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harts/chart4.xml" ContentType="application/vnd.openxmlformats-officedocument.drawingml.chart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charts/chart5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F:\MINISTERIO DE ENERGIA Y MINAS - MINEM\MINEM 2025\BEM 2025\BEM febrero 2025\Consolidado\"/>
    </mc:Choice>
  </mc:AlternateContent>
  <xr:revisionPtr revIDLastSave="0" documentId="13_ncr:1_{DC6A3793-3ACD-4EF3-BFE7-C41DFCFC2A59}" xr6:coauthVersionLast="47" xr6:coauthVersionMax="47" xr10:uidLastSave="{00000000-0000-0000-0000-000000000000}"/>
  <bookViews>
    <workbookView xWindow="-120" yWindow="-120" windowWidth="20730" windowHeight="11160" tabRatio="764" activeTab="2" xr2:uid="{00000000-000D-0000-FFFF-FFFF00000000}"/>
  </bookViews>
  <sheets>
    <sheet name="CONTENIDO" sheetId="424" r:id="rId1"/>
    <sheet name="1. PRODUCCIÓN METÁLICA" sheetId="1129" r:id="rId2"/>
    <sheet name="2. PRODUCCIÓN EMPRESAS" sheetId="1130" r:id="rId3"/>
    <sheet name="3. PRODUCCIÓN DEPARTAMENTOS " sheetId="1131" r:id="rId4"/>
    <sheet name="4. NO METÁLICA" sheetId="1111" r:id="rId5"/>
    <sheet name="4.1. NO METÁLICA DEPARTAMENTOS" sheetId="1112" r:id="rId6"/>
    <sheet name="4.2. CARBONÍFERA" sheetId="1113" r:id="rId7"/>
    <sheet name="5. MACROECONÓMICAS" sheetId="1114" r:id="rId8"/>
    <sheet name="6. EXPORTACIONES" sheetId="1126" r:id="rId9"/>
    <sheet name="6.1 EXPORTACIONES PART" sheetId="1127" r:id="rId10"/>
    <sheet name="6.2 EXPORT PRODUCTOS" sheetId="1128" r:id="rId11"/>
    <sheet name="7. INVERSIONES" sheetId="1123" r:id="rId12"/>
    <sheet name="8. INVERSIONES TIPO" sheetId="1124" r:id="rId13"/>
    <sheet name="9. INVERSIONES RUBRO" sheetId="1125" r:id="rId14"/>
    <sheet name="10. EMPLEO" sheetId="1115" r:id="rId15"/>
    <sheet name="11. EMPLEO-GÉNERO" sheetId="1116" r:id="rId16"/>
    <sheet name="12. TRANSFERENCIAS" sheetId="1117" r:id="rId17"/>
    <sheet name="13. TRANSFERENCIAS 2" sheetId="1118" r:id="rId18"/>
    <sheet name="14. CATASTRO ACTIVIDAD" sheetId="1119" r:id="rId19"/>
    <sheet name="14.1 ACTIVIDAD MINERA" sheetId="1121" r:id="rId20"/>
    <sheet name="14.2 ÁREAS RESTRINGIDAS" sheetId="1120" r:id="rId21"/>
    <sheet name="15. RECAUDACIÓN" sheetId="1122" r:id="rId22"/>
    <sheet name="CPIM 2024" sheetId="910" r:id="rId23"/>
    <sheet name="CPEM 2025" sheetId="864" r:id="rId24"/>
  </sheets>
  <definedNames>
    <definedName name="_xlnm._FilterDatabase" localSheetId="14" hidden="1">'10. EMPLEO'!$M$9:$O$18</definedName>
    <definedName name="_xlnm._FilterDatabase" localSheetId="16" hidden="1">'12. TRANSFERENCIAS'!$A$4:$K$4</definedName>
    <definedName name="_xlnm._FilterDatabase" localSheetId="17" hidden="1">'13. TRANSFERENCIAS 2'!$A$5:$K$5</definedName>
    <definedName name="_xlnm._FilterDatabase" localSheetId="2" hidden="1">'2. PRODUCCIÓN EMPRESAS'!$A$5:$E$105</definedName>
    <definedName name="_xlnm._FilterDatabase" localSheetId="3" hidden="1">'3. PRODUCCIÓN DEPARTAMENTOS '!$A$6:$E$113</definedName>
    <definedName name="_xlnm._FilterDatabase" localSheetId="12" hidden="1">'8. INVERSIONES TIPO'!#REF!</definedName>
    <definedName name="_xlnm._FilterDatabase" localSheetId="23" hidden="1">'CPEM 2025'!$B$4:$J$89</definedName>
    <definedName name="_xlnm.Print_Area" localSheetId="1">'1. PRODUCCIÓN METÁLICA'!$A$1:$O$63</definedName>
    <definedName name="_xlnm.Print_Area" localSheetId="14">'10. EMPLEO'!$A$1:$O$67</definedName>
    <definedName name="_xlnm.Print_Area" localSheetId="15">'11. EMPLEO-GÉNERO'!$A$1:$P$23</definedName>
    <definedName name="_xlnm.Print_Area" localSheetId="16">'12. TRANSFERENCIAS'!$A$1:$M$33</definedName>
    <definedName name="_xlnm.Print_Area" localSheetId="17">'13. TRANSFERENCIAS 2'!$A$1:$M$87</definedName>
    <definedName name="_xlnm.Print_Area" localSheetId="18">'14. CATASTRO ACTIVIDAD'!$A$1:$O$61</definedName>
    <definedName name="_xlnm.Print_Area" localSheetId="19">'14.1 ACTIVIDAD MINERA'!$A$1:$D$16</definedName>
    <definedName name="_xlnm.Print_Area" localSheetId="20">'14.2 ÁREAS RESTRINGIDAS'!$A$1:$F$29</definedName>
    <definedName name="_xlnm.Print_Area" localSheetId="21">'15. RECAUDACIÓN'!$A$1:$H$54</definedName>
    <definedName name="_xlnm.Print_Area" localSheetId="2">'2. PRODUCCIÓN EMPRESAS'!$A$1:$I$106</definedName>
    <definedName name="_xlnm.Print_Area" localSheetId="3">'3. PRODUCCIÓN DEPARTAMENTOS '!$A$1:$J$114</definedName>
    <definedName name="_xlnm.Print_Area" localSheetId="4">'4. NO METÁLICA'!$A$1:$J$42</definedName>
    <definedName name="_xlnm.Print_Area" localSheetId="5">'4.1. NO METÁLICA DEPARTAMENTOS'!$A$1:$J$119</definedName>
    <definedName name="_xlnm.Print_Area" localSheetId="6">'4.2. CARBONÍFERA'!$A$1:$J$15</definedName>
    <definedName name="_xlnm.Print_Area" localSheetId="7">'5. MACROECONÓMICAS'!$A$1:$K$42</definedName>
    <definedName name="_xlnm.Print_Area" localSheetId="8">'6. EXPORTACIONES'!$A$1:$L$92</definedName>
    <definedName name="_xlnm.Print_Area" localSheetId="9">'6.1 EXPORTACIONES PART'!$A$1:$O$26</definedName>
    <definedName name="_xlnm.Print_Area" localSheetId="10">'6.2 EXPORT PRODUCTOS'!$A$1:$D$40</definedName>
    <definedName name="_xlnm.Print_Area" localSheetId="11">'7. INVERSIONES'!$A$1:$I$58</definedName>
    <definedName name="_xlnm.Print_Area" localSheetId="12">'8. INVERSIONES TIPO'!$A$1:$I$87</definedName>
    <definedName name="_xlnm.Print_Area" localSheetId="13">'9. INVERSIONES RUBRO'!$A$1:$I$82</definedName>
    <definedName name="_xlnm.Print_Area" localSheetId="0">CONTENIDO!$A$1:$M$58</definedName>
    <definedName name="_xlnm.Print_Area" localSheetId="23">'CPEM 2025'!$A$1:$M$95</definedName>
    <definedName name="_xlnm.Print_Area" localSheetId="22">'CPIM 2024'!$A$1:$J$64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OTI_2" localSheetId="1">#REF!</definedName>
    <definedName name="OTI_2" localSheetId="15">#REF!</definedName>
    <definedName name="OTI_2" localSheetId="19">#REF!</definedName>
    <definedName name="OTI_2" localSheetId="21">#REF!</definedName>
    <definedName name="OTI_2" localSheetId="2">#REF!</definedName>
    <definedName name="OTI_2" localSheetId="3">#REF!</definedName>
    <definedName name="OTI_2" localSheetId="7">#REF!</definedName>
    <definedName name="OTI_2" localSheetId="23">#REF!</definedName>
    <definedName name="OTI_2" localSheetId="22">#REF!</definedName>
    <definedName name="OTI_2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2" i="1131" l="1"/>
  <c r="D112" i="1131"/>
  <c r="F111" i="1131"/>
  <c r="E111" i="1131"/>
  <c r="C111" i="1131"/>
  <c r="B111" i="1131"/>
  <c r="G110" i="1131"/>
  <c r="D110" i="1131"/>
  <c r="G109" i="1131"/>
  <c r="D109" i="1131"/>
  <c r="F107" i="1131"/>
  <c r="E107" i="1131"/>
  <c r="C107" i="1131"/>
  <c r="B107" i="1131"/>
  <c r="G106" i="1131"/>
  <c r="D106" i="1131"/>
  <c r="G105" i="1131"/>
  <c r="D105" i="1131"/>
  <c r="F104" i="1131"/>
  <c r="E104" i="1131"/>
  <c r="C104" i="1131"/>
  <c r="B104" i="1131"/>
  <c r="G103" i="1131"/>
  <c r="D103" i="1131"/>
  <c r="G102" i="1131"/>
  <c r="D102" i="1131"/>
  <c r="G101" i="1131"/>
  <c r="D101" i="1131"/>
  <c r="F100" i="1131"/>
  <c r="E100" i="1131"/>
  <c r="C100" i="1131"/>
  <c r="B100" i="1131"/>
  <c r="G99" i="1131"/>
  <c r="D99" i="1131"/>
  <c r="G98" i="1131"/>
  <c r="D98" i="1131"/>
  <c r="G97" i="1131"/>
  <c r="D97" i="1131"/>
  <c r="G96" i="1131"/>
  <c r="D96" i="1131"/>
  <c r="G95" i="1131"/>
  <c r="D95" i="1131"/>
  <c r="F94" i="1131"/>
  <c r="E94" i="1131"/>
  <c r="C94" i="1131"/>
  <c r="B94" i="1131"/>
  <c r="G93" i="1131"/>
  <c r="D93" i="1131"/>
  <c r="G92" i="1131"/>
  <c r="D92" i="1131"/>
  <c r="G91" i="1131"/>
  <c r="D91" i="1131"/>
  <c r="G90" i="1131"/>
  <c r="D90" i="1131"/>
  <c r="G89" i="1131"/>
  <c r="D89" i="1131"/>
  <c r="G88" i="1131"/>
  <c r="D88" i="1131"/>
  <c r="G87" i="1131"/>
  <c r="D87" i="1131"/>
  <c r="F86" i="1131"/>
  <c r="E86" i="1131"/>
  <c r="C86" i="1131"/>
  <c r="B86" i="1131"/>
  <c r="G85" i="1131"/>
  <c r="D85" i="1131"/>
  <c r="F84" i="1131"/>
  <c r="E84" i="1131"/>
  <c r="C84" i="1131"/>
  <c r="B84" i="1131"/>
  <c r="G83" i="1131"/>
  <c r="D83" i="1131"/>
  <c r="F82" i="1131"/>
  <c r="E82" i="1131"/>
  <c r="C82" i="1131"/>
  <c r="B82" i="1131"/>
  <c r="G81" i="1131"/>
  <c r="D81" i="1131"/>
  <c r="G79" i="1131"/>
  <c r="D79" i="1131"/>
  <c r="G78" i="1131"/>
  <c r="D78" i="1131"/>
  <c r="G77" i="1131"/>
  <c r="D77" i="1131"/>
  <c r="G76" i="1131"/>
  <c r="D76" i="1131"/>
  <c r="G75" i="1131"/>
  <c r="D75" i="1131"/>
  <c r="G74" i="1131"/>
  <c r="D74" i="1131"/>
  <c r="G73" i="1131"/>
  <c r="D73" i="1131"/>
  <c r="G72" i="1131"/>
  <c r="D72" i="1131"/>
  <c r="G71" i="1131"/>
  <c r="D71" i="1131"/>
  <c r="G70" i="1131"/>
  <c r="D70" i="1131"/>
  <c r="F69" i="1131"/>
  <c r="E69" i="1131"/>
  <c r="C69" i="1131"/>
  <c r="B69" i="1131"/>
  <c r="G68" i="1131"/>
  <c r="D68" i="1131"/>
  <c r="G67" i="1131"/>
  <c r="D67" i="1131"/>
  <c r="G66" i="1131"/>
  <c r="D66" i="1131"/>
  <c r="G65" i="1131"/>
  <c r="D65" i="1131"/>
  <c r="G64" i="1131"/>
  <c r="D64" i="1131"/>
  <c r="G63" i="1131"/>
  <c r="D63" i="1131"/>
  <c r="G62" i="1131"/>
  <c r="D62" i="1131"/>
  <c r="G61" i="1131"/>
  <c r="D61" i="1131"/>
  <c r="G60" i="1131"/>
  <c r="D60" i="1131"/>
  <c r="G59" i="1131"/>
  <c r="D59" i="1131"/>
  <c r="G58" i="1131"/>
  <c r="D58" i="1131"/>
  <c r="G57" i="1131"/>
  <c r="D57" i="1131"/>
  <c r="G56" i="1131"/>
  <c r="D56" i="1131"/>
  <c r="G55" i="1131"/>
  <c r="D55" i="1131"/>
  <c r="G54" i="1131"/>
  <c r="D54" i="1131"/>
  <c r="G53" i="1131"/>
  <c r="D53" i="1131"/>
  <c r="F52" i="1131"/>
  <c r="E52" i="1131"/>
  <c r="C52" i="1131"/>
  <c r="B52" i="1131"/>
  <c r="G51" i="1131"/>
  <c r="D51" i="1131"/>
  <c r="G49" i="1131"/>
  <c r="D49" i="1131"/>
  <c r="G48" i="1131"/>
  <c r="D48" i="1131"/>
  <c r="G47" i="1131"/>
  <c r="D47" i="1131"/>
  <c r="G46" i="1131"/>
  <c r="D46" i="1131"/>
  <c r="G45" i="1131"/>
  <c r="D45" i="1131"/>
  <c r="G44" i="1131"/>
  <c r="D44" i="1131"/>
  <c r="G43" i="1131"/>
  <c r="D43" i="1131"/>
  <c r="G42" i="1131"/>
  <c r="D42" i="1131"/>
  <c r="G41" i="1131"/>
  <c r="D41" i="1131"/>
  <c r="G40" i="1131"/>
  <c r="D40" i="1131"/>
  <c r="F39" i="1131"/>
  <c r="E39" i="1131"/>
  <c r="C39" i="1131"/>
  <c r="B39" i="1131"/>
  <c r="G38" i="1131"/>
  <c r="D38" i="1131"/>
  <c r="G37" i="1131"/>
  <c r="D37" i="1131"/>
  <c r="G36" i="1131"/>
  <c r="D36" i="1131"/>
  <c r="G35" i="1131"/>
  <c r="D35" i="1131"/>
  <c r="G34" i="1131"/>
  <c r="D34" i="1131"/>
  <c r="G33" i="1131"/>
  <c r="D33" i="1131"/>
  <c r="G32" i="1131"/>
  <c r="D32" i="1131"/>
  <c r="G31" i="1131"/>
  <c r="D31" i="1131"/>
  <c r="G30" i="1131"/>
  <c r="D30" i="1131"/>
  <c r="G29" i="1131"/>
  <c r="D29" i="1131"/>
  <c r="G28" i="1131"/>
  <c r="D28" i="1131"/>
  <c r="G27" i="1131"/>
  <c r="D27" i="1131"/>
  <c r="G26" i="1131"/>
  <c r="D26" i="1131"/>
  <c r="G25" i="1131"/>
  <c r="D25" i="1131"/>
  <c r="G24" i="1131"/>
  <c r="D24" i="1131"/>
  <c r="G23" i="1131"/>
  <c r="D23" i="1131"/>
  <c r="F22" i="1131"/>
  <c r="E22" i="1131"/>
  <c r="C22" i="1131"/>
  <c r="B22" i="1131"/>
  <c r="G21" i="1131"/>
  <c r="D21" i="1131"/>
  <c r="G20" i="1131"/>
  <c r="G19" i="1131"/>
  <c r="D19" i="1131"/>
  <c r="G18" i="1131"/>
  <c r="D18" i="1131"/>
  <c r="G17" i="1131"/>
  <c r="D17" i="1131"/>
  <c r="G16" i="1131"/>
  <c r="D16" i="1131"/>
  <c r="G15" i="1131"/>
  <c r="D15" i="1131"/>
  <c r="G14" i="1131"/>
  <c r="D14" i="1131"/>
  <c r="G13" i="1131"/>
  <c r="D13" i="1131"/>
  <c r="G12" i="1131"/>
  <c r="D12" i="1131"/>
  <c r="G11" i="1131"/>
  <c r="D11" i="1131"/>
  <c r="G10" i="1131"/>
  <c r="D10" i="1131"/>
  <c r="G9" i="1131"/>
  <c r="D9" i="1131"/>
  <c r="G8" i="1131"/>
  <c r="D8" i="1131"/>
  <c r="G7" i="1131"/>
  <c r="D7" i="1131"/>
  <c r="F6" i="1131"/>
  <c r="E6" i="1131"/>
  <c r="C6" i="1131"/>
  <c r="B6" i="1131"/>
  <c r="G104" i="1130"/>
  <c r="D104" i="1130"/>
  <c r="F103" i="1130"/>
  <c r="E103" i="1130"/>
  <c r="C103" i="1130"/>
  <c r="B103" i="1130"/>
  <c r="G102" i="1130"/>
  <c r="D102" i="1130"/>
  <c r="G101" i="1130"/>
  <c r="D101" i="1130"/>
  <c r="G100" i="1130"/>
  <c r="D100" i="1130"/>
  <c r="F98" i="1130"/>
  <c r="E98" i="1130"/>
  <c r="C98" i="1130"/>
  <c r="B98" i="1130"/>
  <c r="G97" i="1130"/>
  <c r="D97" i="1130"/>
  <c r="G96" i="1130"/>
  <c r="D96" i="1130"/>
  <c r="G95" i="1130"/>
  <c r="D95" i="1130"/>
  <c r="F94" i="1130"/>
  <c r="E94" i="1130"/>
  <c r="C94" i="1130"/>
  <c r="B94" i="1130"/>
  <c r="G92" i="1130"/>
  <c r="D92" i="1130"/>
  <c r="G91" i="1130"/>
  <c r="D91" i="1130"/>
  <c r="G90" i="1130"/>
  <c r="D90" i="1130"/>
  <c r="G89" i="1130"/>
  <c r="D89" i="1130"/>
  <c r="G88" i="1130"/>
  <c r="D88" i="1130"/>
  <c r="F87" i="1130"/>
  <c r="E87" i="1130"/>
  <c r="C87" i="1130"/>
  <c r="B87" i="1130"/>
  <c r="G85" i="1130"/>
  <c r="D85" i="1130"/>
  <c r="G84" i="1130"/>
  <c r="D84" i="1130"/>
  <c r="G83" i="1130"/>
  <c r="D83" i="1130"/>
  <c r="G82" i="1130"/>
  <c r="D82" i="1130"/>
  <c r="G81" i="1130"/>
  <c r="D81" i="1130"/>
  <c r="G80" i="1130"/>
  <c r="D80" i="1130"/>
  <c r="F79" i="1130"/>
  <c r="E79" i="1130"/>
  <c r="C79" i="1130"/>
  <c r="B79" i="1130"/>
  <c r="G78" i="1130"/>
  <c r="D78" i="1130"/>
  <c r="G77" i="1130"/>
  <c r="D77" i="1130"/>
  <c r="G76" i="1130"/>
  <c r="D76" i="1130"/>
  <c r="G75" i="1130"/>
  <c r="D75" i="1130"/>
  <c r="G74" i="1130"/>
  <c r="D74" i="1130"/>
  <c r="G73" i="1130"/>
  <c r="D73" i="1130"/>
  <c r="G72" i="1130"/>
  <c r="D72" i="1130"/>
  <c r="F71" i="1130"/>
  <c r="E71" i="1130"/>
  <c r="C71" i="1130"/>
  <c r="B71" i="1130"/>
  <c r="G70" i="1130"/>
  <c r="D70" i="1130"/>
  <c r="F69" i="1130"/>
  <c r="E69" i="1130"/>
  <c r="C69" i="1130"/>
  <c r="B69" i="1130"/>
  <c r="G68" i="1130"/>
  <c r="D68" i="1130"/>
  <c r="G67" i="1130"/>
  <c r="D67" i="1130"/>
  <c r="F66" i="1130"/>
  <c r="E66" i="1130"/>
  <c r="C66" i="1130"/>
  <c r="B66" i="1130"/>
  <c r="G65" i="1130"/>
  <c r="D65" i="1130"/>
  <c r="G64" i="1130"/>
  <c r="D64" i="1130"/>
  <c r="G63" i="1130"/>
  <c r="D63" i="1130"/>
  <c r="G62" i="1130"/>
  <c r="D62" i="1130"/>
  <c r="G61" i="1130"/>
  <c r="D61" i="1130"/>
  <c r="G60" i="1130"/>
  <c r="D60" i="1130"/>
  <c r="G59" i="1130"/>
  <c r="D59" i="1130"/>
  <c r="G58" i="1130"/>
  <c r="D58" i="1130"/>
  <c r="G57" i="1130"/>
  <c r="D57" i="1130"/>
  <c r="G56" i="1130"/>
  <c r="D56" i="1130"/>
  <c r="G55" i="1130"/>
  <c r="D55" i="1130"/>
  <c r="F54" i="1130"/>
  <c r="E54" i="1130"/>
  <c r="C54" i="1130"/>
  <c r="B54" i="1130"/>
  <c r="G53" i="1130"/>
  <c r="D53" i="1130"/>
  <c r="G52" i="1130"/>
  <c r="D52" i="1130"/>
  <c r="G51" i="1130"/>
  <c r="D51" i="1130"/>
  <c r="G50" i="1130"/>
  <c r="D50" i="1130"/>
  <c r="G49" i="1130"/>
  <c r="D49" i="1130"/>
  <c r="G48" i="1130"/>
  <c r="D48" i="1130"/>
  <c r="G47" i="1130"/>
  <c r="D47" i="1130"/>
  <c r="G46" i="1130"/>
  <c r="D46" i="1130"/>
  <c r="G45" i="1130"/>
  <c r="D45" i="1130"/>
  <c r="G44" i="1130"/>
  <c r="D44" i="1130"/>
  <c r="G43" i="1130"/>
  <c r="D43" i="1130"/>
  <c r="F42" i="1130"/>
  <c r="E42" i="1130"/>
  <c r="C42" i="1130"/>
  <c r="B42" i="1130"/>
  <c r="G41" i="1130"/>
  <c r="D41" i="1130"/>
  <c r="G40" i="1130"/>
  <c r="D40" i="1130"/>
  <c r="G39" i="1130"/>
  <c r="D39" i="1130"/>
  <c r="G38" i="1130"/>
  <c r="D38" i="1130"/>
  <c r="G37" i="1130"/>
  <c r="D37" i="1130"/>
  <c r="G36" i="1130"/>
  <c r="D36" i="1130"/>
  <c r="G35" i="1130"/>
  <c r="D35" i="1130"/>
  <c r="G34" i="1130"/>
  <c r="D34" i="1130"/>
  <c r="G33" i="1130"/>
  <c r="D33" i="1130"/>
  <c r="G32" i="1130"/>
  <c r="D32" i="1130"/>
  <c r="G31" i="1130"/>
  <c r="D31" i="1130"/>
  <c r="F30" i="1130"/>
  <c r="E30" i="1130"/>
  <c r="C30" i="1130"/>
  <c r="B30" i="1130"/>
  <c r="G29" i="1130"/>
  <c r="D29" i="1130"/>
  <c r="G28" i="1130"/>
  <c r="D28" i="1130"/>
  <c r="G27" i="1130"/>
  <c r="D27" i="1130"/>
  <c r="G26" i="1130"/>
  <c r="D26" i="1130"/>
  <c r="G25" i="1130"/>
  <c r="D25" i="1130"/>
  <c r="G24" i="1130"/>
  <c r="D24" i="1130"/>
  <c r="G23" i="1130"/>
  <c r="D23" i="1130"/>
  <c r="G22" i="1130"/>
  <c r="D22" i="1130"/>
  <c r="G21" i="1130"/>
  <c r="D21" i="1130"/>
  <c r="G20" i="1130"/>
  <c r="D20" i="1130"/>
  <c r="G19" i="1130"/>
  <c r="D19" i="1130"/>
  <c r="F18" i="1130"/>
  <c r="E18" i="1130"/>
  <c r="C18" i="1130"/>
  <c r="B18" i="1130"/>
  <c r="G17" i="1130"/>
  <c r="D17" i="1130"/>
  <c r="G16" i="1130"/>
  <c r="D16" i="1130"/>
  <c r="G15" i="1130"/>
  <c r="D15" i="1130"/>
  <c r="G14" i="1130"/>
  <c r="D14" i="1130"/>
  <c r="G13" i="1130"/>
  <c r="D13" i="1130"/>
  <c r="G12" i="1130"/>
  <c r="D12" i="1130"/>
  <c r="G11" i="1130"/>
  <c r="D11" i="1130"/>
  <c r="G10" i="1130"/>
  <c r="D10" i="1130"/>
  <c r="G9" i="1130"/>
  <c r="D9" i="1130"/>
  <c r="G8" i="1130"/>
  <c r="D8" i="1130"/>
  <c r="G7" i="1130"/>
  <c r="D7" i="1130"/>
  <c r="F6" i="1130"/>
  <c r="E6" i="1130"/>
  <c r="C6" i="1130"/>
  <c r="B6" i="1130"/>
  <c r="N48" i="1129"/>
  <c r="L48" i="1129"/>
  <c r="K48" i="1129"/>
  <c r="J48" i="1129"/>
  <c r="I48" i="1129"/>
  <c r="H48" i="1129"/>
  <c r="G48" i="1129"/>
  <c r="F48" i="1129"/>
  <c r="E48" i="1129"/>
  <c r="D48" i="1129"/>
  <c r="C48" i="1129"/>
  <c r="B48" i="1129"/>
  <c r="N43" i="1129"/>
  <c r="L43" i="1129"/>
  <c r="K43" i="1129"/>
  <c r="J43" i="1129"/>
  <c r="I43" i="1129"/>
  <c r="H43" i="1129"/>
  <c r="G43" i="1129"/>
  <c r="F43" i="1129"/>
  <c r="E43" i="1129"/>
  <c r="D43" i="1129"/>
  <c r="C43" i="1129"/>
  <c r="B43" i="1129"/>
  <c r="N38" i="1129"/>
  <c r="M38" i="1129"/>
  <c r="L38" i="1129"/>
  <c r="K38" i="1129"/>
  <c r="J38" i="1129"/>
  <c r="I38" i="1129"/>
  <c r="H38" i="1129"/>
  <c r="G38" i="1129"/>
  <c r="F38" i="1129"/>
  <c r="E38" i="1129"/>
  <c r="D38" i="1129"/>
  <c r="C38" i="1129"/>
  <c r="B38" i="1129"/>
  <c r="N31" i="1129"/>
  <c r="M31" i="1129"/>
  <c r="L31" i="1129"/>
  <c r="K31" i="1129"/>
  <c r="J31" i="1129"/>
  <c r="I31" i="1129"/>
  <c r="H31" i="1129"/>
  <c r="G31" i="1129"/>
  <c r="F31" i="1129"/>
  <c r="E31" i="1129"/>
  <c r="D31" i="1129"/>
  <c r="C31" i="1129"/>
  <c r="B31" i="1129"/>
  <c r="O31" i="1129" s="1"/>
  <c r="O30" i="1129"/>
  <c r="O29" i="1129"/>
  <c r="O28" i="1129"/>
  <c r="O27" i="1129"/>
  <c r="O26" i="1129"/>
  <c r="O25" i="1129"/>
  <c r="O24" i="1129"/>
  <c r="O23" i="1129"/>
  <c r="O22" i="1129"/>
  <c r="O21" i="1129"/>
  <c r="O20" i="1129"/>
  <c r="O19" i="1129"/>
  <c r="O18" i="1129"/>
  <c r="O17" i="1129"/>
  <c r="C35" i="1128"/>
  <c r="C34" i="1128"/>
  <c r="C33" i="1128"/>
  <c r="C32" i="1128"/>
  <c r="C31" i="1128"/>
  <c r="C30" i="1128"/>
  <c r="C29" i="1128"/>
  <c r="C28" i="1128"/>
  <c r="C27" i="1128"/>
  <c r="C26" i="1128"/>
  <c r="B25" i="1128"/>
  <c r="C25" i="1128" s="1"/>
  <c r="B6" i="1128"/>
  <c r="L23" i="1127"/>
  <c r="M23" i="1127" s="1"/>
  <c r="N23" i="1127" s="1"/>
  <c r="K23" i="1127"/>
  <c r="J23" i="1127"/>
  <c r="I23" i="1127"/>
  <c r="H23" i="1127"/>
  <c r="G23" i="1127"/>
  <c r="F23" i="1127"/>
  <c r="E23" i="1127"/>
  <c r="D23" i="1127"/>
  <c r="C23" i="1127"/>
  <c r="B23" i="1127"/>
  <c r="L21" i="1127"/>
  <c r="K21" i="1127"/>
  <c r="J21" i="1127"/>
  <c r="I21" i="1127"/>
  <c r="H21" i="1127"/>
  <c r="G21" i="1127"/>
  <c r="F21" i="1127"/>
  <c r="E21" i="1127"/>
  <c r="D21" i="1127"/>
  <c r="C21" i="1127"/>
  <c r="B21" i="1127"/>
  <c r="M18" i="1127"/>
  <c r="N18" i="1127" s="1"/>
  <c r="M17" i="1127"/>
  <c r="N17" i="1127" s="1"/>
  <c r="M16" i="1127"/>
  <c r="N16" i="1127" s="1"/>
  <c r="M15" i="1127"/>
  <c r="N15" i="1127" s="1"/>
  <c r="M14" i="1127"/>
  <c r="M13" i="1127"/>
  <c r="N13" i="1127" s="1"/>
  <c r="M12" i="1127"/>
  <c r="M11" i="1127"/>
  <c r="M10" i="1127"/>
  <c r="M9" i="1127"/>
  <c r="M8" i="1127"/>
  <c r="M7" i="1127"/>
  <c r="M6" i="1127"/>
  <c r="M21" i="1127" s="1"/>
  <c r="N14" i="1127" s="1"/>
  <c r="I73" i="1126"/>
  <c r="H73" i="1126"/>
  <c r="G73" i="1126"/>
  <c r="F73" i="1126"/>
  <c r="E73" i="1126"/>
  <c r="D73" i="1126"/>
  <c r="C73" i="1126"/>
  <c r="B73" i="1126"/>
  <c r="I67" i="1126"/>
  <c r="H67" i="1126"/>
  <c r="G67" i="1126"/>
  <c r="F67" i="1126"/>
  <c r="E67" i="1126"/>
  <c r="D67" i="1126"/>
  <c r="C67" i="1126"/>
  <c r="B67" i="1126"/>
  <c r="I61" i="1126"/>
  <c r="H61" i="1126"/>
  <c r="G61" i="1126"/>
  <c r="F61" i="1126"/>
  <c r="E61" i="1126"/>
  <c r="D61" i="1126"/>
  <c r="C61" i="1126"/>
  <c r="B61" i="1126"/>
  <c r="J28" i="1126"/>
  <c r="I28" i="1126"/>
  <c r="H28" i="1126"/>
  <c r="G28" i="1126"/>
  <c r="F28" i="1126"/>
  <c r="E28" i="1126"/>
  <c r="D28" i="1126"/>
  <c r="C28" i="1126"/>
  <c r="B28" i="1126"/>
  <c r="K26" i="1126"/>
  <c r="K28" i="1126" s="1"/>
  <c r="K22" i="1126"/>
  <c r="J22" i="1126"/>
  <c r="I22" i="1126"/>
  <c r="H22" i="1126"/>
  <c r="G22" i="1126"/>
  <c r="F22" i="1126"/>
  <c r="E22" i="1126"/>
  <c r="D22" i="1126"/>
  <c r="C22" i="1126"/>
  <c r="B22" i="1126"/>
  <c r="K21" i="1126"/>
  <c r="K20" i="1126"/>
  <c r="K17" i="1126"/>
  <c r="K16" i="1126" s="1"/>
  <c r="J16" i="1126"/>
  <c r="I16" i="1126"/>
  <c r="H16" i="1126"/>
  <c r="G16" i="1126"/>
  <c r="F16" i="1126"/>
  <c r="E16" i="1126"/>
  <c r="D16" i="1126"/>
  <c r="C16" i="1126"/>
  <c r="B16" i="1126"/>
  <c r="K15" i="1126"/>
  <c r="K14" i="1126"/>
  <c r="K13" i="1126"/>
  <c r="K12" i="1126"/>
  <c r="K11" i="1126"/>
  <c r="K10" i="1126"/>
  <c r="K9" i="1126"/>
  <c r="K8" i="1126"/>
  <c r="K7" i="1126"/>
  <c r="K6" i="1126"/>
  <c r="D6" i="1130" l="1"/>
  <c r="H17" i="1130"/>
  <c r="H16" i="1130"/>
  <c r="H15" i="1130"/>
  <c r="H14" i="1130"/>
  <c r="H13" i="1130"/>
  <c r="H12" i="1130"/>
  <c r="H11" i="1130"/>
  <c r="H10" i="1130"/>
  <c r="H9" i="1130"/>
  <c r="H8" i="1130"/>
  <c r="H7" i="1130"/>
  <c r="H6" i="1130" s="1"/>
  <c r="G6" i="1130"/>
  <c r="D18" i="1130"/>
  <c r="H29" i="1130"/>
  <c r="H28" i="1130"/>
  <c r="H27" i="1130"/>
  <c r="H26" i="1130"/>
  <c r="H25" i="1130"/>
  <c r="H24" i="1130"/>
  <c r="H23" i="1130"/>
  <c r="H22" i="1130"/>
  <c r="H21" i="1130"/>
  <c r="H20" i="1130"/>
  <c r="H19" i="1130"/>
  <c r="H18" i="1130" s="1"/>
  <c r="G18" i="1130"/>
  <c r="D30" i="1130"/>
  <c r="H41" i="1130"/>
  <c r="H40" i="1130"/>
  <c r="H39" i="1130"/>
  <c r="H38" i="1130"/>
  <c r="H37" i="1130"/>
  <c r="H36" i="1130"/>
  <c r="H35" i="1130"/>
  <c r="H34" i="1130"/>
  <c r="H33" i="1130"/>
  <c r="H32" i="1130"/>
  <c r="H31" i="1130"/>
  <c r="H30" i="1130" s="1"/>
  <c r="G30" i="1130"/>
  <c r="D42" i="1130"/>
  <c r="H53" i="1130"/>
  <c r="H52" i="1130"/>
  <c r="H51" i="1130"/>
  <c r="H50" i="1130"/>
  <c r="H49" i="1130"/>
  <c r="H48" i="1130"/>
  <c r="H47" i="1130"/>
  <c r="H46" i="1130"/>
  <c r="H45" i="1130"/>
  <c r="H44" i="1130"/>
  <c r="H43" i="1130"/>
  <c r="H42" i="1130" s="1"/>
  <c r="G42" i="1130"/>
  <c r="D54" i="1130"/>
  <c r="H65" i="1130"/>
  <c r="H64" i="1130"/>
  <c r="H63" i="1130"/>
  <c r="H62" i="1130"/>
  <c r="H61" i="1130"/>
  <c r="H60" i="1130"/>
  <c r="H59" i="1130"/>
  <c r="H58" i="1130"/>
  <c r="H57" i="1130"/>
  <c r="H56" i="1130"/>
  <c r="H55" i="1130"/>
  <c r="H54" i="1130" s="1"/>
  <c r="G54" i="1130"/>
  <c r="D66" i="1130"/>
  <c r="H68" i="1130"/>
  <c r="H67" i="1130"/>
  <c r="H66" i="1130" s="1"/>
  <c r="G66" i="1130"/>
  <c r="D69" i="1130"/>
  <c r="H70" i="1130"/>
  <c r="H69" i="1130" s="1"/>
  <c r="G69" i="1130"/>
  <c r="D71" i="1130"/>
  <c r="H78" i="1130"/>
  <c r="H77" i="1130"/>
  <c r="H76" i="1130"/>
  <c r="H75" i="1130"/>
  <c r="H74" i="1130"/>
  <c r="H73" i="1130"/>
  <c r="H72" i="1130"/>
  <c r="H71" i="1130" s="1"/>
  <c r="G71" i="1130"/>
  <c r="D79" i="1130"/>
  <c r="H86" i="1130"/>
  <c r="H85" i="1130"/>
  <c r="H84" i="1130"/>
  <c r="H83" i="1130"/>
  <c r="H82" i="1130"/>
  <c r="H81" i="1130"/>
  <c r="H80" i="1130"/>
  <c r="H79" i="1130" s="1"/>
  <c r="G79" i="1130"/>
  <c r="D87" i="1130"/>
  <c r="H93" i="1130"/>
  <c r="H92" i="1130"/>
  <c r="H91" i="1130"/>
  <c r="H90" i="1130"/>
  <c r="H89" i="1130"/>
  <c r="H88" i="1130"/>
  <c r="H87" i="1130" s="1"/>
  <c r="G87" i="1130"/>
  <c r="D94" i="1130"/>
  <c r="H97" i="1130"/>
  <c r="H96" i="1130"/>
  <c r="H95" i="1130"/>
  <c r="H94" i="1130" s="1"/>
  <c r="G94" i="1130"/>
  <c r="H102" i="1130"/>
  <c r="H101" i="1130"/>
  <c r="H100" i="1130"/>
  <c r="H99" i="1130"/>
  <c r="H98" i="1130" s="1"/>
  <c r="D103" i="1130"/>
  <c r="H104" i="1130"/>
  <c r="H103" i="1130" s="1"/>
  <c r="G103" i="1130"/>
  <c r="D6" i="1131"/>
  <c r="H21" i="1131"/>
  <c r="H20" i="1131"/>
  <c r="H19" i="1131"/>
  <c r="H18" i="1131"/>
  <c r="H17" i="1131"/>
  <c r="H16" i="1131"/>
  <c r="H15" i="1131"/>
  <c r="H14" i="1131"/>
  <c r="H13" i="1131"/>
  <c r="H12" i="1131"/>
  <c r="H11" i="1131"/>
  <c r="H10" i="1131"/>
  <c r="H9" i="1131"/>
  <c r="H8" i="1131"/>
  <c r="H7" i="1131"/>
  <c r="H6" i="1131" s="1"/>
  <c r="G6" i="1131"/>
  <c r="D22" i="1131"/>
  <c r="H38" i="1131"/>
  <c r="H37" i="1131"/>
  <c r="H36" i="1131"/>
  <c r="H35" i="1131"/>
  <c r="H34" i="1131"/>
  <c r="H33" i="1131"/>
  <c r="H32" i="1131"/>
  <c r="H31" i="1131"/>
  <c r="H30" i="1131"/>
  <c r="H29" i="1131"/>
  <c r="H28" i="1131"/>
  <c r="H27" i="1131"/>
  <c r="H26" i="1131"/>
  <c r="H25" i="1131"/>
  <c r="H24" i="1131"/>
  <c r="H23" i="1131"/>
  <c r="H22" i="1131" s="1"/>
  <c r="G22" i="1131"/>
  <c r="D39" i="1131"/>
  <c r="H51" i="1131"/>
  <c r="H50" i="1131"/>
  <c r="H49" i="1131"/>
  <c r="H48" i="1131"/>
  <c r="H47" i="1131"/>
  <c r="H46" i="1131"/>
  <c r="H45" i="1131"/>
  <c r="H44" i="1131"/>
  <c r="H43" i="1131"/>
  <c r="H42" i="1131"/>
  <c r="H41" i="1131"/>
  <c r="H40" i="1131"/>
  <c r="H39" i="1131" s="1"/>
  <c r="G39" i="1131"/>
  <c r="D52" i="1131"/>
  <c r="H68" i="1131"/>
  <c r="H67" i="1131"/>
  <c r="H66" i="1131"/>
  <c r="H65" i="1131"/>
  <c r="H64" i="1131"/>
  <c r="H63" i="1131"/>
  <c r="H62" i="1131"/>
  <c r="H61" i="1131"/>
  <c r="H60" i="1131"/>
  <c r="H59" i="1131"/>
  <c r="H58" i="1131"/>
  <c r="H57" i="1131"/>
  <c r="H56" i="1131"/>
  <c r="H55" i="1131"/>
  <c r="H54" i="1131"/>
  <c r="H53" i="1131"/>
  <c r="H52" i="1131" s="1"/>
  <c r="G52" i="1131"/>
  <c r="D69" i="1131"/>
  <c r="H81" i="1131"/>
  <c r="H80" i="1131"/>
  <c r="H79" i="1131"/>
  <c r="H78" i="1131"/>
  <c r="H77" i="1131"/>
  <c r="H76" i="1131"/>
  <c r="H75" i="1131"/>
  <c r="H74" i="1131"/>
  <c r="H73" i="1131"/>
  <c r="H72" i="1131"/>
  <c r="H71" i="1131"/>
  <c r="H70" i="1131"/>
  <c r="H69" i="1131" s="1"/>
  <c r="G69" i="1131"/>
  <c r="D82" i="1131"/>
  <c r="H83" i="1131"/>
  <c r="H82" i="1131" s="1"/>
  <c r="G82" i="1131"/>
  <c r="D84" i="1131"/>
  <c r="H85" i="1131"/>
  <c r="H84" i="1131" s="1"/>
  <c r="G84" i="1131"/>
  <c r="D86" i="1131"/>
  <c r="H93" i="1131"/>
  <c r="H92" i="1131"/>
  <c r="H91" i="1131"/>
  <c r="H90" i="1131"/>
  <c r="H89" i="1131"/>
  <c r="H88" i="1131"/>
  <c r="H87" i="1131"/>
  <c r="H86" i="1131" s="1"/>
  <c r="G86" i="1131"/>
  <c r="D94" i="1131"/>
  <c r="H99" i="1131"/>
  <c r="H98" i="1131"/>
  <c r="H97" i="1131"/>
  <c r="H96" i="1131"/>
  <c r="H95" i="1131"/>
  <c r="H94" i="1131" s="1"/>
  <c r="G94" i="1131"/>
  <c r="D100" i="1131"/>
  <c r="H103" i="1131"/>
  <c r="H102" i="1131"/>
  <c r="H101" i="1131"/>
  <c r="H100" i="1131" s="1"/>
  <c r="G100" i="1131"/>
  <c r="D104" i="1131"/>
  <c r="H106" i="1131"/>
  <c r="H105" i="1131"/>
  <c r="H104" i="1131" s="1"/>
  <c r="G104" i="1131"/>
  <c r="H110" i="1131"/>
  <c r="H109" i="1131"/>
  <c r="H108" i="1131"/>
  <c r="H107" i="1131" s="1"/>
  <c r="D111" i="1131"/>
  <c r="H112" i="1131"/>
  <c r="H111" i="1131" s="1"/>
  <c r="G111" i="1131"/>
  <c r="N8" i="1127"/>
  <c r="N9" i="1127"/>
  <c r="N11" i="1127"/>
  <c r="N7" i="1127"/>
  <c r="N10" i="1127"/>
  <c r="N12" i="1127"/>
  <c r="N6" i="1127"/>
  <c r="B20" i="1128"/>
  <c r="C11" i="1128" l="1"/>
  <c r="C10" i="1128"/>
  <c r="C9" i="1128"/>
  <c r="C13" i="1128"/>
  <c r="C8" i="1128"/>
  <c r="C16" i="1128"/>
  <c r="C15" i="1128"/>
  <c r="C14" i="1128"/>
  <c r="C12" i="1128"/>
  <c r="C18" i="1128"/>
  <c r="N21" i="1127"/>
  <c r="C6" i="1128"/>
  <c r="C20" i="1128" s="1"/>
  <c r="H78" i="1125" l="1"/>
  <c r="G78" i="1125"/>
  <c r="D78" i="1125"/>
  <c r="H77" i="1125"/>
  <c r="G77" i="1125"/>
  <c r="D77" i="1125"/>
  <c r="H76" i="1125"/>
  <c r="G76" i="1125"/>
  <c r="D76" i="1125"/>
  <c r="H75" i="1125"/>
  <c r="G75" i="1125"/>
  <c r="D75" i="1125"/>
  <c r="H74" i="1125"/>
  <c r="G74" i="1125"/>
  <c r="D74" i="1125"/>
  <c r="G73" i="1125"/>
  <c r="D73" i="1125"/>
  <c r="H72" i="1125"/>
  <c r="D72" i="1125"/>
  <c r="H71" i="1125"/>
  <c r="G71" i="1125"/>
  <c r="D71" i="1125"/>
  <c r="H70" i="1125"/>
  <c r="G70" i="1125"/>
  <c r="D70" i="1125"/>
  <c r="H69" i="1125"/>
  <c r="G69" i="1125"/>
  <c r="D69" i="1125"/>
  <c r="H68" i="1125"/>
  <c r="G68" i="1125"/>
  <c r="D68" i="1125"/>
  <c r="G67" i="1125"/>
  <c r="F67" i="1125"/>
  <c r="H73" i="1125" s="1"/>
  <c r="H67" i="1125" s="1"/>
  <c r="E67" i="1125"/>
  <c r="C67" i="1125"/>
  <c r="D67" i="1125" s="1"/>
  <c r="B67" i="1125"/>
  <c r="G66" i="1125"/>
  <c r="D66" i="1125"/>
  <c r="G65" i="1125"/>
  <c r="D65" i="1125"/>
  <c r="G64" i="1125"/>
  <c r="D64" i="1125"/>
  <c r="G63" i="1125"/>
  <c r="D63" i="1125"/>
  <c r="G62" i="1125"/>
  <c r="D62" i="1125"/>
  <c r="G61" i="1125"/>
  <c r="D61" i="1125"/>
  <c r="G59" i="1125"/>
  <c r="D59" i="1125"/>
  <c r="G58" i="1125"/>
  <c r="D58" i="1125"/>
  <c r="G57" i="1125"/>
  <c r="D57" i="1125"/>
  <c r="G56" i="1125"/>
  <c r="D56" i="1125"/>
  <c r="F55" i="1125"/>
  <c r="H61" i="1125" s="1"/>
  <c r="E55" i="1125"/>
  <c r="C55" i="1125"/>
  <c r="D55" i="1125" s="1"/>
  <c r="B55" i="1125"/>
  <c r="G54" i="1125"/>
  <c r="D54" i="1125"/>
  <c r="G53" i="1125"/>
  <c r="D53" i="1125"/>
  <c r="G52" i="1125"/>
  <c r="D52" i="1125"/>
  <c r="G51" i="1125"/>
  <c r="D51" i="1125"/>
  <c r="G50" i="1125"/>
  <c r="D50" i="1125"/>
  <c r="H49" i="1125"/>
  <c r="G49" i="1125"/>
  <c r="D49" i="1125"/>
  <c r="G48" i="1125"/>
  <c r="D48" i="1125"/>
  <c r="G47" i="1125"/>
  <c r="D47" i="1125"/>
  <c r="G46" i="1125"/>
  <c r="D46" i="1125"/>
  <c r="G45" i="1125"/>
  <c r="D45" i="1125"/>
  <c r="G44" i="1125"/>
  <c r="D44" i="1125"/>
  <c r="F43" i="1125"/>
  <c r="H53" i="1125" s="1"/>
  <c r="E43" i="1125"/>
  <c r="C43" i="1125"/>
  <c r="D43" i="1125" s="1"/>
  <c r="B43" i="1125"/>
  <c r="G42" i="1125"/>
  <c r="D42" i="1125"/>
  <c r="G41" i="1125"/>
  <c r="G40" i="1125"/>
  <c r="D40" i="1125"/>
  <c r="G39" i="1125"/>
  <c r="D39" i="1125"/>
  <c r="G38" i="1125"/>
  <c r="D38" i="1125"/>
  <c r="G37" i="1125"/>
  <c r="D37" i="1125"/>
  <c r="G36" i="1125"/>
  <c r="D36" i="1125"/>
  <c r="G35" i="1125"/>
  <c r="D35" i="1125"/>
  <c r="G34" i="1125"/>
  <c r="D34" i="1125"/>
  <c r="G33" i="1125"/>
  <c r="D33" i="1125"/>
  <c r="G32" i="1125"/>
  <c r="D32" i="1125"/>
  <c r="F31" i="1125"/>
  <c r="H41" i="1125" s="1"/>
  <c r="E31" i="1125"/>
  <c r="D31" i="1125"/>
  <c r="C31" i="1125"/>
  <c r="B31" i="1125"/>
  <c r="G30" i="1125"/>
  <c r="D30" i="1125"/>
  <c r="G29" i="1125"/>
  <c r="G28" i="1125"/>
  <c r="D28" i="1125"/>
  <c r="G27" i="1125"/>
  <c r="D27" i="1125"/>
  <c r="G26" i="1125"/>
  <c r="D26" i="1125"/>
  <c r="H25" i="1125"/>
  <c r="H24" i="1125"/>
  <c r="G24" i="1125"/>
  <c r="D24" i="1125"/>
  <c r="G23" i="1125"/>
  <c r="D23" i="1125"/>
  <c r="G22" i="1125"/>
  <c r="D22" i="1125"/>
  <c r="G21" i="1125"/>
  <c r="D21" i="1125"/>
  <c r="G20" i="1125"/>
  <c r="D20" i="1125"/>
  <c r="F19" i="1125"/>
  <c r="H29" i="1125" s="1"/>
  <c r="E19" i="1125"/>
  <c r="C19" i="1125"/>
  <c r="C79" i="1125" s="1"/>
  <c r="B19" i="1125"/>
  <c r="B79" i="1125" s="1"/>
  <c r="G18" i="1125"/>
  <c r="D18" i="1125"/>
  <c r="G17" i="1125"/>
  <c r="D17" i="1125"/>
  <c r="G16" i="1125"/>
  <c r="D16" i="1125"/>
  <c r="G15" i="1125"/>
  <c r="D15" i="1125"/>
  <c r="G14" i="1125"/>
  <c r="D14" i="1125"/>
  <c r="G13" i="1125"/>
  <c r="D13" i="1125"/>
  <c r="H12" i="1125"/>
  <c r="G12" i="1125"/>
  <c r="D12" i="1125"/>
  <c r="G11" i="1125"/>
  <c r="D11" i="1125"/>
  <c r="G10" i="1125"/>
  <c r="D10" i="1125"/>
  <c r="G9" i="1125"/>
  <c r="D9" i="1125"/>
  <c r="G8" i="1125"/>
  <c r="D8" i="1125"/>
  <c r="F7" i="1125"/>
  <c r="H18" i="1125" s="1"/>
  <c r="E7" i="1125"/>
  <c r="E79" i="1125" s="1"/>
  <c r="C7" i="1125"/>
  <c r="D7" i="1125" s="1"/>
  <c r="B7" i="1125"/>
  <c r="F84" i="1124"/>
  <c r="G84" i="1124" s="1"/>
  <c r="E84" i="1124"/>
  <c r="C84" i="1124"/>
  <c r="H84" i="1124" s="1"/>
  <c r="B84" i="1124"/>
  <c r="H83" i="1124"/>
  <c r="G83" i="1124"/>
  <c r="D83" i="1124"/>
  <c r="H82" i="1124"/>
  <c r="G82" i="1124"/>
  <c r="H81" i="1124"/>
  <c r="G81" i="1124"/>
  <c r="D81" i="1124"/>
  <c r="H80" i="1124"/>
  <c r="G80" i="1124"/>
  <c r="D80" i="1124"/>
  <c r="H79" i="1124"/>
  <c r="G79" i="1124"/>
  <c r="D79" i="1124"/>
  <c r="G78" i="1124"/>
  <c r="D78" i="1124"/>
  <c r="H77" i="1124"/>
  <c r="G77" i="1124"/>
  <c r="D77" i="1124"/>
  <c r="H76" i="1124"/>
  <c r="G76" i="1124"/>
  <c r="D76" i="1124"/>
  <c r="H75" i="1124"/>
  <c r="G75" i="1124"/>
  <c r="D75" i="1124"/>
  <c r="H74" i="1124"/>
  <c r="G74" i="1124"/>
  <c r="D74" i="1124"/>
  <c r="H73" i="1124"/>
  <c r="G73" i="1124"/>
  <c r="D73" i="1124"/>
  <c r="H72" i="1124"/>
  <c r="G72" i="1124"/>
  <c r="G71" i="1124"/>
  <c r="D71" i="1124"/>
  <c r="H70" i="1124"/>
  <c r="G70" i="1124"/>
  <c r="D70" i="1124"/>
  <c r="H69" i="1124"/>
  <c r="G69" i="1124"/>
  <c r="D69" i="1124"/>
  <c r="H68" i="1124"/>
  <c r="G68" i="1124"/>
  <c r="D68" i="1124"/>
  <c r="H67" i="1124"/>
  <c r="G67" i="1124"/>
  <c r="D67" i="1124"/>
  <c r="H66" i="1124"/>
  <c r="G66" i="1124"/>
  <c r="D66" i="1124"/>
  <c r="H65" i="1124"/>
  <c r="G65" i="1124"/>
  <c r="D65" i="1124"/>
  <c r="H64" i="1124"/>
  <c r="G64" i="1124"/>
  <c r="D64" i="1124"/>
  <c r="H63" i="1124"/>
  <c r="G63" i="1124"/>
  <c r="D63" i="1124"/>
  <c r="H62" i="1124"/>
  <c r="G62" i="1124"/>
  <c r="D62" i="1124"/>
  <c r="H61" i="1124"/>
  <c r="G61" i="1124"/>
  <c r="D61" i="1124"/>
  <c r="H60" i="1124"/>
  <c r="G60" i="1124"/>
  <c r="D60" i="1124"/>
  <c r="H59" i="1124"/>
  <c r="G59" i="1124"/>
  <c r="D59" i="1124"/>
  <c r="H58" i="1124"/>
  <c r="G58" i="1124"/>
  <c r="D58" i="1124"/>
  <c r="H57" i="1124"/>
  <c r="G57" i="1124"/>
  <c r="D57" i="1124"/>
  <c r="H56" i="1124"/>
  <c r="G56" i="1124"/>
  <c r="D56" i="1124"/>
  <c r="H55" i="1124"/>
  <c r="G55" i="1124"/>
  <c r="D55" i="1124"/>
  <c r="H54" i="1124"/>
  <c r="G54" i="1124"/>
  <c r="D54" i="1124"/>
  <c r="H53" i="1124"/>
  <c r="G53" i="1124"/>
  <c r="D53" i="1124"/>
  <c r="H52" i="1124"/>
  <c r="G52" i="1124"/>
  <c r="D52" i="1124"/>
  <c r="H51" i="1124"/>
  <c r="G51" i="1124"/>
  <c r="D51" i="1124"/>
  <c r="H50" i="1124"/>
  <c r="G50" i="1124"/>
  <c r="D50" i="1124"/>
  <c r="H49" i="1124"/>
  <c r="G49" i="1124"/>
  <c r="D49" i="1124"/>
  <c r="H48" i="1124"/>
  <c r="G48" i="1124"/>
  <c r="D48" i="1124"/>
  <c r="H47" i="1124"/>
  <c r="G47" i="1124"/>
  <c r="D47" i="1124"/>
  <c r="H46" i="1124"/>
  <c r="G46" i="1124"/>
  <c r="D46" i="1124"/>
  <c r="H45" i="1124"/>
  <c r="G45" i="1124"/>
  <c r="D45" i="1124"/>
  <c r="H44" i="1124"/>
  <c r="G44" i="1124"/>
  <c r="D44" i="1124"/>
  <c r="H43" i="1124"/>
  <c r="G43" i="1124"/>
  <c r="D43" i="1124"/>
  <c r="H42" i="1124"/>
  <c r="G42" i="1124"/>
  <c r="D42" i="1124"/>
  <c r="H41" i="1124"/>
  <c r="G41" i="1124"/>
  <c r="D41" i="1124"/>
  <c r="H40" i="1124"/>
  <c r="G40" i="1124"/>
  <c r="D40" i="1124"/>
  <c r="H39" i="1124"/>
  <c r="G39" i="1124"/>
  <c r="D39" i="1124"/>
  <c r="H38" i="1124"/>
  <c r="G38" i="1124"/>
  <c r="D38" i="1124"/>
  <c r="H37" i="1124"/>
  <c r="G37" i="1124"/>
  <c r="D37" i="1124"/>
  <c r="H36" i="1124"/>
  <c r="G36" i="1124"/>
  <c r="D36" i="1124"/>
  <c r="H35" i="1124"/>
  <c r="G35" i="1124"/>
  <c r="D35" i="1124"/>
  <c r="H34" i="1124"/>
  <c r="G34" i="1124"/>
  <c r="D34" i="1124"/>
  <c r="H33" i="1124"/>
  <c r="G33" i="1124"/>
  <c r="D33" i="1124"/>
  <c r="G28" i="1124"/>
  <c r="F28" i="1124"/>
  <c r="H21" i="1124" s="1"/>
  <c r="E28" i="1124"/>
  <c r="C28" i="1124"/>
  <c r="D28" i="1124" s="1"/>
  <c r="B28" i="1124"/>
  <c r="H27" i="1124"/>
  <c r="G27" i="1124"/>
  <c r="D27" i="1124"/>
  <c r="H26" i="1124"/>
  <c r="G26" i="1124"/>
  <c r="D26" i="1124"/>
  <c r="H25" i="1124"/>
  <c r="G25" i="1124"/>
  <c r="D25" i="1124"/>
  <c r="H24" i="1124"/>
  <c r="H23" i="1124"/>
  <c r="G23" i="1124"/>
  <c r="D23" i="1124"/>
  <c r="H22" i="1124"/>
  <c r="G22" i="1124"/>
  <c r="D22" i="1124"/>
  <c r="G21" i="1124"/>
  <c r="D21" i="1124"/>
  <c r="H20" i="1124"/>
  <c r="G20" i="1124"/>
  <c r="D20" i="1124"/>
  <c r="H19" i="1124"/>
  <c r="G19" i="1124"/>
  <c r="D19" i="1124"/>
  <c r="H18" i="1124"/>
  <c r="G18" i="1124"/>
  <c r="D18" i="1124"/>
  <c r="H17" i="1124"/>
  <c r="G17" i="1124"/>
  <c r="D17" i="1124"/>
  <c r="H16" i="1124"/>
  <c r="G16" i="1124"/>
  <c r="D16" i="1124"/>
  <c r="H15" i="1124"/>
  <c r="G15" i="1124"/>
  <c r="D15" i="1124"/>
  <c r="G14" i="1124"/>
  <c r="D14" i="1124"/>
  <c r="H13" i="1124"/>
  <c r="G13" i="1124"/>
  <c r="D13" i="1124"/>
  <c r="H12" i="1124"/>
  <c r="G12" i="1124"/>
  <c r="D12" i="1124"/>
  <c r="H11" i="1124"/>
  <c r="G11" i="1124"/>
  <c r="D11" i="1124"/>
  <c r="H10" i="1124"/>
  <c r="G10" i="1124"/>
  <c r="D10" i="1124"/>
  <c r="H9" i="1124"/>
  <c r="G9" i="1124"/>
  <c r="D9" i="1124"/>
  <c r="H8" i="1124"/>
  <c r="G8" i="1124"/>
  <c r="D8" i="1124"/>
  <c r="G7" i="1124"/>
  <c r="D7" i="1124"/>
  <c r="G47" i="1123"/>
  <c r="F47" i="1123"/>
  <c r="E47" i="1123"/>
  <c r="D47" i="1123"/>
  <c r="C47" i="1123"/>
  <c r="B47" i="1123"/>
  <c r="H46" i="1123"/>
  <c r="H47" i="1123" s="1"/>
  <c r="H45" i="1123"/>
  <c r="H42" i="1123"/>
  <c r="G42" i="1123"/>
  <c r="F42" i="1123"/>
  <c r="E42" i="1123"/>
  <c r="D42" i="1123"/>
  <c r="C42" i="1123"/>
  <c r="B42" i="1123"/>
  <c r="H41" i="1123"/>
  <c r="H40" i="1123"/>
  <c r="G37" i="1123"/>
  <c r="F37" i="1123"/>
  <c r="E37" i="1123"/>
  <c r="D37" i="1123"/>
  <c r="C37" i="1123"/>
  <c r="B37" i="1123"/>
  <c r="H36" i="1123"/>
  <c r="H37" i="1123" s="1"/>
  <c r="H35" i="1123"/>
  <c r="H32" i="1123"/>
  <c r="H31" i="1123"/>
  <c r="G30" i="1123"/>
  <c r="F30" i="1123"/>
  <c r="E30" i="1123"/>
  <c r="H30" i="1123" s="1"/>
  <c r="I30" i="1123" s="1"/>
  <c r="D30" i="1123"/>
  <c r="C30" i="1123"/>
  <c r="B30" i="1123"/>
  <c r="H29" i="1123"/>
  <c r="I29" i="1123" s="1"/>
  <c r="H28" i="1123"/>
  <c r="I28" i="1123" s="1"/>
  <c r="H27" i="1123"/>
  <c r="I27" i="1123" s="1"/>
  <c r="H26" i="1123"/>
  <c r="I26" i="1123" s="1"/>
  <c r="H25" i="1123"/>
  <c r="I25" i="1123" s="1"/>
  <c r="H24" i="1123"/>
  <c r="I24" i="1123" s="1"/>
  <c r="H23" i="1123"/>
  <c r="I23" i="1123" s="1"/>
  <c r="H22" i="1123"/>
  <c r="I22" i="1123" s="1"/>
  <c r="I21" i="1123"/>
  <c r="H21" i="1123"/>
  <c r="H20" i="1123"/>
  <c r="I20" i="1123" s="1"/>
  <c r="H19" i="1123"/>
  <c r="I19" i="1123" s="1"/>
  <c r="H18" i="1123"/>
  <c r="I18" i="1123" s="1"/>
  <c r="H17" i="1123"/>
  <c r="I17" i="1123" s="1"/>
  <c r="H16" i="1123"/>
  <c r="I16" i="1123" s="1"/>
  <c r="H15" i="1123"/>
  <c r="H14" i="1123"/>
  <c r="H13" i="1123"/>
  <c r="H12" i="1123"/>
  <c r="H11" i="1123"/>
  <c r="H10" i="1123"/>
  <c r="H9" i="1123"/>
  <c r="H8" i="1123"/>
  <c r="H7" i="1123"/>
  <c r="H6" i="1123"/>
  <c r="H5" i="1123"/>
  <c r="D79" i="1125" l="1"/>
  <c r="H37" i="1125"/>
  <c r="H62" i="1125"/>
  <c r="D19" i="1125"/>
  <c r="G31" i="1125"/>
  <c r="H50" i="1125"/>
  <c r="H13" i="1125"/>
  <c r="H14" i="1125"/>
  <c r="H40" i="1125"/>
  <c r="G55" i="1125"/>
  <c r="H38" i="1125"/>
  <c r="G7" i="1125"/>
  <c r="H56" i="1125"/>
  <c r="H58" i="1125"/>
  <c r="H63" i="1125"/>
  <c r="H39" i="1125"/>
  <c r="H64" i="1125"/>
  <c r="H57" i="1125"/>
  <c r="H15" i="1125"/>
  <c r="H16" i="1125"/>
  <c r="H59" i="1125"/>
  <c r="D84" i="1124"/>
  <c r="H7" i="1124"/>
  <c r="H17" i="1125"/>
  <c r="H30" i="1125"/>
  <c r="H51" i="1125"/>
  <c r="H45" i="1125"/>
  <c r="H9" i="1125"/>
  <c r="H34" i="1125"/>
  <c r="H35" i="1125"/>
  <c r="H14" i="1124"/>
  <c r="H48" i="1125"/>
  <c r="F79" i="1125"/>
  <c r="G43" i="1125"/>
  <c r="G19" i="1125"/>
  <c r="H26" i="1125"/>
  <c r="H44" i="1125"/>
  <c r="H43" i="1125" s="1"/>
  <c r="H32" i="1125"/>
  <c r="H31" i="1125" s="1"/>
  <c r="H27" i="1125"/>
  <c r="H8" i="1125"/>
  <c r="H7" i="1125" s="1"/>
  <c r="H20" i="1125"/>
  <c r="H33" i="1125"/>
  <c r="H52" i="1125"/>
  <c r="H65" i="1125"/>
  <c r="H28" i="1125"/>
  <c r="H46" i="1125"/>
  <c r="H66" i="1125"/>
  <c r="H47" i="1125"/>
  <c r="H10" i="1125"/>
  <c r="H22" i="1125"/>
  <c r="H42" i="1125"/>
  <c r="H54" i="1125"/>
  <c r="H60" i="1125"/>
  <c r="H71" i="1124"/>
  <c r="H78" i="1124"/>
  <c r="H11" i="1125"/>
  <c r="H23" i="1125"/>
  <c r="H36" i="1125"/>
  <c r="H21" i="1125"/>
  <c r="H55" i="1125" l="1"/>
  <c r="H79" i="1125"/>
  <c r="G79" i="1125"/>
  <c r="H28" i="1124"/>
  <c r="H19" i="1125"/>
  <c r="L91" i="864" l="1"/>
  <c r="D37" i="1122"/>
  <c r="C37" i="1122"/>
  <c r="B37" i="1122"/>
  <c r="G36" i="1122"/>
  <c r="G37" i="1122" s="1"/>
  <c r="G35" i="1122"/>
  <c r="E32" i="1122"/>
  <c r="D32" i="1122"/>
  <c r="C32" i="1122"/>
  <c r="B32" i="1122"/>
  <c r="G31" i="1122"/>
  <c r="G32" i="1122" s="1"/>
  <c r="G30" i="1122"/>
  <c r="E27" i="1122"/>
  <c r="D27" i="1122"/>
  <c r="C27" i="1122"/>
  <c r="B27" i="1122"/>
  <c r="G26" i="1122"/>
  <c r="G27" i="1122" s="1"/>
  <c r="G25" i="1122"/>
  <c r="G22" i="1122"/>
  <c r="G21" i="1122"/>
  <c r="G20" i="1122"/>
  <c r="F20" i="1122"/>
  <c r="E20" i="1122"/>
  <c r="D20" i="1122"/>
  <c r="C20" i="1122"/>
  <c r="B20" i="1122"/>
  <c r="G19" i="1122"/>
  <c r="G18" i="1122"/>
  <c r="G17" i="1122"/>
  <c r="G16" i="1122"/>
  <c r="G15" i="1122"/>
  <c r="G14" i="1122"/>
  <c r="G13" i="1122"/>
  <c r="G12" i="1122"/>
  <c r="G11" i="1122"/>
  <c r="G10" i="1122"/>
  <c r="G9" i="1122"/>
  <c r="G8" i="1122"/>
  <c r="G7" i="1122"/>
  <c r="G6" i="1122"/>
  <c r="D13" i="1121" l="1"/>
  <c r="C13" i="1121"/>
  <c r="A13" i="1121"/>
  <c r="D12" i="1121"/>
  <c r="D11" i="1121"/>
  <c r="D10" i="1121"/>
  <c r="D9" i="1121"/>
  <c r="D8" i="1121"/>
  <c r="D7" i="1121"/>
  <c r="D6" i="1121"/>
  <c r="D5" i="1121"/>
  <c r="C23" i="1120" l="1"/>
  <c r="E22" i="1120"/>
  <c r="E21" i="1120"/>
  <c r="E20" i="1120"/>
  <c r="E19" i="1120"/>
  <c r="E18" i="1120"/>
  <c r="E17" i="1120"/>
  <c r="E16" i="1120"/>
  <c r="E15" i="1120"/>
  <c r="E14" i="1120"/>
  <c r="E13" i="1120"/>
  <c r="E12" i="1120"/>
  <c r="E11" i="1120"/>
  <c r="E10" i="1120"/>
  <c r="E9" i="1120"/>
  <c r="E8" i="1120"/>
  <c r="E7" i="1120"/>
  <c r="E6" i="1120"/>
  <c r="E5" i="1120"/>
  <c r="N58" i="1119"/>
  <c r="N57" i="1119"/>
  <c r="N56" i="1119"/>
  <c r="N55" i="1119"/>
  <c r="N54" i="1119"/>
  <c r="N53" i="1119"/>
  <c r="N52" i="1119"/>
  <c r="N51" i="1119"/>
  <c r="N50" i="1119"/>
  <c r="N49" i="1119"/>
  <c r="N48" i="1119"/>
  <c r="N47" i="1119"/>
  <c r="N46" i="1119"/>
  <c r="N45" i="1119"/>
  <c r="N44" i="1119"/>
  <c r="N43" i="1119"/>
  <c r="N42" i="1119"/>
  <c r="N40" i="1119"/>
  <c r="N39" i="1119"/>
  <c r="N38" i="1119"/>
  <c r="N37" i="1119"/>
  <c r="N36" i="1119"/>
  <c r="N35" i="1119"/>
  <c r="N34" i="1119"/>
  <c r="N33" i="1119"/>
  <c r="N32" i="1119"/>
  <c r="N31" i="1119"/>
  <c r="N30" i="1119"/>
  <c r="N29" i="1119"/>
  <c r="N28" i="1119"/>
  <c r="N27" i="1119"/>
  <c r="N26" i="1119"/>
  <c r="N25" i="1119"/>
  <c r="N24" i="1119"/>
  <c r="N22" i="1119"/>
  <c r="N21" i="1119"/>
  <c r="N20" i="1119"/>
  <c r="N19" i="1119"/>
  <c r="N18" i="1119"/>
  <c r="N17" i="1119"/>
  <c r="N16" i="1119"/>
  <c r="N15" i="1119"/>
  <c r="N14" i="1119"/>
  <c r="N13" i="1119"/>
  <c r="N12" i="1119"/>
  <c r="N11" i="1119"/>
  <c r="N10" i="1119"/>
  <c r="N9" i="1119"/>
  <c r="N8" i="1119"/>
  <c r="N7" i="1119"/>
  <c r="N6" i="1119"/>
  <c r="L57" i="1118"/>
  <c r="K57" i="1118"/>
  <c r="J57" i="1118"/>
  <c r="I57" i="1118"/>
  <c r="H57" i="1118"/>
  <c r="G57" i="1118"/>
  <c r="F57" i="1118"/>
  <c r="E57" i="1118"/>
  <c r="D57" i="1118"/>
  <c r="C57" i="1118"/>
  <c r="B57" i="1118"/>
  <c r="L31" i="1118"/>
  <c r="K31" i="1118"/>
  <c r="J31" i="1118"/>
  <c r="L5" i="1118"/>
  <c r="K5" i="1118"/>
  <c r="J5" i="1118"/>
  <c r="I5" i="1118"/>
  <c r="H5" i="1118"/>
  <c r="G5" i="1118"/>
  <c r="F5" i="1118"/>
  <c r="E5" i="1118"/>
  <c r="D5" i="1118"/>
  <c r="C5" i="1118"/>
  <c r="B5" i="1118"/>
  <c r="L31" i="1117"/>
  <c r="K31" i="1117"/>
  <c r="J31" i="1117"/>
  <c r="I31" i="1117"/>
  <c r="H31" i="1117"/>
  <c r="G31" i="1117"/>
  <c r="F31" i="1117"/>
  <c r="E31" i="1117"/>
  <c r="D31" i="1117"/>
  <c r="C31" i="1117"/>
  <c r="B31" i="1117"/>
  <c r="C20" i="1116"/>
  <c r="B20" i="1116"/>
  <c r="O17" i="1116"/>
  <c r="O20" i="1116" s="1"/>
  <c r="N17" i="1116"/>
  <c r="N20" i="1116" s="1"/>
  <c r="M17" i="1116"/>
  <c r="M20" i="1116" s="1"/>
  <c r="L17" i="1116"/>
  <c r="L20" i="1116" s="1"/>
  <c r="K17" i="1116"/>
  <c r="K20" i="1116" s="1"/>
  <c r="J17" i="1116"/>
  <c r="J20" i="1116" s="1"/>
  <c r="I17" i="1116"/>
  <c r="H17" i="1116"/>
  <c r="G17" i="1116"/>
  <c r="F17" i="1116"/>
  <c r="E17" i="1116"/>
  <c r="D17" i="1116"/>
  <c r="C17" i="1116"/>
  <c r="B17" i="1116"/>
  <c r="O14" i="1116"/>
  <c r="N14" i="1116"/>
  <c r="M14" i="1116"/>
  <c r="L14" i="1116"/>
  <c r="K14" i="1116"/>
  <c r="J14" i="1116"/>
  <c r="I14" i="1116"/>
  <c r="I20" i="1116" s="1"/>
  <c r="H14" i="1116"/>
  <c r="H20" i="1116" s="1"/>
  <c r="G14" i="1116"/>
  <c r="G20" i="1116" s="1"/>
  <c r="F14" i="1116"/>
  <c r="F20" i="1116" s="1"/>
  <c r="E14" i="1116"/>
  <c r="E20" i="1116" s="1"/>
  <c r="D14" i="1116"/>
  <c r="D20" i="1116" s="1"/>
  <c r="C14" i="1116"/>
  <c r="B14" i="1116"/>
  <c r="O9" i="1116"/>
  <c r="N9" i="1116"/>
  <c r="M9" i="1116"/>
  <c r="L9" i="1116"/>
  <c r="K9" i="1116"/>
  <c r="J9" i="1116"/>
  <c r="I9" i="1116"/>
  <c r="H9" i="1116"/>
  <c r="G9" i="1116"/>
  <c r="F9" i="1116"/>
  <c r="E9" i="1116"/>
  <c r="D9" i="1116"/>
  <c r="C9" i="1116"/>
  <c r="B9" i="1116"/>
  <c r="N64" i="1115"/>
  <c r="N63" i="1115"/>
  <c r="N62" i="1115"/>
  <c r="N61" i="1115"/>
  <c r="N60" i="1115"/>
  <c r="N59" i="1115"/>
  <c r="N58" i="1115"/>
  <c r="N57" i="1115"/>
  <c r="N56" i="1115"/>
  <c r="N55" i="1115"/>
  <c r="N54" i="1115"/>
  <c r="N53" i="1115"/>
  <c r="N52" i="1115"/>
  <c r="N51" i="1115"/>
  <c r="N50" i="1115"/>
  <c r="N49" i="1115"/>
  <c r="N48" i="1115"/>
  <c r="N47" i="1115"/>
  <c r="N46" i="1115"/>
  <c r="N45" i="1115"/>
  <c r="N44" i="1115"/>
  <c r="N43" i="1115"/>
  <c r="N42" i="1115"/>
  <c r="N41" i="1115"/>
  <c r="N40" i="1115"/>
  <c r="N39" i="1115"/>
  <c r="I31" i="1115"/>
  <c r="J20" i="1115" s="1"/>
  <c r="H31" i="1115"/>
  <c r="G31" i="1115"/>
  <c r="C31" i="1115"/>
  <c r="B31" i="1115"/>
  <c r="D30" i="1115"/>
  <c r="D31" i="1115" s="1"/>
  <c r="J29" i="1115"/>
  <c r="D29" i="1115"/>
  <c r="J28" i="1115"/>
  <c r="J27" i="1115"/>
  <c r="J26" i="1115"/>
  <c r="J25" i="1115"/>
  <c r="J24" i="1115"/>
  <c r="J23" i="1115"/>
  <c r="J22" i="1115"/>
  <c r="J21" i="1115"/>
  <c r="D19" i="1115"/>
  <c r="D18" i="1115"/>
  <c r="J17" i="1115"/>
  <c r="C17" i="1115"/>
  <c r="B17" i="1115"/>
  <c r="D17" i="1115" s="1"/>
  <c r="J16" i="1115"/>
  <c r="D16" i="1115"/>
  <c r="J15" i="1115"/>
  <c r="D15" i="1115"/>
  <c r="J14" i="1115"/>
  <c r="D14" i="1115"/>
  <c r="J13" i="1115"/>
  <c r="D13" i="1115"/>
  <c r="J12" i="1115"/>
  <c r="D12" i="1115"/>
  <c r="J11" i="1115"/>
  <c r="D11" i="1115"/>
  <c r="D10" i="1115"/>
  <c r="J9" i="1115"/>
  <c r="D9" i="1115"/>
  <c r="J8" i="1115"/>
  <c r="D8" i="1115"/>
  <c r="J7" i="1115"/>
  <c r="D7" i="1115"/>
  <c r="J6" i="1115"/>
  <c r="D6" i="1115"/>
  <c r="J18" i="1115" l="1"/>
  <c r="J10" i="1115"/>
  <c r="J31" i="1115" s="1"/>
  <c r="J19" i="1115"/>
  <c r="H12" i="1113" l="1"/>
  <c r="D12" i="1113"/>
  <c r="G11" i="1113"/>
  <c r="I12" i="1113" s="1"/>
  <c r="I11" i="1113" s="1"/>
  <c r="F11" i="1113"/>
  <c r="D11" i="1113"/>
  <c r="C11" i="1113"/>
  <c r="B11" i="1113"/>
  <c r="I10" i="1113"/>
  <c r="H10" i="1113"/>
  <c r="D10" i="1113"/>
  <c r="H9" i="1113"/>
  <c r="D9" i="1113"/>
  <c r="I8" i="1113"/>
  <c r="H8" i="1113"/>
  <c r="D8" i="1113"/>
  <c r="I7" i="1113"/>
  <c r="H7" i="1113"/>
  <c r="D7" i="1113"/>
  <c r="G6" i="1113"/>
  <c r="H6" i="1113" s="1"/>
  <c r="F6" i="1113"/>
  <c r="C6" i="1113"/>
  <c r="D6" i="1113" s="1"/>
  <c r="B6" i="1113"/>
  <c r="G115" i="1112"/>
  <c r="F115" i="1112"/>
  <c r="C115" i="1112"/>
  <c r="B115" i="1112"/>
  <c r="H114" i="1112"/>
  <c r="D114" i="1112"/>
  <c r="G113" i="1112"/>
  <c r="I114" i="1112" s="1"/>
  <c r="I113" i="1112" s="1"/>
  <c r="F113" i="1112"/>
  <c r="C113" i="1112"/>
  <c r="D113" i="1112" s="1"/>
  <c r="B113" i="1112"/>
  <c r="H112" i="1112"/>
  <c r="G111" i="1112"/>
  <c r="H111" i="1112" s="1"/>
  <c r="F111" i="1112"/>
  <c r="C111" i="1112"/>
  <c r="B111" i="1112"/>
  <c r="I110" i="1112"/>
  <c r="I109" i="1112"/>
  <c r="G109" i="1112"/>
  <c r="F109" i="1112"/>
  <c r="C109" i="1112"/>
  <c r="B109" i="1112"/>
  <c r="I107" i="1112"/>
  <c r="I106" i="1112" s="1"/>
  <c r="H107" i="1112"/>
  <c r="D107" i="1112"/>
  <c r="G106" i="1112"/>
  <c r="H106" i="1112" s="1"/>
  <c r="F106" i="1112"/>
  <c r="C106" i="1112"/>
  <c r="D106" i="1112" s="1"/>
  <c r="B106" i="1112"/>
  <c r="H104" i="1112"/>
  <c r="D104" i="1112"/>
  <c r="G103" i="1112"/>
  <c r="I104" i="1112" s="1"/>
  <c r="I103" i="1112" s="1"/>
  <c r="F103" i="1112"/>
  <c r="C103" i="1112"/>
  <c r="D103" i="1112" s="1"/>
  <c r="B103" i="1112"/>
  <c r="I102" i="1112"/>
  <c r="I101" i="1112" s="1"/>
  <c r="H102" i="1112"/>
  <c r="D102" i="1112"/>
  <c r="G101" i="1112"/>
  <c r="H101" i="1112" s="1"/>
  <c r="F101" i="1112"/>
  <c r="C101" i="1112"/>
  <c r="D101" i="1112" s="1"/>
  <c r="B101" i="1112"/>
  <c r="H100" i="1112"/>
  <c r="D100" i="1112"/>
  <c r="G99" i="1112"/>
  <c r="I100" i="1112" s="1"/>
  <c r="I99" i="1112" s="1"/>
  <c r="F99" i="1112"/>
  <c r="C99" i="1112"/>
  <c r="D99" i="1112" s="1"/>
  <c r="B99" i="1112"/>
  <c r="I98" i="1112"/>
  <c r="I97" i="1112" s="1"/>
  <c r="H98" i="1112"/>
  <c r="D98" i="1112"/>
  <c r="G97" i="1112"/>
  <c r="H97" i="1112" s="1"/>
  <c r="F97" i="1112"/>
  <c r="C97" i="1112"/>
  <c r="D97" i="1112" s="1"/>
  <c r="B97" i="1112"/>
  <c r="H96" i="1112"/>
  <c r="H95" i="1112"/>
  <c r="D95" i="1112"/>
  <c r="G94" i="1112"/>
  <c r="I96" i="1112" s="1"/>
  <c r="F94" i="1112"/>
  <c r="C94" i="1112"/>
  <c r="D94" i="1112" s="1"/>
  <c r="B94" i="1112"/>
  <c r="H92" i="1112"/>
  <c r="H91" i="1112"/>
  <c r="D91" i="1112"/>
  <c r="H90" i="1112"/>
  <c r="H89" i="1112"/>
  <c r="D89" i="1112"/>
  <c r="G88" i="1112"/>
  <c r="I91" i="1112" s="1"/>
  <c r="F88" i="1112"/>
  <c r="C88" i="1112"/>
  <c r="D88" i="1112" s="1"/>
  <c r="B88" i="1112"/>
  <c r="I86" i="1112"/>
  <c r="H86" i="1112"/>
  <c r="I85" i="1112"/>
  <c r="H85" i="1112"/>
  <c r="G85" i="1112"/>
  <c r="F85" i="1112"/>
  <c r="C85" i="1112"/>
  <c r="B85" i="1112"/>
  <c r="H83" i="1112"/>
  <c r="D83" i="1112"/>
  <c r="G82" i="1112"/>
  <c r="H82" i="1112" s="1"/>
  <c r="F82" i="1112"/>
  <c r="C82" i="1112"/>
  <c r="D82" i="1112" s="1"/>
  <c r="B82" i="1112"/>
  <c r="I81" i="1112"/>
  <c r="H81" i="1112"/>
  <c r="D81" i="1112"/>
  <c r="I80" i="1112"/>
  <c r="H80" i="1112"/>
  <c r="D80" i="1112"/>
  <c r="H79" i="1112"/>
  <c r="D79" i="1112"/>
  <c r="H78" i="1112"/>
  <c r="D78" i="1112"/>
  <c r="G77" i="1112"/>
  <c r="I79" i="1112" s="1"/>
  <c r="F77" i="1112"/>
  <c r="C77" i="1112"/>
  <c r="D77" i="1112" s="1"/>
  <c r="B77" i="1112"/>
  <c r="H76" i="1112"/>
  <c r="D76" i="1112"/>
  <c r="G75" i="1112"/>
  <c r="H75" i="1112" s="1"/>
  <c r="F75" i="1112"/>
  <c r="C75" i="1112"/>
  <c r="D75" i="1112" s="1"/>
  <c r="B75" i="1112"/>
  <c r="H74" i="1112"/>
  <c r="D74" i="1112"/>
  <c r="I73" i="1112"/>
  <c r="H73" i="1112"/>
  <c r="I72" i="1112"/>
  <c r="H72" i="1112"/>
  <c r="D72" i="1112"/>
  <c r="G71" i="1112"/>
  <c r="I74" i="1112" s="1"/>
  <c r="I71" i="1112" s="1"/>
  <c r="F71" i="1112"/>
  <c r="H71" i="1112" s="1"/>
  <c r="C71" i="1112"/>
  <c r="D71" i="1112" s="1"/>
  <c r="B71" i="1112"/>
  <c r="I70" i="1112"/>
  <c r="I69" i="1112" s="1"/>
  <c r="G69" i="1112"/>
  <c r="F69" i="1112"/>
  <c r="C69" i="1112"/>
  <c r="B69" i="1112"/>
  <c r="H66" i="1112"/>
  <c r="D66" i="1112"/>
  <c r="G65" i="1112"/>
  <c r="I66" i="1112" s="1"/>
  <c r="F65" i="1112"/>
  <c r="C65" i="1112"/>
  <c r="B65" i="1112"/>
  <c r="D65" i="1112" s="1"/>
  <c r="I64" i="1112"/>
  <c r="H64" i="1112"/>
  <c r="D64" i="1112"/>
  <c r="I63" i="1112"/>
  <c r="H63" i="1112"/>
  <c r="D63" i="1112"/>
  <c r="H62" i="1112"/>
  <c r="D62" i="1112"/>
  <c r="G61" i="1112"/>
  <c r="I62" i="1112" s="1"/>
  <c r="I61" i="1112" s="1"/>
  <c r="F61" i="1112"/>
  <c r="C61" i="1112"/>
  <c r="D61" i="1112" s="1"/>
  <c r="B61" i="1112"/>
  <c r="I60" i="1112"/>
  <c r="H60" i="1112"/>
  <c r="D60" i="1112"/>
  <c r="I59" i="1112"/>
  <c r="H59" i="1112"/>
  <c r="D59" i="1112"/>
  <c r="I58" i="1112"/>
  <c r="H58" i="1112"/>
  <c r="D58" i="1112"/>
  <c r="H57" i="1112"/>
  <c r="H56" i="1112"/>
  <c r="D56" i="1112"/>
  <c r="H55" i="1112"/>
  <c r="D55" i="1112"/>
  <c r="G54" i="1112"/>
  <c r="I57" i="1112" s="1"/>
  <c r="F54" i="1112"/>
  <c r="C54" i="1112"/>
  <c r="B54" i="1112"/>
  <c r="D54" i="1112" s="1"/>
  <c r="I53" i="1112"/>
  <c r="H53" i="1112"/>
  <c r="D53" i="1112"/>
  <c r="I52" i="1112"/>
  <c r="H52" i="1112"/>
  <c r="G52" i="1112"/>
  <c r="F52" i="1112"/>
  <c r="D52" i="1112"/>
  <c r="C52" i="1112"/>
  <c r="B52" i="1112"/>
  <c r="H51" i="1112"/>
  <c r="D51" i="1112"/>
  <c r="G49" i="1112"/>
  <c r="I51" i="1112" s="1"/>
  <c r="F49" i="1112"/>
  <c r="C49" i="1112"/>
  <c r="B49" i="1112"/>
  <c r="I48" i="1112"/>
  <c r="H48" i="1112"/>
  <c r="D48" i="1112"/>
  <c r="I47" i="1112"/>
  <c r="H47" i="1112"/>
  <c r="D47" i="1112"/>
  <c r="H46" i="1112"/>
  <c r="D46" i="1112"/>
  <c r="H45" i="1112"/>
  <c r="D45" i="1112"/>
  <c r="G44" i="1112"/>
  <c r="I46" i="1112" s="1"/>
  <c r="F44" i="1112"/>
  <c r="C44" i="1112"/>
  <c r="D44" i="1112" s="1"/>
  <c r="B44" i="1112"/>
  <c r="H43" i="1112"/>
  <c r="D43" i="1112"/>
  <c r="I42" i="1112"/>
  <c r="H42" i="1112"/>
  <c r="D42" i="1112"/>
  <c r="I41" i="1112"/>
  <c r="H41" i="1112"/>
  <c r="D41" i="1112"/>
  <c r="H40" i="1112"/>
  <c r="D40" i="1112"/>
  <c r="G39" i="1112"/>
  <c r="I40" i="1112" s="1"/>
  <c r="F39" i="1112"/>
  <c r="C39" i="1112"/>
  <c r="D39" i="1112" s="1"/>
  <c r="B39" i="1112"/>
  <c r="H38" i="1112"/>
  <c r="D38" i="1112"/>
  <c r="I37" i="1112"/>
  <c r="H37" i="1112"/>
  <c r="D37" i="1112"/>
  <c r="I36" i="1112"/>
  <c r="H36" i="1112"/>
  <c r="D36" i="1112"/>
  <c r="H35" i="1112"/>
  <c r="D35" i="1112"/>
  <c r="H34" i="1112"/>
  <c r="D34" i="1112"/>
  <c r="H33" i="1112"/>
  <c r="D33" i="1112"/>
  <c r="G32" i="1112"/>
  <c r="I35" i="1112" s="1"/>
  <c r="F32" i="1112"/>
  <c r="C32" i="1112"/>
  <c r="D32" i="1112" s="1"/>
  <c r="B32" i="1112"/>
  <c r="I31" i="1112"/>
  <c r="H31" i="1112"/>
  <c r="D31" i="1112"/>
  <c r="H30" i="1112"/>
  <c r="D30" i="1112"/>
  <c r="H29" i="1112"/>
  <c r="D29" i="1112"/>
  <c r="I28" i="1112"/>
  <c r="H28" i="1112"/>
  <c r="D28" i="1112"/>
  <c r="I27" i="1112"/>
  <c r="H27" i="1112"/>
  <c r="D27" i="1112"/>
  <c r="I26" i="1112"/>
  <c r="H26" i="1112"/>
  <c r="D26" i="1112"/>
  <c r="I25" i="1112"/>
  <c r="H25" i="1112"/>
  <c r="D25" i="1112"/>
  <c r="H24" i="1112"/>
  <c r="G24" i="1112"/>
  <c r="I30" i="1112" s="1"/>
  <c r="F24" i="1112"/>
  <c r="D24" i="1112"/>
  <c r="C24" i="1112"/>
  <c r="B24" i="1112"/>
  <c r="H23" i="1112"/>
  <c r="D23" i="1112"/>
  <c r="H22" i="1112"/>
  <c r="D22" i="1112"/>
  <c r="H21" i="1112"/>
  <c r="D21" i="1112"/>
  <c r="G20" i="1112"/>
  <c r="I22" i="1112" s="1"/>
  <c r="F20" i="1112"/>
  <c r="D20" i="1112"/>
  <c r="C20" i="1112"/>
  <c r="B20" i="1112"/>
  <c r="H19" i="1112"/>
  <c r="D19" i="1112"/>
  <c r="H18" i="1112"/>
  <c r="D18" i="1112"/>
  <c r="H17" i="1112"/>
  <c r="D17" i="1112"/>
  <c r="H16" i="1112"/>
  <c r="D16" i="1112"/>
  <c r="H15" i="1112"/>
  <c r="D15" i="1112"/>
  <c r="G14" i="1112"/>
  <c r="I19" i="1112" s="1"/>
  <c r="F14" i="1112"/>
  <c r="C14" i="1112"/>
  <c r="D14" i="1112" s="1"/>
  <c r="B14" i="1112"/>
  <c r="H13" i="1112"/>
  <c r="D13" i="1112"/>
  <c r="G12" i="1112"/>
  <c r="H12" i="1112" s="1"/>
  <c r="F12" i="1112"/>
  <c r="C12" i="1112"/>
  <c r="D12" i="1112" s="1"/>
  <c r="B12" i="1112"/>
  <c r="H11" i="1112"/>
  <c r="D11" i="1112"/>
  <c r="I10" i="1112"/>
  <c r="H10" i="1112"/>
  <c r="I9" i="1112"/>
  <c r="H9" i="1112"/>
  <c r="D9" i="1112"/>
  <c r="H8" i="1112"/>
  <c r="D8" i="1112"/>
  <c r="H7" i="1112"/>
  <c r="D7" i="1112"/>
  <c r="G6" i="1112"/>
  <c r="I8" i="1112" s="1"/>
  <c r="F6" i="1112"/>
  <c r="C6" i="1112"/>
  <c r="D6" i="1112" s="1"/>
  <c r="B6" i="1112"/>
  <c r="I39" i="1111"/>
  <c r="H39" i="1111"/>
  <c r="D39" i="1111"/>
  <c r="I38" i="1111"/>
  <c r="I37" i="1111" s="1"/>
  <c r="H38" i="1111"/>
  <c r="D38" i="1111"/>
  <c r="G37" i="1111"/>
  <c r="H37" i="1111" s="1"/>
  <c r="F37" i="1111"/>
  <c r="C37" i="1111"/>
  <c r="D37" i="1111" s="1"/>
  <c r="B37" i="1111"/>
  <c r="H35" i="1111"/>
  <c r="D35" i="1111"/>
  <c r="I34" i="1111"/>
  <c r="H34" i="1111"/>
  <c r="I33" i="1111"/>
  <c r="H32" i="1111"/>
  <c r="D32" i="1111"/>
  <c r="I31" i="1111"/>
  <c r="H31" i="1111"/>
  <c r="D31" i="1111"/>
  <c r="I30" i="1111"/>
  <c r="H30" i="1111"/>
  <c r="D30" i="1111"/>
  <c r="H29" i="1111"/>
  <c r="D29" i="1111"/>
  <c r="H28" i="1111"/>
  <c r="D28" i="1111"/>
  <c r="H27" i="1111"/>
  <c r="D27" i="1111"/>
  <c r="I26" i="1111"/>
  <c r="H26" i="1111"/>
  <c r="D26" i="1111"/>
  <c r="I25" i="1111"/>
  <c r="H25" i="1111"/>
  <c r="I24" i="1111"/>
  <c r="H24" i="1111"/>
  <c r="D24" i="1111"/>
  <c r="I23" i="1111"/>
  <c r="H23" i="1111"/>
  <c r="D23" i="1111"/>
  <c r="H22" i="1111"/>
  <c r="D22" i="1111"/>
  <c r="H21" i="1111"/>
  <c r="D21" i="1111"/>
  <c r="I19" i="1111"/>
  <c r="H19" i="1111"/>
  <c r="D19" i="1111"/>
  <c r="I18" i="1111"/>
  <c r="H18" i="1111"/>
  <c r="D18" i="1111"/>
  <c r="I17" i="1111"/>
  <c r="H17" i="1111"/>
  <c r="D17" i="1111"/>
  <c r="I16" i="1111"/>
  <c r="H16" i="1111"/>
  <c r="D16" i="1111"/>
  <c r="H14" i="1111"/>
  <c r="D14" i="1111"/>
  <c r="H13" i="1111"/>
  <c r="D13" i="1111"/>
  <c r="H12" i="1111"/>
  <c r="D12" i="1111"/>
  <c r="I11" i="1111"/>
  <c r="H11" i="1111"/>
  <c r="D11" i="1111"/>
  <c r="I10" i="1111"/>
  <c r="H10" i="1111"/>
  <c r="D10" i="1111"/>
  <c r="I9" i="1111"/>
  <c r="H9" i="1111"/>
  <c r="D9" i="1111"/>
  <c r="H8" i="1111"/>
  <c r="D8" i="1111"/>
  <c r="H7" i="1111"/>
  <c r="D7" i="1111"/>
  <c r="G6" i="1111"/>
  <c r="I8" i="1111" s="1"/>
  <c r="F6" i="1111"/>
  <c r="C6" i="1111"/>
  <c r="B6" i="1111"/>
  <c r="D6" i="1111" s="1"/>
  <c r="I65" i="1112" l="1"/>
  <c r="H113" i="1112"/>
  <c r="I92" i="1112"/>
  <c r="I32" i="1111"/>
  <c r="I11" i="1112"/>
  <c r="I15" i="1112"/>
  <c r="I43" i="1112"/>
  <c r="I39" i="1112" s="1"/>
  <c r="I76" i="1112"/>
  <c r="I75" i="1112" s="1"/>
  <c r="H94" i="1112"/>
  <c r="I9" i="1113"/>
  <c r="I6" i="1113" s="1"/>
  <c r="H103" i="1112"/>
  <c r="H20" i="1112"/>
  <c r="I20" i="1111"/>
  <c r="I17" i="1112"/>
  <c r="I28" i="1111"/>
  <c r="I23" i="1112"/>
  <c r="I7" i="1112"/>
  <c r="I6" i="1112" s="1"/>
  <c r="I18" i="1112"/>
  <c r="I34" i="1112"/>
  <c r="I67" i="1112"/>
  <c r="I83" i="1112"/>
  <c r="I82" i="1112" s="1"/>
  <c r="I90" i="1112"/>
  <c r="H11" i="1113"/>
  <c r="I7" i="1111"/>
  <c r="I13" i="1112"/>
  <c r="I12" i="1112" s="1"/>
  <c r="I29" i="1112"/>
  <c r="I24" i="1112" s="1"/>
  <c r="I45" i="1112"/>
  <c r="I44" i="1112" s="1"/>
  <c r="I78" i="1112"/>
  <c r="I77" i="1112" s="1"/>
  <c r="I112" i="1112"/>
  <c r="I111" i="1112" s="1"/>
  <c r="H14" i="1112"/>
  <c r="I27" i="1111"/>
  <c r="I38" i="1112"/>
  <c r="I21" i="1112"/>
  <c r="I20" i="1112" s="1"/>
  <c r="H32" i="1112"/>
  <c r="H99" i="1112"/>
  <c r="I16" i="1112"/>
  <c r="H88" i="1112"/>
  <c r="H54" i="1112"/>
  <c r="H65" i="1112"/>
  <c r="I95" i="1112"/>
  <c r="I94" i="1112" s="1"/>
  <c r="I12" i="1111"/>
  <c r="H6" i="1112"/>
  <c r="I50" i="1112"/>
  <c r="I49" i="1112" s="1"/>
  <c r="H6" i="1111"/>
  <c r="I35" i="1111"/>
  <c r="I33" i="1112"/>
  <c r="H44" i="1112"/>
  <c r="H77" i="1112"/>
  <c r="H39" i="1112"/>
  <c r="I89" i="1112"/>
  <c r="I88" i="1112" s="1"/>
  <c r="I13" i="1111"/>
  <c r="I21" i="1111"/>
  <c r="I55" i="1112"/>
  <c r="H61" i="1112"/>
  <c r="I14" i="1111"/>
  <c r="I22" i="1111"/>
  <c r="I29" i="1111"/>
  <c r="I56" i="1112"/>
  <c r="I15" i="1111"/>
  <c r="I54" i="1112" l="1"/>
  <c r="I32" i="1112"/>
  <c r="I14" i="1112"/>
  <c r="I6" i="1111"/>
</calcChain>
</file>

<file path=xl/sharedStrings.xml><?xml version="1.0" encoding="utf-8"?>
<sst xmlns="http://schemas.openxmlformats.org/spreadsheetml/2006/main" count="2337" uniqueCount="884">
  <si>
    <t>TOTAL</t>
  </si>
  <si>
    <t>Cobre</t>
  </si>
  <si>
    <t>Oro</t>
  </si>
  <si>
    <t>Zinc</t>
  </si>
  <si>
    <t>Plata</t>
  </si>
  <si>
    <t>Hierro</t>
  </si>
  <si>
    <t>ETAPA</t>
  </si>
  <si>
    <t>PROYECTO</t>
  </si>
  <si>
    <t>OPERADOR</t>
  </si>
  <si>
    <t>TIPO DE EXPLORACIÓN</t>
  </si>
  <si>
    <t>PRODUCTO PRINCIPAL</t>
  </si>
  <si>
    <t>IGA</t>
  </si>
  <si>
    <t>FECHA DE APROBACIÓN DEL IGA</t>
  </si>
  <si>
    <t>La Libertad</t>
  </si>
  <si>
    <t>Greenfield</t>
  </si>
  <si>
    <t>Pasco</t>
  </si>
  <si>
    <t>Lima</t>
  </si>
  <si>
    <t>2da MEIAsd</t>
  </si>
  <si>
    <t>Amazonas</t>
  </si>
  <si>
    <t>Arequipa</t>
  </si>
  <si>
    <t>Brownfield</t>
  </si>
  <si>
    <t>Minera Yanacocha S.R.L.</t>
  </si>
  <si>
    <t>Cajamarca</t>
  </si>
  <si>
    <t>1era MEIAsd</t>
  </si>
  <si>
    <t>Huánuco</t>
  </si>
  <si>
    <t>Huancavelica</t>
  </si>
  <si>
    <t>Moquegua</t>
  </si>
  <si>
    <t>Ayacucho</t>
  </si>
  <si>
    <t>Junín</t>
  </si>
  <si>
    <t>Vale Exploration Perú S.A.C.</t>
  </si>
  <si>
    <t>Compañía Minera Ares S.A.C.</t>
  </si>
  <si>
    <t>Nexa Resources Perú S.A.A.</t>
  </si>
  <si>
    <t>Áncash</t>
  </si>
  <si>
    <t>Puno</t>
  </si>
  <si>
    <t>Compañía Minera Chungar S.A.C.</t>
  </si>
  <si>
    <t>Camino Resources S.A.C.</t>
  </si>
  <si>
    <t>Apurímac</t>
  </si>
  <si>
    <t>Hudbay Perú S.A.C.</t>
  </si>
  <si>
    <t>Minera Peñoles de Perú S.A.</t>
  </si>
  <si>
    <t>Cusco</t>
  </si>
  <si>
    <t>Minsur S.A.</t>
  </si>
  <si>
    <t>Sumitomo Metal Mining Perú S.A.</t>
  </si>
  <si>
    <t>Chakana Resources S.A.C.</t>
  </si>
  <si>
    <t>Rio Tinto Mining and Exploration S.A.C.</t>
  </si>
  <si>
    <t>Tacna</t>
  </si>
  <si>
    <t>Ica</t>
  </si>
  <si>
    <t>AZULMINA</t>
  </si>
  <si>
    <t>PUCAJIRCA</t>
  </si>
  <si>
    <t>EL CARMEN</t>
  </si>
  <si>
    <t>PUCASALLA</t>
  </si>
  <si>
    <t>CORVINÓN</t>
  </si>
  <si>
    <t>DORITA</t>
  </si>
  <si>
    <t>Sociedad Minera Reliquias S.A.C.</t>
  </si>
  <si>
    <t>GABÁN</t>
  </si>
  <si>
    <t>LA ZANJA</t>
  </si>
  <si>
    <t>Minera La Zanja S.R.L.</t>
  </si>
  <si>
    <t>10ma MEIAsd</t>
  </si>
  <si>
    <t>LEZARD</t>
  </si>
  <si>
    <t>Black Swan Minerals S.A.C.</t>
  </si>
  <si>
    <t>1ra MDIA</t>
  </si>
  <si>
    <t>LOS PERDIDOS II</t>
  </si>
  <si>
    <t>MISCANTHUS</t>
  </si>
  <si>
    <t>SOLEDAD</t>
  </si>
  <si>
    <t>Boletín Estadístico Minero (BEM)</t>
  </si>
  <si>
    <t>Producción metálica</t>
  </si>
  <si>
    <t>Volumen de la producción minera metálica</t>
  </si>
  <si>
    <t>1. PRODUCCIÓN METÁLICA'!A1</t>
  </si>
  <si>
    <t>Producción minera metálica según empresa</t>
  </si>
  <si>
    <t>2. PRODUCCIÓN EMPRESAS'!A1</t>
  </si>
  <si>
    <t>4. NO METÁLICA'!A1</t>
  </si>
  <si>
    <t>4.2. CARBONÍFERA'!A1</t>
  </si>
  <si>
    <t>Principales indicadores macroeconómicos</t>
  </si>
  <si>
    <t>5. MACROECONÓMICAS'!A1</t>
  </si>
  <si>
    <t>Exportaciones</t>
  </si>
  <si>
    <t>Exportaciones metálicas</t>
  </si>
  <si>
    <t>Estructura del valor de las exportaciones peruanas</t>
  </si>
  <si>
    <t>Valor de exportaciones de principales productos mineros</t>
  </si>
  <si>
    <t>6. EXPORTACIONES'!A1</t>
  </si>
  <si>
    <t>6.1 EXPORTACIONES PART'!A1</t>
  </si>
  <si>
    <t>6.2 EXPORT PRODUCTOS'!A1</t>
  </si>
  <si>
    <t>Inversiones</t>
  </si>
  <si>
    <t>Inversiones mineras según empresa</t>
  </si>
  <si>
    <t xml:space="preserve">Inversiones mineras </t>
  </si>
  <si>
    <t>Inversiones mineras según rubro de inversión</t>
  </si>
  <si>
    <t>7. INVERSIONES'!A1</t>
  </si>
  <si>
    <t>8. INVERSIONES TIPO'!A1</t>
  </si>
  <si>
    <t>9. INVERSIONES RUBRO'!A1</t>
  </si>
  <si>
    <t>Empleo</t>
  </si>
  <si>
    <t>Empleo según tipo de empleador</t>
  </si>
  <si>
    <t>10. EMPLEO'!A1</t>
  </si>
  <si>
    <t>Transferencias mineras</t>
  </si>
  <si>
    <t>Transferencias por tipo de recursos (Canon Minero, Regalías Mineras y Derecho de Vigencia y Penalidad)</t>
  </si>
  <si>
    <t>Petitorios, catastro y actividad minera</t>
  </si>
  <si>
    <t>Cantidad de solicitudes de petitorios mineros a nivel nacional</t>
  </si>
  <si>
    <t>Actividad minera</t>
  </si>
  <si>
    <t>Áreas restringidas a la minería</t>
  </si>
  <si>
    <t>Recaudación fiscal del subsector minero</t>
  </si>
  <si>
    <t>ETAPA DE AVANCE</t>
  </si>
  <si>
    <t>Minera Chinalco Perú S.A.</t>
  </si>
  <si>
    <t>San Gabriel</t>
  </si>
  <si>
    <t>Compañía de Minas Buenaventura S.A.A.</t>
  </si>
  <si>
    <t>Romina</t>
  </si>
  <si>
    <t>FACTIBILIDAD</t>
  </si>
  <si>
    <t>Corani</t>
  </si>
  <si>
    <t>Bear Creek Mining S.A.C.</t>
  </si>
  <si>
    <t>INGENIERÍA DE DETALLE</t>
  </si>
  <si>
    <t>Magistral</t>
  </si>
  <si>
    <t>Nexa Resources Perú. S.A.A.</t>
  </si>
  <si>
    <t>Reposición Antamina</t>
  </si>
  <si>
    <t>Compañía Minera Antamina S.A.</t>
  </si>
  <si>
    <t>Yanacocha Sulfuros</t>
  </si>
  <si>
    <t>Zafranal</t>
  </si>
  <si>
    <t>Compañía Minera Zafranal S.A.C.</t>
  </si>
  <si>
    <t>Ampliación Ilo</t>
  </si>
  <si>
    <t>Southern Perú Copper Corporation, Sucursal del Perú</t>
  </si>
  <si>
    <t>CONCEPTUAL</t>
  </si>
  <si>
    <t>Los Chancas</t>
  </si>
  <si>
    <t>PRE-FACTIBILIDAD</t>
  </si>
  <si>
    <t>Trapiche</t>
  </si>
  <si>
    <t>El Molle Verde S.A.C.</t>
  </si>
  <si>
    <t>Michiquillay</t>
  </si>
  <si>
    <t>P.D.</t>
  </si>
  <si>
    <t>Ampliación Bayóvar</t>
  </si>
  <si>
    <t>Compañía Minera Miski Mayo S.R.L.</t>
  </si>
  <si>
    <t>Piura</t>
  </si>
  <si>
    <t>Ampliación Cuajone</t>
  </si>
  <si>
    <t>Ampliación Pachapaqui</t>
  </si>
  <si>
    <t>ICM Pachapaqui S.A.C.</t>
  </si>
  <si>
    <t>Antilla</t>
  </si>
  <si>
    <t>Panoro Apurímac S.A.</t>
  </si>
  <si>
    <t>Ariana Operaciones Mineras S.A.C.</t>
  </si>
  <si>
    <t>Ayawilca</t>
  </si>
  <si>
    <t>Tinka Resources S.A.C.</t>
  </si>
  <si>
    <t>Cañariaco</t>
  </si>
  <si>
    <t>Cañariaco Copper Perú S.A.</t>
  </si>
  <si>
    <t>Lambayeque</t>
  </si>
  <si>
    <t>Cañón Florida</t>
  </si>
  <si>
    <t>Chalcobamba Fase I</t>
  </si>
  <si>
    <t>Minera Las Bambas S.A.</t>
  </si>
  <si>
    <t>Conga</t>
  </si>
  <si>
    <t>Cotabambas</t>
  </si>
  <si>
    <t>Don Javier</t>
  </si>
  <si>
    <t xml:space="preserve">Junefield Group S.A. </t>
  </si>
  <si>
    <t>El Galeno</t>
  </si>
  <si>
    <t>Lumina Copper S.A.C.</t>
  </si>
  <si>
    <t>Haquira</t>
  </si>
  <si>
    <t>Minera Antares Perú S.A.C.</t>
  </si>
  <si>
    <t>Hierro Apurímac</t>
  </si>
  <si>
    <t>Apurímac Ferrum S.A.C.</t>
  </si>
  <si>
    <t>Hilarión</t>
  </si>
  <si>
    <t>Integración Coroccohuayco</t>
  </si>
  <si>
    <t>Compañía Minera Antapaccay S.A.</t>
  </si>
  <si>
    <t>La Arena II</t>
  </si>
  <si>
    <t>La Arena S.A.</t>
  </si>
  <si>
    <t>La Granja</t>
  </si>
  <si>
    <t>Los Calatos</t>
  </si>
  <si>
    <t>Minera Hampton Perú S.A.C</t>
  </si>
  <si>
    <t>Ollachea</t>
  </si>
  <si>
    <t>Minera Kuri Kullu S.A.</t>
  </si>
  <si>
    <t>Pampa de Pongo</t>
  </si>
  <si>
    <t>Jinzhao Mining Perú S.A.</t>
  </si>
  <si>
    <t>Planta de Cobre Río Seco</t>
  </si>
  <si>
    <t>Procesadora Industrial Río Seco S.A.</t>
  </si>
  <si>
    <t>Pukaqaqa</t>
  </si>
  <si>
    <t>Quechua</t>
  </si>
  <si>
    <t>Compañía Minera Quechua S.A.</t>
  </si>
  <si>
    <t>Reposición Inmaculada</t>
  </si>
  <si>
    <t xml:space="preserve">Compañía Minera Ares S.A.C </t>
  </si>
  <si>
    <t>Reposición Raura</t>
  </si>
  <si>
    <t>Compañía Minera Raura S.A.</t>
  </si>
  <si>
    <t>Reposición Tantahuatay</t>
  </si>
  <si>
    <t xml:space="preserve"> Compañía Minera Coimolache S.A.</t>
  </si>
  <si>
    <t>Río Blanco</t>
  </si>
  <si>
    <t>Rio Blanco Copper S.A.</t>
  </si>
  <si>
    <t>San Luis</t>
  </si>
  <si>
    <t>Reliant Ventures S.A.C.</t>
  </si>
  <si>
    <t>Shalipayco</t>
  </si>
  <si>
    <t>Tía María</t>
  </si>
  <si>
    <t>Yumpag</t>
  </si>
  <si>
    <t>PROYECTOS</t>
  </si>
  <si>
    <t>Empleo según género y tipo de empleador</t>
  </si>
  <si>
    <t>11. EMPLEO-GÉNERO'!A1</t>
  </si>
  <si>
    <t>12. TRANSFERENCIAS'!A1</t>
  </si>
  <si>
    <t>13. TRANSFERENCIAS 2'!A1</t>
  </si>
  <si>
    <t>14. CATASTRO ACTIVIDAD'!A1</t>
  </si>
  <si>
    <t>14.1 ACTIVIDAD MINERA'!A1</t>
  </si>
  <si>
    <t>14.2 ÁREAS RESTRINGIDAS'!A1</t>
  </si>
  <si>
    <t>15. RECAUDACIÓN'!A1</t>
  </si>
  <si>
    <t>DEPARTAMENTO</t>
  </si>
  <si>
    <t>INVERSIÓN GLOBAL 
(US$ MILLONES)</t>
  </si>
  <si>
    <t>FTA</t>
  </si>
  <si>
    <t>PAMPA ESPERANZA</t>
  </si>
  <si>
    <t>CHASKA</t>
  </si>
  <si>
    <t>PICHA</t>
  </si>
  <si>
    <t>TAMBOMAYO</t>
  </si>
  <si>
    <t>UMAMI</t>
  </si>
  <si>
    <t>Teck Perú S.A.</t>
  </si>
  <si>
    <t>ALPAMARCA</t>
  </si>
  <si>
    <t>Nexa Resources Atacocha S.A.A.</t>
  </si>
  <si>
    <t>BERENGUELA</t>
  </si>
  <si>
    <t>CONDORILLO</t>
  </si>
  <si>
    <t>HUARANGAYOC</t>
  </si>
  <si>
    <t>MARA</t>
  </si>
  <si>
    <t>MÓNICA LOURDES</t>
  </si>
  <si>
    <t>OASIS</t>
  </si>
  <si>
    <t>PATACANCHA</t>
  </si>
  <si>
    <t>QUELCAYA</t>
  </si>
  <si>
    <t>Litio</t>
  </si>
  <si>
    <t>QUICAY II</t>
  </si>
  <si>
    <t>SARA</t>
  </si>
  <si>
    <t>SILVIA</t>
  </si>
  <si>
    <t>SUMAC WAYRA</t>
  </si>
  <si>
    <t>USICAYOS</t>
  </si>
  <si>
    <t>PERIODO</t>
  </si>
  <si>
    <t>Ene.</t>
  </si>
  <si>
    <t>Feb.</t>
  </si>
  <si>
    <t>3. PRODUCCIÓN DEPARTAMENTOS'!A1</t>
  </si>
  <si>
    <t>4.1. NO METÁLICA DEPARTAMENTOS'!A1</t>
  </si>
  <si>
    <t>Producción minera metálica según departamento</t>
  </si>
  <si>
    <t>Inversiones mineras según departamento</t>
  </si>
  <si>
    <t>Empleo según departamento</t>
  </si>
  <si>
    <t>Transferencias de recursos mineros generados por la minería</t>
  </si>
  <si>
    <t>Ampliación Toromocho (Fase II)</t>
  </si>
  <si>
    <t>Fosfatos</t>
  </si>
  <si>
    <t>Ariana</t>
  </si>
  <si>
    <t>Fecha de inicio pendiente de determinación por factores asociados a decisiones empresariales, asuntos sociales, entre otros.</t>
  </si>
  <si>
    <t>LOS CHAPITOS</t>
  </si>
  <si>
    <t>Macusani Yellowcake S.A.C.</t>
  </si>
  <si>
    <t>Tabla 15</t>
  </si>
  <si>
    <t>RECAUDACIÓN FISCAL DEL SUBSECTOR MINERO* (Millones de soles)</t>
  </si>
  <si>
    <t>Regalías Mineras</t>
  </si>
  <si>
    <t>Regalías Mineras 
Ley Nº 29788</t>
  </si>
  <si>
    <t>Gravamen Especial 
a la Minería</t>
  </si>
  <si>
    <t>TOTAL 
RECAUDADO</t>
  </si>
  <si>
    <t>EVOLUCIÓN ANUAL DE LA RECAUDACIÓN FISCAL DEL SUBSECTOR MINERO
(Millones de soles)</t>
  </si>
  <si>
    <t>% DEL PERÚ</t>
  </si>
  <si>
    <t>EXPLORACIÓN</t>
  </si>
  <si>
    <t>Tabla 05</t>
  </si>
  <si>
    <t>PRINCIPALES INDICADORES MACROECONÓMICOS</t>
  </si>
  <si>
    <t xml:space="preserve">PBI   </t>
  </si>
  <si>
    <t>INFLACIÓN</t>
  </si>
  <si>
    <t>TIPO DE CAMBIO *</t>
  </si>
  <si>
    <t>EXPORTACIONES</t>
  </si>
  <si>
    <t>EXPORT. MIN.**</t>
  </si>
  <si>
    <t>IMPORTACIONES</t>
  </si>
  <si>
    <t>BALANZA COMERCIAL</t>
  </si>
  <si>
    <t>Var.% anual</t>
  </si>
  <si>
    <t>Soles por US$</t>
  </si>
  <si>
    <t>Millones US$</t>
  </si>
  <si>
    <t>* Promedio del tipo de cambio interbancario. 
** Incluye valor de exportaciones metálicas y no metálicas.  
Nd: No disponible a la fecha.
Fuente: BCRP, Cuadros Estadísticos Mensuales. Elaborado por el Ministerio de Energía y Minas. 
Información disponible a la fecha de elaboración de este boletín.</t>
  </si>
  <si>
    <t>+</t>
  </si>
  <si>
    <t>-</t>
  </si>
  <si>
    <t>JUNÍN</t>
  </si>
  <si>
    <t>LIMA</t>
  </si>
  <si>
    <t>AREQUIPA</t>
  </si>
  <si>
    <t>CAJAMARCA</t>
  </si>
  <si>
    <t>OTROS</t>
  </si>
  <si>
    <t>PIURA</t>
  </si>
  <si>
    <t>MOQUEGUA</t>
  </si>
  <si>
    <t>CALLAO</t>
  </si>
  <si>
    <t>ICA</t>
  </si>
  <si>
    <t>LORETO</t>
  </si>
  <si>
    <t>LAMBAYEQUE</t>
  </si>
  <si>
    <t>TACNA</t>
  </si>
  <si>
    <t>ÁNCASH</t>
  </si>
  <si>
    <t>PUNO</t>
  </si>
  <si>
    <t>SAN MARTÍN</t>
  </si>
  <si>
    <t>LA LIBERTAD</t>
  </si>
  <si>
    <t>AYACUCHO</t>
  </si>
  <si>
    <t>AMAZONAS</t>
  </si>
  <si>
    <t>HUÁNUCO</t>
  </si>
  <si>
    <t>HUANCAVELICA</t>
  </si>
  <si>
    <t>CUSCO</t>
  </si>
  <si>
    <t>PASCO</t>
  </si>
  <si>
    <t>HIERRO</t>
  </si>
  <si>
    <t>Var%</t>
  </si>
  <si>
    <t>Plomo</t>
  </si>
  <si>
    <t>Estaño</t>
  </si>
  <si>
    <t>Enero</t>
  </si>
  <si>
    <t>Var. %</t>
  </si>
  <si>
    <t>VARIACIÓN RESPECTO AL MES ANTERIOR</t>
  </si>
  <si>
    <t>Part. %</t>
  </si>
  <si>
    <t>SOCIEDAD MINERA CERRO VERDE S.A.A.</t>
  </si>
  <si>
    <t>COMPAÑIA MINERA ANTAMINA S.A.</t>
  </si>
  <si>
    <t>SOUTHERN PERU COPPER CORPORATION SUCURSAL DEL PERU</t>
  </si>
  <si>
    <t>ANGLO AMERICAN QUELLAVECO S.A.</t>
  </si>
  <si>
    <t>MINERA LAS BAMBAS S.A.</t>
  </si>
  <si>
    <t>MINERA CHINALCO PERU S.A.</t>
  </si>
  <si>
    <t>COMPAÑIA MINERA ANTAPACCAY S.A.</t>
  </si>
  <si>
    <t>MARCOBRE S.A.C.</t>
  </si>
  <si>
    <t>HUDBAY PERU S.A.C.</t>
  </si>
  <si>
    <t>SOCIEDAD MINERA EL BROCAL S.A.A.</t>
  </si>
  <si>
    <t>MINERA YANACOCHA S.R.L.</t>
  </si>
  <si>
    <t>COMPAÑIA MINERA PODEROSA S.A.</t>
  </si>
  <si>
    <t>CONSORCIO MINERO HORIZONTE S.R.L.</t>
  </si>
  <si>
    <t>MINERA AURIFERA RETAMAS S.A.</t>
  </si>
  <si>
    <t>SHAHUINDO S.A.C.</t>
  </si>
  <si>
    <t>COMPAÑIA MINERA ARES S.A.C.</t>
  </si>
  <si>
    <t>COMPAÑIA DE MINAS BUENAVENTURA S.A.A.</t>
  </si>
  <si>
    <t>VOLCAN COMPAÑIA MINERA S.A.A.</t>
  </si>
  <si>
    <t>NEXA RESOURCES PERU S.A.A.</t>
  </si>
  <si>
    <t>NEXA RESOURCES EL PORVENIR S.A.C.</t>
  </si>
  <si>
    <t>COMPAÑIA MINERA CHUNGAR S.A.C.</t>
  </si>
  <si>
    <t>MINERA SHOUXIN PERU S.A.</t>
  </si>
  <si>
    <t>CATALINA HUANCA SOCIEDAD MINERA S.A.C.</t>
  </si>
  <si>
    <t>COMPAÑIA MINERA KOLPA S.A.</t>
  </si>
  <si>
    <t>PAN AMERICAN SILVER HUARON S.A.</t>
  </si>
  <si>
    <t>COMPAÑIA MINERA LINCUNA S.A.</t>
  </si>
  <si>
    <t>NEXA RESOURCES ATACOCHA S.A.A.</t>
  </si>
  <si>
    <t>SHOUGANG HIERRO PERU S.A.A.</t>
  </si>
  <si>
    <t>MINSUR S.A.</t>
  </si>
  <si>
    <t>APURÍMAC</t>
  </si>
  <si>
    <t>MADRE DE DIOS</t>
  </si>
  <si>
    <t>INVERSIONES MINERAS (US$)</t>
  </si>
  <si>
    <t>PLANTA BENEFICIO</t>
  </si>
  <si>
    <t>EQUIPAMIENTO MINERO</t>
  </si>
  <si>
    <t>INFRAESTRUCTURA</t>
  </si>
  <si>
    <t>DESARROLLO Y PREPARACIÓN</t>
  </si>
  <si>
    <t>EVOLUCIÓN ANUAL DE LAS INVERSIONES MINERAS
(US$ MILLONES)</t>
  </si>
  <si>
    <t>SEGÚN DEPARTAMENTO</t>
  </si>
  <si>
    <t>SEGÚN EMPRESA</t>
  </si>
  <si>
    <t>EMPRESA</t>
  </si>
  <si>
    <t>JINZHAO MINING PERU S.A.</t>
  </si>
  <si>
    <t>COMPAÑIA MINERA CONDESTABLE S.A.</t>
  </si>
  <si>
    <t>COMPAÑIA MINERA RAURA S.A.</t>
  </si>
  <si>
    <t>EMPRESA MINERA LOS QUENUALES S.A.</t>
  </si>
  <si>
    <t>SOCIEDAD MINERA CORONA S.A.</t>
  </si>
  <si>
    <t>S.M.R.L. SANTA BARBARA DE TRUJILLO</t>
  </si>
  <si>
    <t>SUMMA GOLD CORPORATION S.A.C.</t>
  </si>
  <si>
    <t>COMPAÑIA MINERA ZAFRANAL S.A.C.</t>
  </si>
  <si>
    <t>Total</t>
  </si>
  <si>
    <t>SEGÚN RUBRO DE INVERSIÓN</t>
  </si>
  <si>
    <t>RUBRO / EMPRESA</t>
  </si>
  <si>
    <t>Tabla 14</t>
  </si>
  <si>
    <t>PETITORIOS, CATASTRO Y ACTIVIDAD MINERA</t>
  </si>
  <si>
    <t>CANTIDAD DE SOLICITUDES DE PETITORIOS MINEROS A NIVEL NACIONAL*</t>
  </si>
  <si>
    <t>Año</t>
  </si>
  <si>
    <t>ENE</t>
  </si>
  <si>
    <t>FEB</t>
  </si>
  <si>
    <t>MAR</t>
  </si>
  <si>
    <t>ABR</t>
  </si>
  <si>
    <t>MAY</t>
  </si>
  <si>
    <t>JUN</t>
  </si>
  <si>
    <t>JUL</t>
  </si>
  <si>
    <t>AGO</t>
  </si>
  <si>
    <t>SET</t>
  </si>
  <si>
    <t>OCT</t>
  </si>
  <si>
    <t>NOV</t>
  </si>
  <si>
    <t>DIC</t>
  </si>
  <si>
    <t>SOLICITUDES DE PETITORIOS MINEROS A NIVEL NACIONAL *</t>
  </si>
  <si>
    <t>TÍTULOS DE CONCESIONES OTORGADAS POR INGEMMET *</t>
  </si>
  <si>
    <t>TÍTULOS DE CONCESIONES OTORGADAS POR INGEMMET (HECTÁREAS)*</t>
  </si>
  <si>
    <t>Tabla 14.2</t>
  </si>
  <si>
    <t>N°</t>
  </si>
  <si>
    <t>TIPO DE ÁREA RESTRINGIDA</t>
  </si>
  <si>
    <t>HECTÁREAS</t>
  </si>
  <si>
    <t>SITIO RAMSAR (humedales de importancia internacional)</t>
  </si>
  <si>
    <t>RESERVA TERRITORIAL</t>
  </si>
  <si>
    <t>ZONA URBANA</t>
  </si>
  <si>
    <t>PUERTO Y/O AEROPUERTO</t>
  </si>
  <si>
    <t>RED VIAL NACIONAL</t>
  </si>
  <si>
    <t>PAISAJE CULTURAL</t>
  </si>
  <si>
    <t>ZONA DE RIESGO NO MITIGABLE (alto riesgo de habitabilidad - ley 30556)</t>
  </si>
  <si>
    <t>****</t>
  </si>
  <si>
    <t>Territorio Perú (Has según IGN)</t>
  </si>
  <si>
    <t>Tabla 10</t>
  </si>
  <si>
    <t>EMPLEO DIRECTO EN MINERÍA</t>
  </si>
  <si>
    <t>SEGÚN TIPO DE EMPLEADOR (PROMEDIO)</t>
  </si>
  <si>
    <t>COMPAÑÍA</t>
  </si>
  <si>
    <t>CONTRATISTAS</t>
  </si>
  <si>
    <t xml:space="preserve">ACCIDENTES MORTALES EN EL SECTOR MINERO
</t>
  </si>
  <si>
    <t xml:space="preserve">AÑO         </t>
  </si>
  <si>
    <t>ENE.</t>
  </si>
  <si>
    <t>FEB.</t>
  </si>
  <si>
    <t>MAR.</t>
  </si>
  <si>
    <t>ABR.</t>
  </si>
  <si>
    <t>MAY.</t>
  </si>
  <si>
    <t>JUN.</t>
  </si>
  <si>
    <t>JUL.</t>
  </si>
  <si>
    <t>AGO.</t>
  </si>
  <si>
    <t>SEP</t>
  </si>
  <si>
    <t>Tabla 11</t>
  </si>
  <si>
    <t>SEGÚN GÉNERO</t>
  </si>
  <si>
    <t>Género</t>
  </si>
  <si>
    <t>Varones</t>
  </si>
  <si>
    <t xml:space="preserve">Mujeres </t>
  </si>
  <si>
    <t>Total trabajadores</t>
  </si>
  <si>
    <t>SEGÚN GÉNERO Y TIPO DE EMPLEADOR</t>
  </si>
  <si>
    <t>Empleador/Género</t>
  </si>
  <si>
    <t>Compañía</t>
  </si>
  <si>
    <t>Contratista</t>
  </si>
  <si>
    <t xml:space="preserve">Varones </t>
  </si>
  <si>
    <t>Extracción minera no metálica y carbonífera</t>
  </si>
  <si>
    <t>Extracción minera no metálica según departamento</t>
  </si>
  <si>
    <t>Extracción minera carbonífera según departamento</t>
  </si>
  <si>
    <t>INGRESOS TRIBUTARIOS</t>
  </si>
  <si>
    <t>INGRESOS NO TRIBUTARIOS</t>
  </si>
  <si>
    <t>Minería Metálica</t>
  </si>
  <si>
    <t>Minería No Metálica</t>
  </si>
  <si>
    <t>VARONES</t>
  </si>
  <si>
    <t>MUJERES</t>
  </si>
  <si>
    <t>TOTAL TRABAJADORES</t>
  </si>
  <si>
    <t>Extracción no metálica</t>
  </si>
  <si>
    <t>(*) Información disponible a la fecha de elaboración de este boletín</t>
  </si>
  <si>
    <t>EMPRESA ADMINISTRADORA CERRO S.A.C.</t>
  </si>
  <si>
    <t>MINERA LA GRANJA S.A.C.</t>
  </si>
  <si>
    <t xml:space="preserve">(*) Información disponible a la fecha de elaboración de este boletín. </t>
  </si>
  <si>
    <t>PERÚ: CARTERA DE PROYECTOS DE INVERSIÓN MINERA, EDICIÓN 2024</t>
  </si>
  <si>
    <t>INICIO / FIN DE EJECUCIÓN</t>
  </si>
  <si>
    <t>PUESTA EN MARCHA OPERATIVA</t>
  </si>
  <si>
    <t>2022 / 2025</t>
  </si>
  <si>
    <t>EJECUCIÓN</t>
  </si>
  <si>
    <t>2023 / 2024</t>
  </si>
  <si>
    <t>2023 / 2042</t>
  </si>
  <si>
    <t>2024 / 2029</t>
  </si>
  <si>
    <t>2024 / 2027</t>
  </si>
  <si>
    <t xml:space="preserve">2024 / 2024  </t>
  </si>
  <si>
    <t>Ampliación Huancapetí</t>
  </si>
  <si>
    <t>Compañía Minera Lincuna S.A.</t>
  </si>
  <si>
    <t>2025 / 2028</t>
  </si>
  <si>
    <t>2025 / 2033</t>
  </si>
  <si>
    <t>2026 / 2029</t>
  </si>
  <si>
    <t>2027 / P.D.</t>
  </si>
  <si>
    <t>2029 / P.D.</t>
  </si>
  <si>
    <t>Coimolache Sulfuros</t>
  </si>
  <si>
    <t xml:space="preserve">Cobre </t>
  </si>
  <si>
    <t>Mina Justa Subterránea</t>
  </si>
  <si>
    <t>Marcobre S.A.C.</t>
  </si>
  <si>
    <t>Ampliación Huachocolpa</t>
  </si>
  <si>
    <t xml:space="preserve">Compañía Minera Kolpa S.A. </t>
  </si>
  <si>
    <t>Antilla Copper S.A.</t>
  </si>
  <si>
    <t>EJECUCIÓN*</t>
  </si>
  <si>
    <t>Minera La Granja S.A.C.</t>
  </si>
  <si>
    <t>Reposición Colquijirca</t>
  </si>
  <si>
    <t>Sociedad Minera El Brocal S.A.A.</t>
  </si>
  <si>
    <t>Reposición Ferrobamba</t>
  </si>
  <si>
    <t>54 556</t>
  </si>
  <si>
    <t>Cartera de Proyectos de Inversión Minera, edición 2024</t>
  </si>
  <si>
    <t>CPIM 2024'!A1</t>
  </si>
  <si>
    <t>COTIZACIONES DE LOS PRINCIPALES METALES</t>
  </si>
  <si>
    <t xml:space="preserve">COBRE </t>
  </si>
  <si>
    <t xml:space="preserve">ORO </t>
  </si>
  <si>
    <t xml:space="preserve">ZINC </t>
  </si>
  <si>
    <t xml:space="preserve">PLATA </t>
  </si>
  <si>
    <t xml:space="preserve">PLOMO </t>
  </si>
  <si>
    <t xml:space="preserve">ESTAÑO </t>
  </si>
  <si>
    <t xml:space="preserve">MOLIBDENO </t>
  </si>
  <si>
    <t>MANGANESO**</t>
  </si>
  <si>
    <t>Ctvs.US$/lb</t>
  </si>
  <si>
    <t>US$/oz tr</t>
  </si>
  <si>
    <t>US$/TM*</t>
  </si>
  <si>
    <t>US$/lb</t>
  </si>
  <si>
    <t>LME</t>
  </si>
  <si>
    <t>LBMA</t>
  </si>
  <si>
    <t>London Fix</t>
  </si>
  <si>
    <t>S&amp;P</t>
  </si>
  <si>
    <t>* Tonelada métrica seca.
**Precio del compuesto Mn32%-Fe20%.
Nd: No disponible a la fecha.
Fuente: Bolsa de Metales de Londres, Standard &amp; Poor's Capital IQ. Elaborado por el Ministerio de Energía y Minas. 
Información disponible a la fecha de elaboración de este boletín.</t>
  </si>
  <si>
    <t>INVERSIÓN CAPEX
US$ MILLONES</t>
  </si>
  <si>
    <t>P.D.: Por definir</t>
  </si>
  <si>
    <t>Cabe señalar que este documento recopila la información pública más actualizada disponible sobre la evolución de los proyectos listados. En algunos casos, a falta de referencias públicas y oficiales, la información se basa en estimaciones de los autores y no compromete en ningún sentido a las compañías titulares de dichos proyectos.</t>
  </si>
  <si>
    <t>EJECUCIÓN: Etapa en la que se encuentran los proyectos que ya iniciaron o están por iniciar la ejecución de las inversiones principales para el desarrollo del Proyecto Minero, después de obtener los permisos y/o autorizaciones necesarias.</t>
  </si>
  <si>
    <t>* El proyecto Ariana del titular Ariana Operaciones Mineras S.A.C. se encuentra en la etapa de ejecución suspendida.</t>
  </si>
  <si>
    <t>PBI MINERO METÁLICO</t>
  </si>
  <si>
    <t>Nd</t>
  </si>
  <si>
    <t>EL MOLLE VERDE S.A.C.</t>
  </si>
  <si>
    <t>ANTAPATA</t>
  </si>
  <si>
    <t>DIA</t>
  </si>
  <si>
    <t>ATALAYA</t>
  </si>
  <si>
    <t>Compañía Minera Santa Luisa S.A.</t>
  </si>
  <si>
    <t>4ta MEIAsd</t>
  </si>
  <si>
    <t>Aftermath Silver Peru S.A.C.</t>
  </si>
  <si>
    <t>C.P.S. Nº 1</t>
  </si>
  <si>
    <t>Shougang Hierro Perú S.A.A.</t>
  </si>
  <si>
    <t>EIAsd</t>
  </si>
  <si>
    <t>EL PADRINO</t>
  </si>
  <si>
    <t>MARÍA REYNA</t>
  </si>
  <si>
    <t>PINAYA</t>
  </si>
  <si>
    <t>Kaizen Discovery Perú S.A.C.</t>
  </si>
  <si>
    <t>QANQAWA</t>
  </si>
  <si>
    <t>QOYA - CHULLO</t>
  </si>
  <si>
    <t>BHP World Exploration Inc. Sucursal del Perú</t>
  </si>
  <si>
    <t>QUELLOPUNTA</t>
  </si>
  <si>
    <t>ROMINA 2</t>
  </si>
  <si>
    <t>AZULCCACCA</t>
  </si>
  <si>
    <t>BORDEBAMBA</t>
  </si>
  <si>
    <t>ESPERANZA</t>
  </si>
  <si>
    <t>Amaru Resources S.A.C.</t>
  </si>
  <si>
    <t>HUATANA</t>
  </si>
  <si>
    <t>TASSA</t>
  </si>
  <si>
    <t>WILLAY</t>
  </si>
  <si>
    <t>ACHATAYHUA</t>
  </si>
  <si>
    <t>Achatayhua Metals Perú S.A.C.</t>
  </si>
  <si>
    <t>ANTARUMI</t>
  </si>
  <si>
    <t>1ra MEIAsd</t>
  </si>
  <si>
    <t>Winshear de Perú S.A.C.</t>
  </si>
  <si>
    <t>Pampa Esperanza Resources S.A.C.</t>
  </si>
  <si>
    <t>SALLAHUE NORTE</t>
  </si>
  <si>
    <t>Palamina S.A.C</t>
  </si>
  <si>
    <t>Tabla 12</t>
  </si>
  <si>
    <t>TRANSFERENCIA DE RECURSOS (CANON MINERO, REGALÍAS MINERAS Y DERECHO DE VIGENCIA Y PENALIDAD) 
GENERADOS POR LA MINERÍA  (Soles)*</t>
  </si>
  <si>
    <t>DEPARTAMENTOS</t>
  </si>
  <si>
    <t xml:space="preserve">  ÁNCASH</t>
  </si>
  <si>
    <t xml:space="preserve">  AREQUIPA</t>
  </si>
  <si>
    <t xml:space="preserve">  ICA</t>
  </si>
  <si>
    <t xml:space="preserve">  TACNA</t>
  </si>
  <si>
    <t xml:space="preserve">  CUSCO</t>
  </si>
  <si>
    <t xml:space="preserve">  MOQUEGUA</t>
  </si>
  <si>
    <t xml:space="preserve">  LA LIBERTAD</t>
  </si>
  <si>
    <t xml:space="preserve">  APURÍMAC</t>
  </si>
  <si>
    <t xml:space="preserve">  CAJAMARCA</t>
  </si>
  <si>
    <t xml:space="preserve">  JUNÍN</t>
  </si>
  <si>
    <t xml:space="preserve">  PUNO</t>
  </si>
  <si>
    <t xml:space="preserve">  LIMA</t>
  </si>
  <si>
    <t xml:space="preserve">  AYACUCHO</t>
  </si>
  <si>
    <t xml:space="preserve">  PASCO</t>
  </si>
  <si>
    <t xml:space="preserve">  PIURA</t>
  </si>
  <si>
    <t xml:space="preserve">  HUANCAVELICA</t>
  </si>
  <si>
    <t xml:space="preserve">  MADRE DE DIOS</t>
  </si>
  <si>
    <t xml:space="preserve">  SAN MARTÍN</t>
  </si>
  <si>
    <t xml:space="preserve">  HUÁNUCO</t>
  </si>
  <si>
    <t xml:space="preserve">  LAMBAYEQUE</t>
  </si>
  <si>
    <t xml:space="preserve">  AMAZONAS</t>
  </si>
  <si>
    <t xml:space="preserve">  LORETO</t>
  </si>
  <si>
    <t xml:space="preserve">  TUMBES</t>
  </si>
  <si>
    <t xml:space="preserve">  UCAYALI</t>
  </si>
  <si>
    <t xml:space="preserve">  CALLAO</t>
  </si>
  <si>
    <t>Tabla 13</t>
  </si>
  <si>
    <t>TRANSFERENCIA DE RECURSOS (CANON MINERO, REGALÍAS MINERAS Y DERECHO DE VIGENCIA Y PENALIDAD) 
GENERADOS POR LA MINERÍA (Soles)*</t>
  </si>
  <si>
    <t>CANON MINERO***</t>
  </si>
  <si>
    <t>DERECHO DE VIGENCIA Y PENALIDAD</t>
  </si>
  <si>
    <t>*** Incluye Canon Regional para Cajamarca y adelanto del Canon Minero que se aprobó en la Cuarta Disposición Complementaria Final del Decreto Legislativo N° 1441, del Sistema Nacional de Tesorería.</t>
  </si>
  <si>
    <t>**** Incluye Regalías Contractuales Mineras.</t>
  </si>
  <si>
    <t>REGALÍAS MINERAS****</t>
  </si>
  <si>
    <t>PROYECTO ESPECIAL - HIDRAULICOS</t>
  </si>
  <si>
    <t xml:space="preserve"> </t>
  </si>
  <si>
    <t>COMPAÑIA MINERA MISKI MAYO S.R.L.</t>
  </si>
  <si>
    <t>PART. %</t>
  </si>
  <si>
    <t>ÁREA NATURAL - USO INDIRECTO</t>
  </si>
  <si>
    <t>CLASIFICACIÓN DIVERSA (gasoductos, oleoductos,  otros)</t>
  </si>
  <si>
    <t xml:space="preserve">CONCESIÓN FORESTAL </t>
  </si>
  <si>
    <t>ECOSISTEMAS FRÁGILES</t>
  </si>
  <si>
    <t>ÁREA DE DEFENSA NACIONAL</t>
  </si>
  <si>
    <t>RESERVA INDÍGENA</t>
  </si>
  <si>
    <t>ZONA ARQUEOLÓGICA</t>
  </si>
  <si>
    <t xml:space="preserve">ÁREA DE NO ADMISIÓN DE PETITORIOS </t>
  </si>
  <si>
    <t>ÁREA DE NO ADMISIÓN DE PETITORIOS INGEMMET</t>
  </si>
  <si>
    <t>SITIO HISTÓRICO DE BATALLA</t>
  </si>
  <si>
    <t>TSI</t>
  </si>
  <si>
    <t>Tabla 07</t>
  </si>
  <si>
    <t>Tabla 08</t>
  </si>
  <si>
    <t>Tabla 09</t>
  </si>
  <si>
    <t>MINERA YANAQUIHUA S.A.C.</t>
  </si>
  <si>
    <t>Fuente: Instituto Geológico Minero y Metalúrgico (INGEMMET)</t>
  </si>
  <si>
    <t>SOBREANDES S.A.C.</t>
  </si>
  <si>
    <t>EMPLEO SEGÚN GÉNERO Y TIPO DE EMPLEADOR</t>
  </si>
  <si>
    <t>COMPAÑIA MINERA SAN IGNACIO DE MOROCOCHA S.A.A.</t>
  </si>
  <si>
    <t>UCAYALI</t>
  </si>
  <si>
    <t>Tabla 04</t>
  </si>
  <si>
    <t>EXTRACCIÓN MINERA NO METÁLICA Y CARBONÍFERA*</t>
  </si>
  <si>
    <t>RECURSO EXTRAÍDO</t>
  </si>
  <si>
    <t>VAR. %</t>
  </si>
  <si>
    <t>NO METÁLICO (TM)</t>
  </si>
  <si>
    <t>CALIZA / DOLOMITA</t>
  </si>
  <si>
    <t>FOSFATOS</t>
  </si>
  <si>
    <t>HORMIGÓN</t>
  </si>
  <si>
    <t>ARENA (GRUESA/FINA)</t>
  </si>
  <si>
    <t>CALCITA</t>
  </si>
  <si>
    <t>PIEDRA (CONSTRUCCIÓN)</t>
  </si>
  <si>
    <t>PUZOLANA</t>
  </si>
  <si>
    <t>SAL</t>
  </si>
  <si>
    <t>ARCILLAS</t>
  </si>
  <si>
    <t>CONCHUELAS</t>
  </si>
  <si>
    <t>ANDALUCITA</t>
  </si>
  <si>
    <t>TRAVERTINO</t>
  </si>
  <si>
    <t>SÍLICE</t>
  </si>
  <si>
    <t>YESO</t>
  </si>
  <si>
    <t>DIATOMITAS</t>
  </si>
  <si>
    <t>GRANITO</t>
  </si>
  <si>
    <t>BENTONITA</t>
  </si>
  <si>
    <t>PIROFILITA</t>
  </si>
  <si>
    <t>ARENISCA / CUARCITA</t>
  </si>
  <si>
    <t>ANDESITA</t>
  </si>
  <si>
    <t>CAOLÍN</t>
  </si>
  <si>
    <t>DOLOMITA</t>
  </si>
  <si>
    <t>BARITINA</t>
  </si>
  <si>
    <t>TALCO</t>
  </si>
  <si>
    <t>FELDESPATOS</t>
  </si>
  <si>
    <t>PIEDRA LAJA</t>
  </si>
  <si>
    <t>GRANODIORITA ORNAMENTAL</t>
  </si>
  <si>
    <t>SULFATOS</t>
  </si>
  <si>
    <t>ÓNIX</t>
  </si>
  <si>
    <t>CARBONÍFERA  (TM)</t>
  </si>
  <si>
    <t>CARBÓN ANTRACITA</t>
  </si>
  <si>
    <t>CARBÓN BITUMINOSO</t>
  </si>
  <si>
    <t>(*) Información preliminar</t>
  </si>
  <si>
    <t>Tabla 4.1</t>
  </si>
  <si>
    <t>EXTRACCIÓN MINERA NO METÁLICA SEGÚN DEPARTAMENTO*</t>
  </si>
  <si>
    <t xml:space="preserve">RECURSO EXTRAÍDO / DEPARTAMENTO </t>
  </si>
  <si>
    <t>VAR %</t>
  </si>
  <si>
    <t>CALIZA / DOLOMITA (TM)</t>
  </si>
  <si>
    <t>FOSFATOS (TM)</t>
  </si>
  <si>
    <t>HORMIGÓN (TM)</t>
  </si>
  <si>
    <t>ARENA (GRUESA/FINA) (TM)</t>
  </si>
  <si>
    <t>CALCITA (TM)</t>
  </si>
  <si>
    <t>PUZOLANA (TM)</t>
  </si>
  <si>
    <t>SAL (TM)</t>
  </si>
  <si>
    <t>ARCILLAS (TM)</t>
  </si>
  <si>
    <t>CONCHUELAS (TM)</t>
  </si>
  <si>
    <t>ANDALUCITA (TM)</t>
  </si>
  <si>
    <t>TRAVERTINO (TM)</t>
  </si>
  <si>
    <t>SÍLICE (TM)</t>
  </si>
  <si>
    <t>YESO (TM)</t>
  </si>
  <si>
    <t>DIATOMITAS (TM)</t>
  </si>
  <si>
    <t>GRANITO (TM)</t>
  </si>
  <si>
    <t>BENTONITA (TM)</t>
  </si>
  <si>
    <t>PIROFILITA (TM)</t>
  </si>
  <si>
    <t>ARENISCA / CUARCITA (TM)</t>
  </si>
  <si>
    <t>ANDESITA (TM)</t>
  </si>
  <si>
    <t>CAOLÍN (TM)</t>
  </si>
  <si>
    <t>DOLOMITA (TM)</t>
  </si>
  <si>
    <t>BARITINA (TM)</t>
  </si>
  <si>
    <t>TALCO (TM)</t>
  </si>
  <si>
    <t>FELDESPATOS (TM)</t>
  </si>
  <si>
    <t>PIEDRA LAJA  (TM)</t>
  </si>
  <si>
    <t>GRANODIORITA ORNAMENTAL (TM)</t>
  </si>
  <si>
    <t>SULFATOS (TM)</t>
  </si>
  <si>
    <t>ÓNIX (TM)</t>
  </si>
  <si>
    <t>Tabla 4.2</t>
  </si>
  <si>
    <t>EXTRACCIÓN MINERA DE CARBÓN SEGÚN DEPARTAMENTO*</t>
  </si>
  <si>
    <t>RECURSO EXTRAÍDO / DEPARTAMENTO</t>
  </si>
  <si>
    <t xml:space="preserve"> (*) Información preliminar</t>
  </si>
  <si>
    <t>2025*</t>
  </si>
  <si>
    <t>2025**</t>
  </si>
  <si>
    <t>Ene. 2025</t>
  </si>
  <si>
    <t>PALTARUMI S.A.C.</t>
  </si>
  <si>
    <t>NORCOBRE S.A.C.</t>
  </si>
  <si>
    <t>MINERA CRC SOCIEDAD ANONIMA CERRADA</t>
  </si>
  <si>
    <t>MINERA CASTOR S.A.C.</t>
  </si>
  <si>
    <t>COMPAÑIA MINERA ARGENTUM S.A.</t>
  </si>
  <si>
    <t>Tabla 14.1</t>
  </si>
  <si>
    <t>CANTIDAD</t>
  </si>
  <si>
    <t>SITUACIÓN</t>
  </si>
  <si>
    <t>HECTÁREAS(**)</t>
  </si>
  <si>
    <t>EXPLOTACIÓN</t>
  </si>
  <si>
    <t>BENEFICIO</t>
  </si>
  <si>
    <t>CATEO Y PROSPECCIÓN</t>
  </si>
  <si>
    <t>PREPARACIÓN Y DESARROLLO*</t>
  </si>
  <si>
    <t>CIERRE PROGRESIVO*</t>
  </si>
  <si>
    <t>CIERRE FINAL*</t>
  </si>
  <si>
    <t>CIERRE POST-CIERRE (DEFINITIVO)</t>
  </si>
  <si>
    <t xml:space="preserve"> Información disponible a la fecha de elaboración de este boletín.
(*) Mediante R.D. N°0043-2020-MINEM/DGM, se reemplazó la situación "Construcción" al nombre de "Preparación y Desarrollo", asimismo se añadieron las situaciones "Cierre Final" y "Cierre Progresivo". De esta manera, las situaciones reportadas se encuentran alineadas a la Ley General de Minería y los procedimientos de autorizaciones mineras de la Dirección General de Minería.
(**) Hectáreas otorgadas totales destinadas a las unidades mineras que se encuentran en alguna de las situaciones descritas en el presente cuadro.</t>
  </si>
  <si>
    <t>Según ESTAMIN Febrero 2025</t>
  </si>
  <si>
    <t>Edición Nº 02 - 2025</t>
  </si>
  <si>
    <t>FEBRERO</t>
  </si>
  <si>
    <t>ENERO - FEBRERO</t>
  </si>
  <si>
    <t>COQUINA</t>
  </si>
  <si>
    <t>Fuente: Dirección de Gestión Minera, DGM / Fecha de consulta: 25 de marzo de 2025.
Elaboración: Dirección General de Promoción y Sostenibilidad Minera, DGPSM.</t>
  </si>
  <si>
    <t>COQUINA (TM)</t>
  </si>
  <si>
    <t>Fuente: Dirección de Gestión Minera, DGM / Fecha de consulta: 25 de marzo de 2025.
Elaboración: Dirección General de Promoción y Sostenibilidad Minera, DGPSM.                                                                                                                                 
 (*) Información preliminar</t>
  </si>
  <si>
    <t>SEGÚN DEPARTAMENTO Y GÉNERO - FEBRERO 2025</t>
  </si>
  <si>
    <t>Variación Interanual - Febrero</t>
  </si>
  <si>
    <t>Fuente: Dirección General de Minería - Ministerio de Energía y Minas.
- 2014-2019:  Información proporcionada por los Titulares Mineros a través de la Declaración Anual Consolidada (DAC).
- 2020-2025:  Información proporcionada por los Titulares Mineros a través del Declaración Estadística Mensual (ESTAMIN).
* Las cifras han sido ajustadas a lo reportado por los Titulares Mineros al 26 de marzo de 2025.</t>
  </si>
  <si>
    <t>Fuente: Dirección General de Minería - Ministerio de Energía y Minas.
 *Las cifras han sido ajustadas a lo reportado por los Titulares Mineros al 26 de marzo de 2025.</t>
  </si>
  <si>
    <t>Fuente: Dirección General de Minería - Ministerio de Energía y Minas.
Información proporcionada por los Titulares Mineros a través del Declaración Estadística Mensual (ESTAMIN).
* Las cifras han sido ajustadas a lo reportado por los Titulares Mineros al 26 de marzo de 2025.</t>
  </si>
  <si>
    <t xml:space="preserve">*Se considera las transferencias a los gobiernos locales, regionales y nacionales (universidades públicas).
Fuente: MEF - Portal de Transparencia Económica, Instituto Geológico Minero y Metalúrgico (INGEMMET). Elaborado por el Ministerio de Energía y Minas. 
** Fecha de consulta: 24 de marzo de 2025
   Canon Minero - Adelanto enero 2025
   Regalías Mineras  - Datos a febrero 2025
   Derecho de Vigencia y Penalidad - Datos a enero 2025
   </t>
  </si>
  <si>
    <t xml:space="preserve">*Se considera las transferencias a los gobiernos locales, regionales y nacionales (universidades públicas).
Fuente: MEF - Portal de Transparencia Económica, Instituto Geológico Minero y Metalúrgico (INGEMMET). Elaborado por el Ministerio de Energía y Minas. 
** Fecha de consulta: 24 de marzo de 2025
   Canon Minero - Adelanto enero 2025
   Regalías Mineras - Datos a febrero 2025 
   Derecho de Vigencia y Penalidad - Datos a enero 2025    
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</si>
  <si>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Fuente: Instituto Geológico Minero y Metalúrgico (INGEMMET) /  Fecha de consulta: 04 de marzo de 2025.</t>
  </si>
  <si>
    <t>ÁREAS RESTRINGIDAS A LA MINERÍA - FEBRERO 2025</t>
  </si>
  <si>
    <r>
      <t>ACTIVIDAD MINERA - FEBRERO</t>
    </r>
    <r>
      <rPr>
        <b/>
        <sz val="12"/>
        <rFont val="Calibri"/>
        <family val="2"/>
      </rPr>
      <t xml:space="preserve"> 2025</t>
    </r>
  </si>
  <si>
    <t>CONCESIONES y/o UNIDADES ECONÓMICAS ADMINISTRATIVAS (UEAs) EN ACTIVIDAD</t>
  </si>
  <si>
    <t>Fuente:  Declaración Estadística Mensual (ESTAMIN) - Ministerio de Energía y Minas.   /    Fecha de consulta: 26 de marzo de 2025.</t>
  </si>
  <si>
    <t>2025 
(ene-feb)</t>
  </si>
  <si>
    <t>VARIACIÓN INTERANUAL / FEBRERO</t>
  </si>
  <si>
    <t>Feb. 2024</t>
  </si>
  <si>
    <t>Feb. 2025</t>
  </si>
  <si>
    <t>VARIACIÓN INTERANUAL ACUMULADA / ENERO - FEBRERO</t>
  </si>
  <si>
    <t>Ene-Feb 2024</t>
  </si>
  <si>
    <t>Ene-Feb 2025</t>
  </si>
  <si>
    <t>Fuente: SUNAT, Nota Tributaria. Elaborado por Ministerio de Energía y Minas.
Fecha de consulta: 24 de marzo de 2025.
* Incluye Ingresos Tributarios y No Tributarios mineros recaudados por SUNAT.</t>
  </si>
  <si>
    <t>FECHA DE CONCLUSIÓN DE LA CONSULTA PRELIMINAR</t>
  </si>
  <si>
    <t>FECHA DE AUTORIZACIÓN DEL INICIO DE ACTIVIDADES DE EXPLORACIÓN</t>
  </si>
  <si>
    <t>PERÚ: CARTERA DE PROYECTOS DE EXPLORACIÓN MINERA, EDICIÓN 2025</t>
  </si>
  <si>
    <t>INSTRUMENTO DE GESTIÓN AMBIENTAL</t>
  </si>
  <si>
    <t>ACCOPATA</t>
  </si>
  <si>
    <t>En evaluación</t>
  </si>
  <si>
    <t>ANTILLA</t>
  </si>
  <si>
    <t>ANY CENTRO</t>
  </si>
  <si>
    <t>Ayor S.A.C.</t>
  </si>
  <si>
    <t>ANY ESTE</t>
  </si>
  <si>
    <t>AYAWILCA</t>
  </si>
  <si>
    <t>MEIAsd</t>
  </si>
  <si>
    <t>CAÑARIACO</t>
  </si>
  <si>
    <t>Cañariaco Copper Perú S.A.C</t>
  </si>
  <si>
    <t>CHANCHO AL PALO</t>
  </si>
  <si>
    <t>Westminster Perú S.A.C.</t>
  </si>
  <si>
    <t>COBREORCO</t>
  </si>
  <si>
    <t>COTABAMBAS</t>
  </si>
  <si>
    <t>Panoro Apurimac S.A.</t>
  </si>
  <si>
    <t>3ra MEIAsd</t>
  </si>
  <si>
    <t>EL GALENO</t>
  </si>
  <si>
    <t>6ta MEIAsd</t>
  </si>
  <si>
    <t>HAQUIRA</t>
  </si>
  <si>
    <t>HUARON</t>
  </si>
  <si>
    <t>Pan American Silver Huaron S.A.</t>
  </si>
  <si>
    <t>ISIBILLA</t>
  </si>
  <si>
    <t>Macusani Uranium S.A.C.</t>
  </si>
  <si>
    <t>Uranio</t>
  </si>
  <si>
    <t>KOLPA</t>
  </si>
  <si>
    <t>Compañía Minera Kolpa S.A.</t>
  </si>
  <si>
    <t>LACSHA</t>
  </si>
  <si>
    <t>Zafiro Mining S.A.C.</t>
  </si>
  <si>
    <t>LAS BAMBAS</t>
  </si>
  <si>
    <t>MARCOBRE</t>
  </si>
  <si>
    <t>8va MEIAsd</t>
  </si>
  <si>
    <t>NEAR MINE</t>
  </si>
  <si>
    <t>Consorcio Minero Horizonte S.R.L.</t>
  </si>
  <si>
    <t>Kiwanda S.A.C.</t>
  </si>
  <si>
    <t>PÓRFIDO</t>
  </si>
  <si>
    <t>Anama-Valeria S.A.C.</t>
  </si>
  <si>
    <t>PUCAMAYO SUR</t>
  </si>
  <si>
    <t>Ferroaluminios Perú Nº 4 S.A.C.</t>
  </si>
  <si>
    <t>QUENAMARI</t>
  </si>
  <si>
    <t>QUILLA</t>
  </si>
  <si>
    <t>SAN GABRIEL</t>
  </si>
  <si>
    <t>Nexa Resources El Porvenir S.A.C.</t>
  </si>
  <si>
    <t>TINA</t>
  </si>
  <si>
    <t>MFTA</t>
  </si>
  <si>
    <t>CONSULTA PRELIMINAR</t>
  </si>
  <si>
    <t>ANKA</t>
  </si>
  <si>
    <t>ASUMAN FE</t>
  </si>
  <si>
    <t>Total Genius Iron Mining S.A.C.</t>
  </si>
  <si>
    <t>ATOLLADERO HASRET FE</t>
  </si>
  <si>
    <t>DAYLETTE</t>
  </si>
  <si>
    <t>Minera Anaconda Perú S.A.</t>
  </si>
  <si>
    <t>HUARO</t>
  </si>
  <si>
    <t>Minera Cuculi S.A.C.</t>
  </si>
  <si>
    <t>YANANTA</t>
  </si>
  <si>
    <t>Perú Fortescue S.A.C.</t>
  </si>
  <si>
    <t>AUTORIZACIÓN DE EXPLORACIÓN</t>
  </si>
  <si>
    <t>Sobreandes S.A.C.</t>
  </si>
  <si>
    <t>CABALLITO</t>
  </si>
  <si>
    <t>LA COLORADA</t>
  </si>
  <si>
    <t>LA ESTRELLA</t>
  </si>
  <si>
    <t>Cappex Exploraciones S.A.C.</t>
  </si>
  <si>
    <t>Corporación Minera Centauro S.A.C.</t>
  </si>
  <si>
    <t>Darwin Perú S.A.C.</t>
  </si>
  <si>
    <t>TOTAL ( 84 proyectos)</t>
  </si>
  <si>
    <t>Fecha de consulta: 25 de febrero de 2025.</t>
  </si>
  <si>
    <t>Elaborado por la Dirección General de Promoción y Sostenibilidad Minera.</t>
  </si>
  <si>
    <t>2025
(ene-feb)</t>
  </si>
  <si>
    <t>Febrero</t>
  </si>
  <si>
    <t>VARIACIÓN INTERANUAL ACUMULADA / ENERO-FEBRERO</t>
  </si>
  <si>
    <t>Fuente: Dirección General de Minería, DGM - Ministerio de Energía y Minas.
Elaboración: Dirección General de Promoción y Sostenibilidad Minera, DGPSM.
- Información proporcionada por los Titulares Mineros a través del ESTAMIN.
- Las cifras han sido ajustadas a lo reportado por los Titulares Mineros al 26 de marzo de 2025.</t>
  </si>
  <si>
    <t>ENERO-FEBRERO</t>
  </si>
  <si>
    <t>MINERA PEÑOLES DE PERU S.A.</t>
  </si>
  <si>
    <t>OTROS (2024: 237 titulares mineros, 2025: 199 titulares mineros)</t>
  </si>
  <si>
    <t>OTROS (2024: 61 titulares mineros, 2025: 57 titulares mineros)</t>
  </si>
  <si>
    <t>OTROS (2024: 99 titulares mineros, 2025: 77 titulares mineros)</t>
  </si>
  <si>
    <t>OTROS (2024: 155 titulares mineros, 2025: 128 titulares mineros)</t>
  </si>
  <si>
    <t>OTROS (2024: 114 titulares mineros, 2025: 93 titulares mineros)</t>
  </si>
  <si>
    <t>OTROS (2024: 116 titulares mineros, 2025: 97 titulares mineros)</t>
  </si>
  <si>
    <t>OTROS (2024: 81 titulares mineros, 2025: 77 titulares mineros)</t>
  </si>
  <si>
    <t>Cartera de Proyectos de Exploración Minera, edición 2025</t>
  </si>
  <si>
    <t>CPEM 2025'!A1</t>
  </si>
  <si>
    <t>EXPORTACIONES METÁLICAS</t>
  </si>
  <si>
    <t>VALOR DE LAS EXPORTACIONES METÁLICAS (US$ MILLONES)</t>
  </si>
  <si>
    <t>COBRE</t>
  </si>
  <si>
    <t>ORO</t>
  </si>
  <si>
    <t>ZINC</t>
  </si>
  <si>
    <t>PLATA</t>
  </si>
  <si>
    <t>PLOMO</t>
  </si>
  <si>
    <t>ESTAÑO</t>
  </si>
  <si>
    <t>MOLIBDENO</t>
  </si>
  <si>
    <t>2025
(Ene)</t>
  </si>
  <si>
    <t>VARIACIÓN INTERANUAL * EN MILLONES DE US$ / ENERO</t>
  </si>
  <si>
    <t>Ene. 2024</t>
  </si>
  <si>
    <t xml:space="preserve">VARIACIÓN RESPECTO AL MES ANTERIOR* EN MILLONES DE US$ </t>
  </si>
  <si>
    <t>Dic. 2024</t>
  </si>
  <si>
    <t>EVOLUCIÓN DE LAS EXPORTACIONES MINERAS METÁLICAS / US$ MILLONES</t>
  </si>
  <si>
    <t>VOLUMEN DE LAS EXPORTACIONES METÁLICAS</t>
  </si>
  <si>
    <t>(Miles toneladas)</t>
  </si>
  <si>
    <t>(Miles oz tr)</t>
  </si>
  <si>
    <t>(Millones oz tr)</t>
  </si>
  <si>
    <t>(Millones toneladas)</t>
  </si>
  <si>
    <t>2025 (Ene)</t>
  </si>
  <si>
    <t>VARIACIÓN INTERANUAL * VOLUMEN /ENERO</t>
  </si>
  <si>
    <t xml:space="preserve">VARIACIÓN RESPECTO AL MES ANTERIOR * VOLUMEN </t>
  </si>
  <si>
    <t>VARIACIÓN INTERANUAL DE LAS EXPORTACIONES MINERAS METÁLICAS (VOLUMEN (*))/ VAR%</t>
  </si>
  <si>
    <t>Fuente: BCRP, Cuadros Estadísticos Mensuales. Elaborado por el Ministerio de Energía y Minas
Fecha de consulta: 27 de marzo de 2025.
* El cuadro contiene datos publicados por el Banco Central de Reserva del Perú. Los volúmenes para cada mineral se especifican a continuación:
. COBRE: Se considera las partidas arancelarias que corresponden a “Minerales de cobre y sus concentrados” y “Cátodos y secciones de cátodos de cobre refinado”.
. ORO: Se considera “Minerales de oro y sus concentrados”, así como “Refinados de oro”. Incluye estimación de exportaciones de oro no registradas por Aduanas.
. ZINC: Se considera “Minerales de zinc y sus concentrados” y “Zinc refinado”.
. HIERRO: Se considera “Hierro pellets” y “Hierro lodos y tortas”.
. PLATA: Se considera plata refinada y la partida “plata y sus concentrados”.
El volumen es calculado en base a la información que envía Aduanas en kg y se transforman a la unidades de referencia (es decir, de kilos a onzas troy, o de kilos a toneladas). En el caso del cobre y otros metales, en los que se considera concentrados, los volúmenes se ajustan por una ley promedio. Información disponible a la fecha de elaboración de este boletín.</t>
  </si>
  <si>
    <t>Tabla 6.1</t>
  </si>
  <si>
    <t>ESTRUCTURA DEL VALOR DE LAS EXPORTACIONES PERUANAS (MILLONES DE US$)</t>
  </si>
  <si>
    <t>RUBRO</t>
  </si>
  <si>
    <t>Part%</t>
  </si>
  <si>
    <t>Ene</t>
  </si>
  <si>
    <t>Mineros Metálicos</t>
  </si>
  <si>
    <t>Petróleo y gas natural</t>
  </si>
  <si>
    <t>Pesqueros (Export. Trad.)</t>
  </si>
  <si>
    <t>Agrícolas</t>
  </si>
  <si>
    <t>Agropecuarios</t>
  </si>
  <si>
    <t>Pesqueros (Export. No Trad.)</t>
  </si>
  <si>
    <t>Textiles</t>
  </si>
  <si>
    <t>Maderas y papeles</t>
  </si>
  <si>
    <t>Químicos</t>
  </si>
  <si>
    <t>Minerales no metálicos</t>
  </si>
  <si>
    <t>Sidero-metalúrgicos y joyería</t>
  </si>
  <si>
    <t>Metal-mecánicos</t>
  </si>
  <si>
    <t>Otros</t>
  </si>
  <si>
    <t>TOTAL EXPORTACIONES</t>
  </si>
  <si>
    <t>TOTAL EXPORTACIONES MINERAS</t>
  </si>
  <si>
    <t>Fuente: BCRP, Cuadros Estadísticos Mensuales. Elaborado por el Ministerio de Energía y Minas.
Fecha de consulta: 27 de marzo de 2025.</t>
  </si>
  <si>
    <t>Tabla 6.2</t>
  </si>
  <si>
    <t>VALOR DE EXPORTACIONES DE PRINCIPALES PRODUCTOS MINEROS (Millones de US$)</t>
  </si>
  <si>
    <t>Productos Metálicos</t>
  </si>
  <si>
    <t>Molibdeno</t>
  </si>
  <si>
    <t>PARTICIPACIÓN DE PRODUCTOS MINEROS EN EL VALOR DE EXPORTACIONES NACIONALES (Millones de US$)</t>
  </si>
  <si>
    <t>TOTAL PROD. MINEROS</t>
  </si>
  <si>
    <t>Minerales No Metálicos</t>
  </si>
  <si>
    <t>TOTAL EXPORTACIONES NACIONALES</t>
  </si>
  <si>
    <t>Fuente: BCRP, Cuadros Estadísticos Mensuales. Elaborado por el Ministerio de Energía y Minas
Fecha de consulta: 27 de marzo de 2025.</t>
  </si>
  <si>
    <t>Tabla 06</t>
  </si>
  <si>
    <t>Tabla 01</t>
  </si>
  <si>
    <t>VOLUMEN DE LA PRODUCCIÓN MINERA METÁLICA</t>
  </si>
  <si>
    <t>ORO*</t>
  </si>
  <si>
    <t>ARSÉNICO</t>
  </si>
  <si>
    <t>BISMUTO</t>
  </si>
  <si>
    <t>CADMIO</t>
  </si>
  <si>
    <t>MANGANESO</t>
  </si>
  <si>
    <t>MAGNESIO</t>
  </si>
  <si>
    <t>TMF</t>
  </si>
  <si>
    <t>g finos</t>
  </si>
  <si>
    <t>kg finos</t>
  </si>
  <si>
    <t>N/D</t>
  </si>
  <si>
    <t>2025
(Ene-Feb)</t>
  </si>
  <si>
    <t>Fuente:  Dirección de Gestión Minera, DGM/  Fecha de consulta: 25 de marzo de 2025.
Elaboración: Dirección General de Promoción y Sostenibilidad Minera, DGPSM.
(*) Información preliminar. Incluye producción aurífera estimada de mineros artesanales de Madre de Dios, Puno, Piura y Arequipa.
N/D: Información no disponible</t>
  </si>
  <si>
    <t>EVOLUCIÓN ANUAL DE LA PRODUCCIÓN DE COBRE
(MILES DE TMF)</t>
  </si>
  <si>
    <t>Fuente:  Dirección de Gestión Minera, DGM/  Fecha de consulta: 25 de marzo de 2025.
Elaboración: Dirección General de Promoción y Sostenibilidad Minera, DGPSM.
(*) Información preliminar. Incluye producción aurífera estimada de mineros artesanales de Madre de Dios, Puno, Piura y Arequipa.</t>
  </si>
  <si>
    <t>Tabla 02</t>
  </si>
  <si>
    <t>PRODUCCIÓN MINERA METÁLICA SEGÚN EMPRESA</t>
  </si>
  <si>
    <t>PRODUCTO / EMPRESA</t>
  </si>
  <si>
    <t>COBRE (TMF)</t>
  </si>
  <si>
    <t>SOCIEDAD MINERA CERRO VERDE S.A.A.*</t>
  </si>
  <si>
    <t>MARCOBRE S.A.C.*</t>
  </si>
  <si>
    <t>OTROS (2024: 41 titulares mineros, 2025: 37 titulares mineros)</t>
  </si>
  <si>
    <t>ORO** (g finos)</t>
  </si>
  <si>
    <t>MINERA BOROO MISQUICHILCA S.A.</t>
  </si>
  <si>
    <t>MINERA VETA DORADA S.A.C.</t>
  </si>
  <si>
    <t>MINERA PARAISO S.A.C.</t>
  </si>
  <si>
    <t>OTROS (2024: 205 titulares mineros, 2025: 210 titulares mineros)</t>
  </si>
  <si>
    <t>ZINC (TMF)</t>
  </si>
  <si>
    <t>OTROS (2024: 28 titulares mineros, 2025: 23 titulares mineros)</t>
  </si>
  <si>
    <t>PLATA (kg finos)</t>
  </si>
  <si>
    <t>OTROS (2024: 74 titulares mineros, 2025: 69 titulares mineros)</t>
  </si>
  <si>
    <t>PLOMO (TMF)</t>
  </si>
  <si>
    <t>MINERA BATEAS S.A.C.</t>
  </si>
  <si>
    <t>OTROS (2024: 25 titulares mineros, 2025: 23 titulares mineros)</t>
  </si>
  <si>
    <t>HIERRO (TMF)</t>
  </si>
  <si>
    <t>ESTAÑO (TMF)</t>
  </si>
  <si>
    <t>MOLIBDENO (TMF)</t>
  </si>
  <si>
    <t>ARSÉNICO (TMF)</t>
  </si>
  <si>
    <t>GLORE PERU S.A.C</t>
  </si>
  <si>
    <t>SOCIEDAD MINERA ANDEREAL S.A.C.</t>
  </si>
  <si>
    <t>EL PACIFICO DORADO S.A.C.</t>
  </si>
  <si>
    <t>BISMUTO (TMF)</t>
  </si>
  <si>
    <t>CADMIO (TMF)</t>
  </si>
  <si>
    <t>MANGANESO (TMF)</t>
  </si>
  <si>
    <t>MAGNESIO (TMF)</t>
  </si>
  <si>
    <t>Fuente:  Dirección de Gestión Minera, DGM/  Fecha de consulta: 25 de marzo de 2025.
Elaboración: Dirección de Promoción y Sostenibilidad Minera, DGPSM.
(*)Incluye producción cuprífera por proceso de flotación (TMF),  lixiviación y electro-obtención (TM). 
(**) Información preliminar. Incluye producción aurífera estimada de mineros artesanales de Madre de Dios, Puno, Piura y Arequipa.</t>
  </si>
  <si>
    <t>Tabla 03</t>
  </si>
  <si>
    <t>PRODUCCIÓN MINERA METÁLICA SEGÚN DEPARTAMENTO</t>
  </si>
  <si>
    <t>PRODUCTO / DEPARTAMENTO</t>
  </si>
  <si>
    <t>COBRE / TMF</t>
  </si>
  <si>
    <t>ORO* / G FINOS</t>
  </si>
  <si>
    <t>ZINC / TMF</t>
  </si>
  <si>
    <t>PLATA / KG FINOS</t>
  </si>
  <si>
    <t>PLOMO / TMF</t>
  </si>
  <si>
    <t>HIERRO / TMF</t>
  </si>
  <si>
    <t>ESTAÑO / TMF</t>
  </si>
  <si>
    <t>MOLIBDENO / TMF</t>
  </si>
  <si>
    <t>ARSÉNICO / TMF</t>
  </si>
  <si>
    <t>BISMUTO / TMF</t>
  </si>
  <si>
    <t>CADMIO / TMF</t>
  </si>
  <si>
    <t>MANGANESO / TMF</t>
  </si>
  <si>
    <t>MAGNESIO / TMF</t>
  </si>
  <si>
    <t>Fuente:  Dirección de Gestión Minera, DGM/  Fecha de consulta: 25 de marzo de 2025.
Elaboración: Dirección de Promoción y Sostenibilidad Minera, DGPSM.
(*) Información preliminar. Incluye producción aurífera estimada de mineros artesanales de Madre de Dios, Puno, Piura y Arequipa.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</si>
</sst>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3" formatCode="_-* #,##0.00_-;\-* #,##0.00_-;_-* &quot;-&quot;??_-;_-@_-"/>
    <numFmt numFmtId="164" formatCode="_(* #,##0.00_);_(* \(#,##0.00\);_(* &quot;-&quot;??_);_(@_)"/>
    <numFmt numFmtId="165" formatCode="_ * #,##0.00_ ;_ * \-#,##0.00_ ;_ * &quot;-&quot;??_ ;_ @_ "/>
    <numFmt numFmtId="166" formatCode="0.0%"/>
    <numFmt numFmtId="167" formatCode="_-* #,##0.00\ _€_-;\-* #,##0.00\ _€_-;_-* &quot;-&quot;??\ _€_-;_-@_-"/>
    <numFmt numFmtId="168" formatCode="#,##0.0"/>
    <numFmt numFmtId="169" formatCode="_-* #,##0.00\ _P_t_s_-;\-* #,##0.00\ _P_t_s_-;_-* &quot;-&quot;??\ _P_t_s_-;_-@_-"/>
    <numFmt numFmtId="170" formatCode="_-* #,##0_-;\-* #,##0_-;_-* &quot;-&quot;??_-;_-@_-"/>
    <numFmt numFmtId="171" formatCode="_ * #,##0.0_ ;_ * \-#,##0.0_ ;_ * &quot;-&quot;??_ ;_ @_ "/>
    <numFmt numFmtId="172" formatCode="_-* #,##0.0_-;\-* #,##0.0_-;_-* &quot;-&quot;??_-;_-@_-"/>
    <numFmt numFmtId="173" formatCode="#,##0.0,,"/>
    <numFmt numFmtId="174" formatCode="_ * #,##0.0000_ ;_ * \-#,##0.0000_ ;_ * &quot;-&quot;??_ ;_ @_ "/>
    <numFmt numFmtId="175" formatCode="_ * #,##0_ ;_ * \-#,##0_ ;_ * &quot;-&quot;??_ ;_ @_ "/>
    <numFmt numFmtId="176" formatCode="0.000%"/>
    <numFmt numFmtId="177" formatCode="0.0000%"/>
    <numFmt numFmtId="178" formatCode="#,##0_ ;\-#,##0\ "/>
    <numFmt numFmtId="179" formatCode="0.000"/>
    <numFmt numFmtId="180" formatCode="#,##0;[Red]#,##0"/>
    <numFmt numFmtId="181" formatCode="[$-1010409]###,##0"/>
    <numFmt numFmtId="182" formatCode="_-* #,##0.000000_-;\-* #,##0.000000_-;_-* &quot;-&quot;??_-;_-@_-"/>
    <numFmt numFmtId="183" formatCode="0.00000%"/>
    <numFmt numFmtId="184" formatCode="_-* #,##0.00_-;\-* #,##0.00_-;_-* &quot;-&quot;??_-;_-@"/>
    <numFmt numFmtId="185" formatCode="0.0"/>
  </numFmts>
  <fonts count="8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8"/>
      <name val="Arial"/>
      <family val="2"/>
    </font>
    <font>
      <sz val="11"/>
      <name val="Calibri"/>
      <family val="2"/>
    </font>
    <font>
      <sz val="11"/>
      <name val="Calibri"/>
      <family val="2"/>
    </font>
    <font>
      <b/>
      <sz val="18"/>
      <name val="Century Gothic"/>
      <family val="2"/>
    </font>
    <font>
      <sz val="14"/>
      <name val="Century Gothic"/>
      <family val="2"/>
    </font>
    <font>
      <u/>
      <sz val="11"/>
      <color theme="10"/>
      <name val="Calibri"/>
      <family val="2"/>
      <scheme val="minor"/>
    </font>
    <font>
      <sz val="11"/>
      <color theme="1"/>
      <name val="Century Gothic"/>
      <family val="2"/>
    </font>
    <font>
      <b/>
      <sz val="14"/>
      <color rgb="FF00519E"/>
      <name val="Century Gothic"/>
      <family val="2"/>
    </font>
    <font>
      <sz val="10"/>
      <color theme="0"/>
      <name val="Calibri"/>
      <family val="2"/>
      <scheme val="minor"/>
    </font>
    <font>
      <b/>
      <sz val="10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1"/>
      <color theme="1"/>
      <name val="Calibri Light"/>
      <family val="2"/>
      <scheme val="major"/>
    </font>
    <font>
      <b/>
      <sz val="11"/>
      <color rgb="FF00B050"/>
      <name val="Calibri Light"/>
      <family val="2"/>
      <scheme val="major"/>
    </font>
    <font>
      <sz val="11"/>
      <color rgb="FF00B050"/>
      <name val="Calibri Light"/>
      <family val="2"/>
      <scheme val="major"/>
    </font>
    <font>
      <b/>
      <sz val="11"/>
      <color theme="5" tint="-0.249977111117893"/>
      <name val="Calibri Light"/>
      <family val="2"/>
      <scheme val="major"/>
    </font>
    <font>
      <sz val="11"/>
      <color theme="5" tint="-0.249977111117893"/>
      <name val="Calibri Light"/>
      <family val="2"/>
      <scheme val="major"/>
    </font>
    <font>
      <b/>
      <sz val="11"/>
      <color rgb="FF305496"/>
      <name val="Calibri Light"/>
      <family val="2"/>
      <scheme val="major"/>
    </font>
    <font>
      <sz val="11"/>
      <color rgb="FF305496"/>
      <name val="Calibri Light"/>
      <family val="2"/>
      <scheme val="major"/>
    </font>
    <font>
      <b/>
      <sz val="22"/>
      <color theme="3" tint="-0.499984740745262"/>
      <name val="Calibri Light"/>
      <family val="2"/>
      <scheme val="major"/>
    </font>
    <font>
      <b/>
      <sz val="22"/>
      <color theme="1"/>
      <name val="Calibri Light"/>
      <family val="2"/>
      <scheme val="major"/>
    </font>
    <font>
      <b/>
      <sz val="22"/>
      <color rgb="FF002060"/>
      <name val="Calibri Light"/>
      <family val="2"/>
      <scheme val="major"/>
    </font>
    <font>
      <b/>
      <sz val="10"/>
      <color indexed="8"/>
      <name val="Calibri"/>
      <family val="2"/>
    </font>
    <font>
      <sz val="10"/>
      <color rgb="FFFFFFFF"/>
      <name val="Calibri"/>
      <family val="2"/>
    </font>
    <font>
      <i/>
      <sz val="10"/>
      <color rgb="FF000000"/>
      <name val="Calibri"/>
      <family val="2"/>
    </font>
    <font>
      <sz val="7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b/>
      <sz val="10"/>
      <color rgb="FFFFFFFF"/>
      <name val="Calibri"/>
      <family val="2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i/>
      <sz val="10"/>
      <color theme="0" tint="-0.499984740745262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b/>
      <sz val="10"/>
      <color theme="0" tint="-4.9989318521683403E-2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color theme="1"/>
      <name val="Calibri"/>
      <family val="2"/>
    </font>
    <font>
      <sz val="12"/>
      <name val="Calibri"/>
      <family val="2"/>
    </font>
    <font>
      <i/>
      <sz val="10"/>
      <color theme="1"/>
      <name val="Calibri"/>
      <family val="2"/>
    </font>
    <font>
      <b/>
      <sz val="16"/>
      <color rgb="FF000000"/>
      <name val="Calibri"/>
      <family val="2"/>
    </font>
    <font>
      <sz val="10"/>
      <color theme="0"/>
      <name val="Calibri"/>
      <family val="2"/>
    </font>
    <font>
      <sz val="10"/>
      <color rgb="FFFF0000"/>
      <name val="Calibri"/>
      <family val="2"/>
    </font>
    <font>
      <sz val="8"/>
      <color rgb="FF4D5156"/>
      <name val="Arial"/>
      <family val="2"/>
    </font>
    <font>
      <i/>
      <sz val="10"/>
      <name val="Calibri"/>
      <family val="2"/>
    </font>
    <font>
      <sz val="16"/>
      <color rgb="FF000000"/>
      <name val="Calibri"/>
      <family val="2"/>
    </font>
    <font>
      <b/>
      <sz val="10"/>
      <color rgb="FFFFFFFF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b/>
      <sz val="10"/>
      <color rgb="FF00000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i/>
      <sz val="10"/>
      <color theme="1"/>
      <name val="Calibri Light"/>
      <family val="2"/>
      <scheme val="major"/>
    </font>
    <font>
      <b/>
      <sz val="12"/>
      <color theme="0"/>
      <name val="Calibri Light"/>
      <family val="2"/>
      <scheme val="major"/>
    </font>
    <font>
      <sz val="14"/>
      <color theme="1"/>
      <name val="Calibri Light"/>
      <family val="2"/>
      <scheme val="major"/>
    </font>
    <font>
      <i/>
      <sz val="11"/>
      <color theme="1"/>
      <name val="Calibri Light"/>
      <family val="2"/>
      <scheme val="major"/>
    </font>
    <font>
      <u/>
      <sz val="11"/>
      <color theme="8" tint="-0.249977111117893"/>
      <name val="Century Gothic"/>
      <family val="2"/>
    </font>
    <font>
      <sz val="11"/>
      <color theme="8" tint="-0.249977111117893"/>
      <name val="Century Gothic"/>
      <family val="2"/>
    </font>
    <font>
      <sz val="8"/>
      <color rgb="FF000000"/>
      <name val="Arial"/>
      <family val="2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entury Gothic"/>
      <family val="2"/>
    </font>
    <font>
      <sz val="10"/>
      <name val="Arial"/>
      <family val="2"/>
    </font>
    <font>
      <sz val="9"/>
      <color theme="0" tint="-0.34998626667073579"/>
      <name val="Calibri"/>
      <family val="2"/>
      <scheme val="minor"/>
    </font>
    <font>
      <sz val="7"/>
      <color rgb="FF000000"/>
      <name val="Arial"/>
      <family val="2"/>
    </font>
    <font>
      <b/>
      <sz val="12"/>
      <name val="Calibri"/>
      <family val="2"/>
    </font>
    <font>
      <sz val="9"/>
      <color rgb="FFFF0000"/>
      <name val="Calibri"/>
      <family val="2"/>
      <scheme val="minor"/>
    </font>
    <font>
      <b/>
      <sz val="11"/>
      <color rgb="FF305496"/>
      <name val="Calibri Light"/>
      <family val="1"/>
      <scheme val="major"/>
    </font>
    <font>
      <sz val="11"/>
      <color rgb="FFC00000"/>
      <name val="Calibri Light"/>
      <family val="2"/>
      <scheme val="major"/>
    </font>
    <font>
      <b/>
      <sz val="11"/>
      <color rgb="FF963634"/>
      <name val="Calibri Light"/>
      <family val="2"/>
      <scheme val="major"/>
    </font>
    <font>
      <sz val="11"/>
      <color rgb="FF963634"/>
      <name val="Calibri Light"/>
      <family val="2"/>
      <scheme val="major"/>
    </font>
    <font>
      <b/>
      <sz val="11"/>
      <color theme="5" tint="-0.249977111117893"/>
      <name val="Calibri Light"/>
      <family val="1"/>
      <scheme val="major"/>
    </font>
    <font>
      <b/>
      <sz val="11"/>
      <color rgb="FF00B050"/>
      <name val="Calibri Light"/>
      <family val="1"/>
      <scheme val="major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rgb="FFFFFFFF"/>
        <bgColor rgb="FFFFFFFF"/>
      </patternFill>
    </fill>
    <fill>
      <patternFill patternType="solid">
        <fgColor rgb="FFC3A560"/>
        <bgColor indexed="64"/>
      </patternFill>
    </fill>
    <fill>
      <patternFill patternType="solid">
        <fgColor rgb="FF0081B0"/>
        <bgColor indexed="64"/>
      </patternFill>
    </fill>
    <fill>
      <patternFill patternType="solid">
        <fgColor rgb="FF7F7F7F"/>
        <bgColor rgb="FF7F7F7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499984740745262"/>
        <bgColor rgb="FFC00000"/>
      </patternFill>
    </fill>
    <fill>
      <patternFill patternType="solid">
        <fgColor theme="0"/>
        <bgColor rgb="FF7F7F7F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theme="0" tint="-0.49998474074526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rgb="FFFFFFFF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808080"/>
        <bgColor indexed="64"/>
      </patternFill>
    </fill>
  </fills>
  <borders count="7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2060"/>
      </bottom>
      <diagonal/>
    </border>
    <border>
      <left/>
      <right/>
      <top/>
      <bottom style="medium">
        <color rgb="FF5B9BD5"/>
      </bottom>
      <diagonal/>
    </border>
    <border>
      <left/>
      <right/>
      <top style="medium">
        <color rgb="FF5B9BD5"/>
      </top>
      <bottom style="medium">
        <color rgb="FF5B9BD5"/>
      </bottom>
      <diagonal/>
    </border>
    <border>
      <left/>
      <right/>
      <top style="medium">
        <color rgb="FF5B9BD5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medium">
        <color rgb="FF5B9BD5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ck">
        <color rgb="FF534A51"/>
      </top>
      <bottom/>
      <diagonal/>
    </border>
    <border>
      <left/>
      <right/>
      <top style="thick">
        <color rgb="FF534A51"/>
      </top>
      <bottom style="thin">
        <color rgb="FF534A51"/>
      </bottom>
      <diagonal/>
    </border>
    <border>
      <left/>
      <right/>
      <top style="thin">
        <color rgb="FF534A51"/>
      </top>
      <bottom style="thin">
        <color rgb="FF534A51"/>
      </bottom>
      <diagonal/>
    </border>
    <border>
      <left/>
      <right/>
      <top/>
      <bottom style="thick">
        <color rgb="FF534A51"/>
      </bottom>
      <diagonal/>
    </border>
    <border>
      <left/>
      <right/>
      <top style="thick">
        <color rgb="FF534A51"/>
      </top>
      <bottom style="thick">
        <color rgb="FF534A51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534A51"/>
      </bottom>
      <diagonal/>
    </border>
    <border>
      <left/>
      <right/>
      <top style="thin">
        <color rgb="FF534A51"/>
      </top>
      <bottom style="thin">
        <color indexed="64"/>
      </bottom>
      <diagonal/>
    </border>
    <border>
      <left/>
      <right/>
      <top style="thin">
        <color rgb="FF534A51"/>
      </top>
      <bottom/>
      <diagonal/>
    </border>
    <border>
      <left/>
      <right/>
      <top style="thin">
        <color indexed="64"/>
      </top>
      <bottom style="thin">
        <color rgb="FF534A51"/>
      </bottom>
      <diagonal/>
    </border>
    <border>
      <left/>
      <right/>
      <top style="thin">
        <color rgb="FF534A51"/>
      </top>
      <bottom style="thick">
        <color theme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3">
    <xf numFmtId="0" fontId="0" fillId="0" borderId="0"/>
    <xf numFmtId="9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5" fillId="0" borderId="0"/>
    <xf numFmtId="0" fontId="6" fillId="2" borderId="0">
      <alignment horizontal="left"/>
    </xf>
    <xf numFmtId="164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0" fontId="2" fillId="0" borderId="0"/>
    <xf numFmtId="0" fontId="2" fillId="0" borderId="0"/>
    <xf numFmtId="167" fontId="1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8" fillId="0" borderId="0" applyFont="0" applyFill="0" applyBorder="0" applyAlignment="0" applyProtection="0"/>
    <xf numFmtId="0" fontId="10" fillId="0" borderId="0"/>
    <xf numFmtId="0" fontId="9" fillId="0" borderId="0"/>
    <xf numFmtId="0" fontId="1" fillId="0" borderId="0"/>
    <xf numFmtId="0" fontId="13" fillId="0" borderId="0" applyNumberFormat="0" applyFill="0" applyBorder="0" applyAlignment="0" applyProtection="0"/>
    <xf numFmtId="0" fontId="19" fillId="0" borderId="0"/>
    <xf numFmtId="0" fontId="1" fillId="0" borderId="0"/>
    <xf numFmtId="0" fontId="7" fillId="3" borderId="0" applyNumberFormat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77" fillId="0" borderId="0" applyBorder="0"/>
    <xf numFmtId="0" fontId="5" fillId="0" borderId="0" applyBorder="0"/>
    <xf numFmtId="43" fontId="1" fillId="0" borderId="0" applyFont="0" applyFill="0" applyBorder="0" applyAlignment="0" applyProtection="0"/>
  </cellStyleXfs>
  <cellXfs count="1086">
    <xf numFmtId="0" fontId="0" fillId="0" borderId="0" xfId="0"/>
    <xf numFmtId="0" fontId="0" fillId="2" borderId="0" xfId="0" applyFill="1"/>
    <xf numFmtId="0" fontId="6" fillId="2" borderId="0" xfId="9" applyAlignment="1">
      <alignment horizontal="center"/>
    </xf>
    <xf numFmtId="0" fontId="6" fillId="2" borderId="0" xfId="9">
      <alignment horizontal="left"/>
    </xf>
    <xf numFmtId="0" fontId="0" fillId="0" borderId="0" xfId="0" applyAlignment="1">
      <alignment vertical="center"/>
    </xf>
    <xf numFmtId="0" fontId="2" fillId="0" borderId="0" xfId="5"/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4" fillId="0" borderId="0" xfId="0" applyFont="1"/>
    <xf numFmtId="166" fontId="4" fillId="2" borderId="0" xfId="1" applyNumberFormat="1" applyFont="1" applyFill="1"/>
    <xf numFmtId="10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0" fontId="14" fillId="2" borderId="0" xfId="0" applyFont="1" applyFill="1"/>
    <xf numFmtId="49" fontId="15" fillId="2" borderId="0" xfId="23" applyNumberFormat="1" applyFont="1" applyFill="1" applyAlignment="1">
      <alignment horizontal="left" vertical="center"/>
    </xf>
    <xf numFmtId="49" fontId="11" fillId="2" borderId="0" xfId="23" applyNumberFormat="1" applyFont="1" applyFill="1" applyAlignment="1">
      <alignment vertical="center"/>
    </xf>
    <xf numFmtId="49" fontId="12" fillId="2" borderId="0" xfId="23" applyNumberFormat="1" applyFont="1" applyFill="1" applyAlignment="1">
      <alignment vertical="center"/>
    </xf>
    <xf numFmtId="0" fontId="16" fillId="2" borderId="0" xfId="0" applyFont="1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170" fontId="4" fillId="2" borderId="0" xfId="19" applyNumberFormat="1" applyFont="1" applyFill="1"/>
    <xf numFmtId="0" fontId="17" fillId="4" borderId="0" xfId="5" applyFont="1" applyFill="1" applyAlignment="1">
      <alignment horizontal="left"/>
    </xf>
    <xf numFmtId="0" fontId="21" fillId="4" borderId="0" xfId="5" applyFont="1" applyFill="1" applyAlignment="1">
      <alignment horizontal="center"/>
    </xf>
    <xf numFmtId="0" fontId="2" fillId="4" borderId="0" xfId="5" applyFill="1"/>
    <xf numFmtId="0" fontId="18" fillId="4" borderId="0" xfId="5" applyFont="1" applyFill="1" applyAlignment="1">
      <alignment horizontal="left"/>
    </xf>
    <xf numFmtId="0" fontId="22" fillId="0" borderId="0" xfId="0" applyFont="1"/>
    <xf numFmtId="0" fontId="14" fillId="0" borderId="0" xfId="0" applyFont="1"/>
    <xf numFmtId="0" fontId="23" fillId="0" borderId="0" xfId="26" applyFont="1" applyAlignment="1">
      <alignment vertical="center"/>
    </xf>
    <xf numFmtId="14" fontId="23" fillId="0" borderId="0" xfId="26" applyNumberFormat="1" applyFont="1" applyAlignment="1">
      <alignment vertical="center"/>
    </xf>
    <xf numFmtId="0" fontId="23" fillId="0" borderId="0" xfId="26" applyFont="1" applyAlignment="1">
      <alignment horizontal="center" vertical="center"/>
    </xf>
    <xf numFmtId="14" fontId="23" fillId="0" borderId="0" xfId="26" applyNumberFormat="1" applyFont="1" applyAlignment="1">
      <alignment horizontal="center" vertical="center"/>
    </xf>
    <xf numFmtId="0" fontId="24" fillId="2" borderId="0" xfId="26" applyFont="1" applyFill="1" applyAlignment="1">
      <alignment horizontal="left" vertical="center"/>
    </xf>
    <xf numFmtId="0" fontId="25" fillId="2" borderId="0" xfId="26" applyFont="1" applyFill="1" applyAlignment="1">
      <alignment horizontal="left" vertical="center"/>
    </xf>
    <xf numFmtId="3" fontId="25" fillId="2" borderId="0" xfId="26" applyNumberFormat="1" applyFont="1" applyFill="1" applyAlignment="1">
      <alignment horizontal="center" vertical="center"/>
    </xf>
    <xf numFmtId="0" fontId="25" fillId="2" borderId="0" xfId="26" applyFont="1" applyFill="1" applyAlignment="1">
      <alignment horizontal="center" vertical="center"/>
    </xf>
    <xf numFmtId="14" fontId="25" fillId="2" borderId="0" xfId="26" applyNumberFormat="1" applyFont="1" applyFill="1" applyAlignment="1">
      <alignment horizontal="center" vertical="center"/>
    </xf>
    <xf numFmtId="168" fontId="25" fillId="2" borderId="0" xfId="26" applyNumberFormat="1" applyFont="1" applyFill="1" applyAlignment="1">
      <alignment horizontal="center" vertical="center"/>
    </xf>
    <xf numFmtId="0" fontId="23" fillId="2" borderId="0" xfId="26" applyFont="1" applyFill="1" applyAlignment="1">
      <alignment vertical="center"/>
    </xf>
    <xf numFmtId="14" fontId="23" fillId="2" borderId="0" xfId="26" applyNumberFormat="1" applyFont="1" applyFill="1" applyAlignment="1">
      <alignment vertical="center"/>
    </xf>
    <xf numFmtId="0" fontId="29" fillId="0" borderId="0" xfId="26" applyFont="1" applyAlignment="1">
      <alignment horizontal="center" vertical="center"/>
    </xf>
    <xf numFmtId="14" fontId="29" fillId="0" borderId="0" xfId="26" applyNumberFormat="1" applyFont="1" applyAlignment="1">
      <alignment horizontal="center" vertical="center"/>
    </xf>
    <xf numFmtId="168" fontId="29" fillId="0" borderId="0" xfId="26" applyNumberFormat="1" applyFont="1" applyAlignment="1">
      <alignment horizontal="center" vertical="center"/>
    </xf>
    <xf numFmtId="0" fontId="21" fillId="4" borderId="0" xfId="5" applyFont="1" applyFill="1" applyAlignment="1">
      <alignment horizontal="left"/>
    </xf>
    <xf numFmtId="171" fontId="21" fillId="0" borderId="0" xfId="5" applyNumberFormat="1" applyFont="1" applyAlignment="1">
      <alignment horizontal="center"/>
    </xf>
    <xf numFmtId="171" fontId="21" fillId="4" borderId="0" xfId="5" applyNumberFormat="1" applyFont="1" applyFill="1" applyAlignment="1">
      <alignment horizontal="center"/>
    </xf>
    <xf numFmtId="171" fontId="21" fillId="4" borderId="0" xfId="5" applyNumberFormat="1" applyFont="1" applyFill="1" applyAlignment="1">
      <alignment horizontal="center" vertical="center"/>
    </xf>
    <xf numFmtId="165" fontId="2" fillId="4" borderId="0" xfId="5" applyNumberFormat="1" applyFill="1"/>
    <xf numFmtId="173" fontId="36" fillId="2" borderId="0" xfId="20" applyNumberFormat="1" applyFont="1" applyFill="1" applyAlignment="1">
      <alignment horizontal="right"/>
    </xf>
    <xf numFmtId="171" fontId="21" fillId="4" borderId="0" xfId="5" applyNumberFormat="1" applyFont="1" applyFill="1" applyAlignment="1">
      <alignment vertical="center"/>
    </xf>
    <xf numFmtId="0" fontId="2" fillId="4" borderId="0" xfId="5" applyFill="1" applyAlignment="1">
      <alignment horizontal="left"/>
    </xf>
    <xf numFmtId="165" fontId="2" fillId="4" borderId="0" xfId="5" applyNumberFormat="1" applyFill="1" applyAlignment="1">
      <alignment horizontal="center"/>
    </xf>
    <xf numFmtId="0" fontId="33" fillId="0" borderId="0" xfId="0" applyFont="1" applyAlignment="1">
      <alignment vertical="center" wrapText="1"/>
    </xf>
    <xf numFmtId="173" fontId="36" fillId="2" borderId="0" xfId="19" applyNumberFormat="1" applyFont="1" applyFill="1" applyAlignment="1">
      <alignment horizontal="right"/>
    </xf>
    <xf numFmtId="43" fontId="2" fillId="2" borderId="0" xfId="19" applyFont="1" applyFill="1" applyAlignment="1">
      <alignment horizontal="center"/>
    </xf>
    <xf numFmtId="0" fontId="2" fillId="9" borderId="0" xfId="5" applyFill="1" applyAlignment="1">
      <alignment horizontal="center"/>
    </xf>
    <xf numFmtId="0" fontId="2" fillId="4" borderId="0" xfId="5" applyFill="1" applyAlignment="1">
      <alignment horizontal="center"/>
    </xf>
    <xf numFmtId="0" fontId="2" fillId="9" borderId="0" xfId="5" applyFill="1" applyAlignment="1">
      <alignment vertical="center"/>
    </xf>
    <xf numFmtId="0" fontId="2" fillId="2" borderId="0" xfId="5" applyFill="1" applyAlignment="1">
      <alignment horizontal="center"/>
    </xf>
    <xf numFmtId="0" fontId="17" fillId="4" borderId="0" xfId="2" applyFont="1" applyFill="1"/>
    <xf numFmtId="0" fontId="41" fillId="2" borderId="0" xfId="0" applyFont="1" applyFill="1" applyAlignment="1">
      <alignment horizontal="left"/>
    </xf>
    <xf numFmtId="0" fontId="42" fillId="2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20" fillId="2" borderId="0" xfId="0" applyFont="1" applyFill="1" applyAlignment="1">
      <alignment horizontal="left"/>
    </xf>
    <xf numFmtId="0" fontId="43" fillId="10" borderId="0" xfId="0" applyFont="1" applyFill="1" applyAlignment="1">
      <alignment horizontal="left"/>
    </xf>
    <xf numFmtId="0" fontId="43" fillId="10" borderId="0" xfId="0" applyFont="1" applyFill="1" applyAlignment="1">
      <alignment horizontal="center"/>
    </xf>
    <xf numFmtId="0" fontId="44" fillId="2" borderId="4" xfId="0" applyFont="1" applyFill="1" applyBorder="1" applyAlignment="1">
      <alignment horizontal="left"/>
    </xf>
    <xf numFmtId="0" fontId="44" fillId="2" borderId="4" xfId="0" applyFont="1" applyFill="1" applyBorder="1" applyAlignment="1">
      <alignment horizontal="center"/>
    </xf>
    <xf numFmtId="10" fontId="4" fillId="2" borderId="0" xfId="1" applyNumberFormat="1" applyFont="1" applyFill="1" applyAlignment="1">
      <alignment horizontal="center" vertical="center"/>
    </xf>
    <xf numFmtId="4" fontId="4" fillId="2" borderId="0" xfId="0" applyNumberFormat="1" applyFont="1" applyFill="1" applyAlignment="1">
      <alignment horizontal="center" vertical="center"/>
    </xf>
    <xf numFmtId="3" fontId="4" fillId="2" borderId="0" xfId="0" applyNumberFormat="1" applyFont="1" applyFill="1" applyAlignment="1">
      <alignment horizontal="center" vertical="center"/>
    </xf>
    <xf numFmtId="4" fontId="4" fillId="2" borderId="0" xfId="0" applyNumberFormat="1" applyFont="1" applyFill="1"/>
    <xf numFmtId="0" fontId="20" fillId="11" borderId="1" xfId="0" applyFont="1" applyFill="1" applyBorder="1" applyAlignment="1">
      <alignment horizontal="left"/>
    </xf>
    <xf numFmtId="0" fontId="20" fillId="11" borderId="1" xfId="0" applyFont="1" applyFill="1" applyBorder="1" applyAlignment="1">
      <alignment horizontal="left" vertical="center"/>
    </xf>
    <xf numFmtId="0" fontId="45" fillId="2" borderId="0" xfId="0" applyFont="1" applyFill="1" applyAlignment="1">
      <alignment horizontal="left" indent="1"/>
    </xf>
    <xf numFmtId="3" fontId="4" fillId="2" borderId="0" xfId="0" applyNumberFormat="1" applyFont="1" applyFill="1"/>
    <xf numFmtId="10" fontId="4" fillId="0" borderId="0" xfId="0" applyNumberFormat="1" applyFont="1" applyAlignment="1">
      <alignment horizontal="center"/>
    </xf>
    <xf numFmtId="10" fontId="4" fillId="2" borderId="0" xfId="1" applyNumberFormat="1" applyFont="1" applyFill="1" applyAlignment="1">
      <alignment horizontal="center"/>
    </xf>
    <xf numFmtId="4" fontId="4" fillId="2" borderId="0" xfId="0" applyNumberFormat="1" applyFont="1" applyFill="1" applyAlignment="1">
      <alignment horizontal="center"/>
    </xf>
    <xf numFmtId="0" fontId="3" fillId="2" borderId="0" xfId="9" applyFont="1">
      <alignment horizontal="left"/>
    </xf>
    <xf numFmtId="0" fontId="16" fillId="2" borderId="0" xfId="9" applyFont="1">
      <alignment horizontal="left"/>
    </xf>
    <xf numFmtId="175" fontId="0" fillId="0" borderId="0" xfId="0" applyNumberFormat="1"/>
    <xf numFmtId="0" fontId="46" fillId="2" borderId="0" xfId="0" applyFont="1" applyFill="1" applyAlignment="1">
      <alignment horizontal="left"/>
    </xf>
    <xf numFmtId="0" fontId="43" fillId="10" borderId="0" xfId="0" applyFont="1" applyFill="1" applyAlignment="1">
      <alignment horizontal="left" vertical="center"/>
    </xf>
    <xf numFmtId="0" fontId="43" fillId="10" borderId="0" xfId="0" applyFont="1" applyFill="1" applyAlignment="1">
      <alignment horizontal="right" vertical="center"/>
    </xf>
    <xf numFmtId="0" fontId="43" fillId="10" borderId="0" xfId="0" applyFont="1" applyFill="1" applyAlignment="1">
      <alignment horizontal="right" vertical="center" indent="1"/>
    </xf>
    <xf numFmtId="0" fontId="0" fillId="2" borderId="0" xfId="0" applyFill="1" applyAlignment="1">
      <alignment vertical="center"/>
    </xf>
    <xf numFmtId="0" fontId="4" fillId="2" borderId="0" xfId="0" applyFont="1" applyFill="1" applyAlignment="1">
      <alignment horizontal="left" indent="1"/>
    </xf>
    <xf numFmtId="170" fontId="4" fillId="2" borderId="0" xfId="19" applyNumberFormat="1" applyFont="1" applyFill="1" applyAlignment="1">
      <alignment horizontal="center" vertical="center"/>
    </xf>
    <xf numFmtId="3" fontId="0" fillId="2" borderId="0" xfId="0" applyNumberFormat="1" applyFill="1"/>
    <xf numFmtId="172" fontId="43" fillId="10" borderId="0" xfId="19" applyNumberFormat="1" applyFont="1" applyFill="1" applyAlignment="1">
      <alignment horizontal="center" vertical="center"/>
    </xf>
    <xf numFmtId="0" fontId="4" fillId="0" borderId="0" xfId="0" applyFont="1" applyAlignment="1">
      <alignment horizontal="left" indent="1"/>
    </xf>
    <xf numFmtId="172" fontId="4" fillId="0" borderId="0" xfId="19" applyNumberFormat="1" applyFont="1" applyFill="1" applyAlignment="1">
      <alignment horizontal="center"/>
    </xf>
    <xf numFmtId="172" fontId="4" fillId="2" borderId="0" xfId="19" applyNumberFormat="1" applyFont="1" applyFill="1" applyAlignment="1">
      <alignment horizontal="center"/>
    </xf>
    <xf numFmtId="0" fontId="20" fillId="0" borderId="0" xfId="0" applyFont="1" applyAlignment="1">
      <alignment vertical="center"/>
    </xf>
    <xf numFmtId="0" fontId="20" fillId="0" borderId="1" xfId="0" applyFont="1" applyBorder="1" applyAlignment="1">
      <alignment horizontal="left"/>
    </xf>
    <xf numFmtId="166" fontId="20" fillId="0" borderId="1" xfId="0" applyNumberFormat="1" applyFont="1" applyBorder="1" applyAlignment="1">
      <alignment horizontal="right" vertical="center"/>
    </xf>
    <xf numFmtId="0" fontId="20" fillId="0" borderId="0" xfId="0" applyFont="1" applyAlignment="1">
      <alignment horizontal="left"/>
    </xf>
    <xf numFmtId="166" fontId="20" fillId="0" borderId="0" xfId="0" applyNumberFormat="1" applyFont="1" applyAlignment="1">
      <alignment horizontal="right" vertical="center"/>
    </xf>
    <xf numFmtId="14" fontId="0" fillId="2" borderId="0" xfId="0" applyNumberFormat="1" applyFill="1" applyAlignment="1">
      <alignment horizontal="left"/>
    </xf>
    <xf numFmtId="0" fontId="16" fillId="10" borderId="0" xfId="0" applyFont="1" applyFill="1" applyAlignment="1">
      <alignment horizontal="left"/>
    </xf>
    <xf numFmtId="0" fontId="16" fillId="10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168" fontId="4" fillId="2" borderId="0" xfId="0" applyNumberFormat="1" applyFont="1" applyFill="1" applyAlignment="1">
      <alignment horizontal="center"/>
    </xf>
    <xf numFmtId="43" fontId="43" fillId="10" borderId="0" xfId="19" applyFont="1" applyFill="1" applyAlignment="1">
      <alignment horizontal="center" vertical="center"/>
    </xf>
    <xf numFmtId="172" fontId="4" fillId="2" borderId="0" xfId="0" applyNumberFormat="1" applyFont="1" applyFill="1" applyAlignment="1">
      <alignment horizontal="center"/>
    </xf>
    <xf numFmtId="43" fontId="4" fillId="2" borderId="0" xfId="19" applyFont="1" applyFill="1" applyAlignment="1">
      <alignment horizontal="center"/>
    </xf>
    <xf numFmtId="0" fontId="20" fillId="0" borderId="1" xfId="0" applyFont="1" applyBorder="1" applyAlignment="1">
      <alignment horizontal="left" indent="1"/>
    </xf>
    <xf numFmtId="0" fontId="20" fillId="0" borderId="0" xfId="0" applyFont="1" applyAlignment="1">
      <alignment horizontal="left" indent="1"/>
    </xf>
    <xf numFmtId="10" fontId="20" fillId="0" borderId="0" xfId="0" applyNumberFormat="1" applyFont="1" applyAlignment="1">
      <alignment horizontal="center"/>
    </xf>
    <xf numFmtId="0" fontId="20" fillId="2" borderId="1" xfId="0" applyFont="1" applyFill="1" applyBorder="1" applyAlignment="1">
      <alignment horizontal="left" indent="1"/>
    </xf>
    <xf numFmtId="166" fontId="20" fillId="2" borderId="1" xfId="0" applyNumberFormat="1" applyFont="1" applyFill="1" applyBorder="1" applyAlignment="1">
      <alignment horizontal="right" vertical="center"/>
    </xf>
    <xf numFmtId="0" fontId="0" fillId="2" borderId="1" xfId="0" applyFill="1" applyBorder="1" applyAlignment="1">
      <alignment horizontal="center"/>
    </xf>
    <xf numFmtId="0" fontId="41" fillId="2" borderId="0" xfId="0" applyFont="1" applyFill="1"/>
    <xf numFmtId="0" fontId="43" fillId="13" borderId="0" xfId="9" applyFont="1" applyFill="1" applyAlignment="1">
      <alignment horizontal="left" vertical="center"/>
    </xf>
    <xf numFmtId="0" fontId="43" fillId="13" borderId="0" xfId="9" applyFont="1" applyFill="1" applyAlignment="1">
      <alignment horizontal="center" vertical="center"/>
    </xf>
    <xf numFmtId="0" fontId="6" fillId="2" borderId="0" xfId="9" applyAlignment="1">
      <alignment horizontal="left" vertical="center"/>
    </xf>
    <xf numFmtId="0" fontId="47" fillId="13" borderId="0" xfId="9" applyFont="1" applyFill="1">
      <alignment horizontal="left"/>
    </xf>
    <xf numFmtId="0" fontId="47" fillId="13" borderId="0" xfId="9" applyFont="1" applyFill="1" applyAlignment="1">
      <alignment horizontal="center"/>
    </xf>
    <xf numFmtId="0" fontId="47" fillId="13" borderId="0" xfId="9" applyFont="1" applyFill="1" applyAlignment="1">
      <alignment horizontal="center" vertical="center"/>
    </xf>
    <xf numFmtId="3" fontId="4" fillId="8" borderId="0" xfId="9" applyNumberFormat="1" applyFont="1" applyFill="1">
      <alignment horizontal="left"/>
    </xf>
    <xf numFmtId="3" fontId="4" fillId="8" borderId="0" xfId="9" applyNumberFormat="1" applyFont="1" applyFill="1" applyAlignment="1">
      <alignment horizontal="right"/>
    </xf>
    <xf numFmtId="178" fontId="4" fillId="8" borderId="0" xfId="4" applyNumberFormat="1" applyFont="1" applyFill="1" applyBorder="1" applyAlignment="1">
      <alignment horizontal="right"/>
    </xf>
    <xf numFmtId="178" fontId="4" fillId="8" borderId="11" xfId="4" applyNumberFormat="1" applyFont="1" applyFill="1" applyBorder="1" applyAlignment="1">
      <alignment horizontal="center"/>
    </xf>
    <xf numFmtId="166" fontId="4" fillId="8" borderId="0" xfId="1" applyNumberFormat="1" applyFont="1" applyFill="1" applyBorder="1" applyAlignment="1">
      <alignment horizontal="center"/>
    </xf>
    <xf numFmtId="43" fontId="6" fillId="2" borderId="0" xfId="19" applyFont="1" applyFill="1" applyAlignment="1">
      <alignment horizontal="left"/>
    </xf>
    <xf numFmtId="43" fontId="6" fillId="2" borderId="0" xfId="9" applyNumberFormat="1">
      <alignment horizontal="left"/>
    </xf>
    <xf numFmtId="3" fontId="4" fillId="2" borderId="0" xfId="9" applyNumberFormat="1" applyFont="1">
      <alignment horizontal="left"/>
    </xf>
    <xf numFmtId="3" fontId="4" fillId="2" borderId="0" xfId="9" applyNumberFormat="1" applyFont="1" applyAlignment="1">
      <alignment horizontal="right"/>
    </xf>
    <xf numFmtId="178" fontId="4" fillId="2" borderId="0" xfId="4" applyNumberFormat="1" applyFont="1" applyFill="1" applyBorder="1" applyAlignment="1">
      <alignment horizontal="right"/>
    </xf>
    <xf numFmtId="166" fontId="4" fillId="0" borderId="0" xfId="1" applyNumberFormat="1" applyFont="1" applyFill="1" applyBorder="1" applyAlignment="1">
      <alignment horizontal="center"/>
    </xf>
    <xf numFmtId="0" fontId="5" fillId="0" borderId="0" xfId="8"/>
    <xf numFmtId="178" fontId="4" fillId="0" borderId="0" xfId="4" applyNumberFormat="1" applyFont="1" applyFill="1" applyBorder="1" applyAlignment="1">
      <alignment horizontal="right"/>
    </xf>
    <xf numFmtId="0" fontId="6" fillId="0" borderId="0" xfId="9" applyFill="1">
      <alignment horizontal="left"/>
    </xf>
    <xf numFmtId="10" fontId="6" fillId="0" borderId="0" xfId="1" applyNumberFormat="1" applyFont="1" applyFill="1" applyBorder="1" applyAlignment="1">
      <alignment horizontal="center"/>
    </xf>
    <xf numFmtId="3" fontId="4" fillId="2" borderId="0" xfId="9" applyNumberFormat="1" applyFont="1" applyAlignment="1">
      <alignment horizontal="center"/>
    </xf>
    <xf numFmtId="0" fontId="4" fillId="2" borderId="0" xfId="9" applyFont="1" applyAlignment="1">
      <alignment horizontal="center"/>
    </xf>
    <xf numFmtId="178" fontId="4" fillId="2" borderId="0" xfId="4" applyNumberFormat="1" applyFont="1" applyFill="1" applyAlignment="1">
      <alignment horizontal="center"/>
    </xf>
    <xf numFmtId="166" fontId="4" fillId="2" borderId="0" xfId="1" applyNumberFormat="1" applyFont="1" applyFill="1" applyBorder="1" applyAlignment="1">
      <alignment horizontal="center"/>
    </xf>
    <xf numFmtId="166" fontId="4" fillId="2" borderId="0" xfId="1" applyNumberFormat="1" applyFont="1" applyFill="1" applyAlignment="1">
      <alignment horizontal="center"/>
    </xf>
    <xf numFmtId="3" fontId="20" fillId="2" borderId="1" xfId="9" applyNumberFormat="1" applyFont="1" applyBorder="1">
      <alignment horizontal="left"/>
    </xf>
    <xf numFmtId="3" fontId="20" fillId="2" borderId="1" xfId="9" applyNumberFormat="1" applyFont="1" applyBorder="1" applyAlignment="1">
      <alignment horizontal="right"/>
    </xf>
    <xf numFmtId="166" fontId="20" fillId="2" borderId="1" xfId="1" applyNumberFormat="1" applyFont="1" applyFill="1" applyBorder="1" applyAlignment="1">
      <alignment horizontal="center"/>
    </xf>
    <xf numFmtId="3" fontId="44" fillId="2" borderId="0" xfId="9" applyNumberFormat="1" applyFont="1">
      <alignment horizontal="left"/>
    </xf>
    <xf numFmtId="3" fontId="20" fillId="2" borderId="0" xfId="9" applyNumberFormat="1" applyFont="1" applyAlignment="1">
      <alignment horizontal="right"/>
    </xf>
    <xf numFmtId="3" fontId="20" fillId="2" borderId="0" xfId="9" applyNumberFormat="1" applyFont="1" applyAlignment="1">
      <alignment horizontal="center"/>
    </xf>
    <xf numFmtId="0" fontId="4" fillId="2" borderId="0" xfId="9" applyFont="1">
      <alignment horizontal="left"/>
    </xf>
    <xf numFmtId="166" fontId="6" fillId="2" borderId="0" xfId="9" applyNumberFormat="1">
      <alignment horizontal="left"/>
    </xf>
    <xf numFmtId="3" fontId="20" fillId="2" borderId="1" xfId="9" applyNumberFormat="1" applyFont="1" applyBorder="1" applyAlignment="1">
      <alignment horizontal="left" vertical="center" wrapText="1"/>
    </xf>
    <xf numFmtId="3" fontId="20" fillId="2" borderId="1" xfId="9" applyNumberFormat="1" applyFont="1" applyBorder="1" applyAlignment="1">
      <alignment horizontal="right" vertical="center"/>
    </xf>
    <xf numFmtId="0" fontId="4" fillId="2" borderId="1" xfId="9" applyFont="1" applyBorder="1">
      <alignment horizontal="left"/>
    </xf>
    <xf numFmtId="170" fontId="0" fillId="0" borderId="0" xfId="19" applyNumberFormat="1" applyFont="1" applyFill="1" applyBorder="1" applyAlignment="1">
      <alignment vertical="center"/>
    </xf>
    <xf numFmtId="170" fontId="0" fillId="0" borderId="0" xfId="19" applyNumberFormat="1" applyFont="1"/>
    <xf numFmtId="43" fontId="0" fillId="0" borderId="0" xfId="19" applyFont="1"/>
    <xf numFmtId="0" fontId="43" fillId="10" borderId="0" xfId="9" applyFont="1" applyFill="1" applyAlignment="1">
      <alignment horizontal="left" vertical="center"/>
    </xf>
    <xf numFmtId="17" fontId="43" fillId="10" borderId="0" xfId="9" applyNumberFormat="1" applyFont="1" applyFill="1" applyAlignment="1">
      <alignment horizontal="center" vertical="center"/>
    </xf>
    <xf numFmtId="0" fontId="43" fillId="10" borderId="0" xfId="9" applyFont="1" applyFill="1" applyAlignment="1">
      <alignment horizontal="center" vertical="center"/>
    </xf>
    <xf numFmtId="0" fontId="44" fillId="2" borderId="0" xfId="9" applyFont="1">
      <alignment horizontal="left"/>
    </xf>
    <xf numFmtId="0" fontId="43" fillId="2" borderId="0" xfId="9" applyFont="1" applyAlignment="1">
      <alignment horizontal="center"/>
    </xf>
    <xf numFmtId="0" fontId="20" fillId="2" borderId="0" xfId="9" applyFont="1">
      <alignment horizontal="left"/>
    </xf>
    <xf numFmtId="166" fontId="20" fillId="2" borderId="15" xfId="1" applyNumberFormat="1" applyFont="1" applyFill="1" applyBorder="1" applyAlignment="1">
      <alignment horizontal="center"/>
    </xf>
    <xf numFmtId="166" fontId="4" fillId="2" borderId="15" xfId="9" applyNumberFormat="1" applyFont="1" applyBorder="1" applyAlignment="1">
      <alignment horizontal="center"/>
    </xf>
    <xf numFmtId="178" fontId="4" fillId="2" borderId="16" xfId="4" applyNumberFormat="1" applyFont="1" applyFill="1" applyBorder="1" applyAlignment="1">
      <alignment horizontal="center"/>
    </xf>
    <xf numFmtId="166" fontId="4" fillId="2" borderId="17" xfId="1" applyNumberFormat="1" applyFont="1" applyFill="1" applyBorder="1" applyAlignment="1">
      <alignment horizontal="center"/>
    </xf>
    <xf numFmtId="178" fontId="4" fillId="2" borderId="18" xfId="4" applyNumberFormat="1" applyFont="1" applyFill="1" applyBorder="1" applyAlignment="1">
      <alignment horizontal="center"/>
    </xf>
    <xf numFmtId="10" fontId="4" fillId="2" borderId="19" xfId="1" applyNumberFormat="1" applyFont="1" applyFill="1" applyBorder="1" applyAlignment="1">
      <alignment horizontal="center"/>
    </xf>
    <xf numFmtId="3" fontId="20" fillId="2" borderId="0" xfId="9" applyNumberFormat="1" applyFont="1">
      <alignment horizontal="left"/>
    </xf>
    <xf numFmtId="3" fontId="41" fillId="0" borderId="20" xfId="9" applyNumberFormat="1" applyFont="1" applyFill="1" applyBorder="1" applyAlignment="1">
      <alignment horizontal="center"/>
    </xf>
    <xf numFmtId="166" fontId="20" fillId="2" borderId="20" xfId="1" applyNumberFormat="1" applyFont="1" applyFill="1" applyBorder="1" applyAlignment="1">
      <alignment horizontal="center"/>
    </xf>
    <xf numFmtId="3" fontId="20" fillId="2" borderId="1" xfId="9" applyNumberFormat="1" applyFont="1" applyBorder="1" applyAlignment="1">
      <alignment horizontal="center"/>
    </xf>
    <xf numFmtId="3" fontId="48" fillId="2" borderId="0" xfId="9" applyNumberFormat="1" applyFont="1">
      <alignment horizontal="left"/>
    </xf>
    <xf numFmtId="3" fontId="48" fillId="2" borderId="0" xfId="9" applyNumberFormat="1" applyFont="1" applyAlignment="1">
      <alignment horizontal="center"/>
    </xf>
    <xf numFmtId="43" fontId="48" fillId="2" borderId="0" xfId="19" applyFont="1" applyFill="1" applyBorder="1" applyAlignment="1">
      <alignment horizontal="center"/>
    </xf>
    <xf numFmtId="0" fontId="20" fillId="2" borderId="0" xfId="9" applyFont="1" applyAlignment="1">
      <alignment horizontal="center"/>
    </xf>
    <xf numFmtId="178" fontId="20" fillId="11" borderId="21" xfId="9" applyNumberFormat="1" applyFont="1" applyFill="1" applyBorder="1" applyAlignment="1">
      <alignment horizontal="center"/>
    </xf>
    <xf numFmtId="166" fontId="20" fillId="11" borderId="22" xfId="1" applyNumberFormat="1" applyFont="1" applyFill="1" applyBorder="1" applyAlignment="1">
      <alignment horizontal="center"/>
    </xf>
    <xf numFmtId="166" fontId="4" fillId="2" borderId="23" xfId="1" applyNumberFormat="1" applyFont="1" applyFill="1" applyBorder="1" applyAlignment="1">
      <alignment horizontal="center"/>
    </xf>
    <xf numFmtId="10" fontId="0" fillId="0" borderId="0" xfId="0" applyNumberFormat="1"/>
    <xf numFmtId="166" fontId="4" fillId="2" borderId="24" xfId="1" applyNumberFormat="1" applyFont="1" applyFill="1" applyBorder="1" applyAlignment="1">
      <alignment horizontal="center"/>
    </xf>
    <xf numFmtId="0" fontId="45" fillId="0" borderId="0" xfId="0" applyFont="1" applyAlignment="1">
      <alignment wrapText="1"/>
    </xf>
    <xf numFmtId="0" fontId="45" fillId="0" borderId="0" xfId="0" applyFont="1" applyAlignment="1">
      <alignment horizontal="left" wrapText="1"/>
    </xf>
    <xf numFmtId="0" fontId="4" fillId="2" borderId="0" xfId="0" applyFont="1" applyFill="1" applyAlignment="1">
      <alignment horizontal="center" vertical="center" wrapText="1"/>
    </xf>
    <xf numFmtId="166" fontId="20" fillId="8" borderId="31" xfId="1" applyNumberFormat="1" applyFont="1" applyFill="1" applyBorder="1" applyAlignment="1">
      <alignment horizontal="right" vertical="center"/>
    </xf>
    <xf numFmtId="175" fontId="4" fillId="2" borderId="16" xfId="4" applyNumberFormat="1" applyFont="1" applyFill="1" applyBorder="1" applyAlignment="1">
      <alignment horizontal="center" vertical="center"/>
    </xf>
    <xf numFmtId="175" fontId="4" fillId="2" borderId="0" xfId="4" applyNumberFormat="1" applyFont="1" applyFill="1" applyBorder="1" applyAlignment="1">
      <alignment horizontal="center" vertical="center"/>
    </xf>
    <xf numFmtId="166" fontId="4" fillId="2" borderId="23" xfId="1" applyNumberFormat="1" applyFont="1" applyFill="1" applyBorder="1" applyAlignment="1">
      <alignment horizontal="center" vertical="center"/>
    </xf>
    <xf numFmtId="166" fontId="4" fillId="2" borderId="23" xfId="1" applyNumberFormat="1" applyFont="1" applyFill="1" applyBorder="1" applyAlignment="1">
      <alignment horizontal="right" vertical="center"/>
    </xf>
    <xf numFmtId="175" fontId="3" fillId="2" borderId="16" xfId="4" applyNumberFormat="1" applyFont="1" applyFill="1" applyBorder="1" applyAlignment="1">
      <alignment horizontal="center" vertical="center"/>
    </xf>
    <xf numFmtId="166" fontId="3" fillId="2" borderId="23" xfId="1" applyNumberFormat="1" applyFont="1" applyFill="1" applyBorder="1" applyAlignment="1">
      <alignment horizontal="right" vertical="center"/>
    </xf>
    <xf numFmtId="0" fontId="16" fillId="10" borderId="0" xfId="0" applyFont="1" applyFill="1" applyAlignment="1">
      <alignment horizontal="center" vertical="center" wrapText="1"/>
    </xf>
    <xf numFmtId="0" fontId="34" fillId="10" borderId="0" xfId="0" applyFont="1" applyFill="1" applyAlignment="1">
      <alignment horizontal="center" vertical="center" wrapText="1"/>
    </xf>
    <xf numFmtId="175" fontId="49" fillId="2" borderId="0" xfId="4" applyNumberFormat="1" applyFont="1" applyFill="1"/>
    <xf numFmtId="0" fontId="20" fillId="8" borderId="0" xfId="0" applyFont="1" applyFill="1" applyAlignment="1">
      <alignment horizontal="left" vertical="center" wrapText="1"/>
    </xf>
    <xf numFmtId="3" fontId="20" fillId="8" borderId="0" xfId="0" applyNumberFormat="1" applyFont="1" applyFill="1" applyAlignment="1">
      <alignment vertical="center"/>
    </xf>
    <xf numFmtId="0" fontId="4" fillId="2" borderId="0" xfId="0" applyFont="1" applyFill="1" applyAlignment="1">
      <alignment vertical="center"/>
    </xf>
    <xf numFmtId="2" fontId="4" fillId="2" borderId="0" xfId="9" applyNumberFormat="1" applyFont="1" applyAlignment="1">
      <alignment horizontal="left" indent="1"/>
    </xf>
    <xf numFmtId="1" fontId="4" fillId="2" borderId="0" xfId="0" applyNumberFormat="1" applyFont="1" applyFill="1"/>
    <xf numFmtId="3" fontId="4" fillId="2" borderId="0" xfId="0" applyNumberFormat="1" applyFont="1" applyFill="1" applyAlignment="1">
      <alignment horizontal="right"/>
    </xf>
    <xf numFmtId="0" fontId="20" fillId="8" borderId="1" xfId="0" applyFont="1" applyFill="1" applyBorder="1" applyAlignment="1">
      <alignment horizontal="left"/>
    </xf>
    <xf numFmtId="166" fontId="20" fillId="8" borderId="1" xfId="0" applyNumberFormat="1" applyFont="1" applyFill="1" applyBorder="1"/>
    <xf numFmtId="3" fontId="3" fillId="2" borderId="0" xfId="9" applyNumberFormat="1" applyFont="1" applyAlignment="1">
      <alignment horizontal="right" vertical="center"/>
    </xf>
    <xf numFmtId="0" fontId="4" fillId="2" borderId="1" xfId="0" applyFont="1" applyFill="1" applyBorder="1"/>
    <xf numFmtId="0" fontId="41" fillId="2" borderId="0" xfId="0" applyFont="1" applyFill="1" applyAlignment="1">
      <alignment horizontal="left" vertical="center"/>
    </xf>
    <xf numFmtId="166" fontId="4" fillId="2" borderId="0" xfId="1" applyNumberFormat="1" applyFont="1" applyFill="1" applyAlignment="1">
      <alignment vertical="center"/>
    </xf>
    <xf numFmtId="0" fontId="46" fillId="2" borderId="0" xfId="0" applyFont="1" applyFill="1" applyAlignment="1">
      <alignment horizontal="left" vertical="center"/>
    </xf>
    <xf numFmtId="0" fontId="20" fillId="2" borderId="0" xfId="0" applyFont="1" applyFill="1" applyAlignment="1">
      <alignment horizontal="left" vertical="center"/>
    </xf>
    <xf numFmtId="0" fontId="20" fillId="2" borderId="0" xfId="0" applyFont="1" applyFill="1" applyAlignment="1">
      <alignment vertical="center"/>
    </xf>
    <xf numFmtId="0" fontId="4" fillId="0" borderId="0" xfId="9" applyFont="1" applyFill="1" applyAlignment="1">
      <alignment horizontal="left" vertical="center"/>
    </xf>
    <xf numFmtId="0" fontId="4" fillId="0" borderId="0" xfId="0" applyFont="1" applyAlignment="1">
      <alignment vertical="center"/>
    </xf>
    <xf numFmtId="0" fontId="43" fillId="10" borderId="21" xfId="9" applyFont="1" applyFill="1" applyBorder="1" applyAlignment="1">
      <alignment horizontal="left" vertical="center"/>
    </xf>
    <xf numFmtId="0" fontId="43" fillId="10" borderId="21" xfId="4" applyNumberFormat="1" applyFont="1" applyFill="1" applyBorder="1" applyAlignment="1">
      <alignment horizontal="center" vertical="center"/>
    </xf>
    <xf numFmtId="0" fontId="43" fillId="10" borderId="29" xfId="4" applyNumberFormat="1" applyFont="1" applyFill="1" applyBorder="1" applyAlignment="1">
      <alignment horizontal="center" vertical="center"/>
    </xf>
    <xf numFmtId="166" fontId="43" fillId="10" borderId="29" xfId="1" applyNumberFormat="1" applyFont="1" applyFill="1" applyBorder="1" applyAlignment="1">
      <alignment horizontal="center" vertical="center"/>
    </xf>
    <xf numFmtId="175" fontId="3" fillId="2" borderId="0" xfId="4" applyNumberFormat="1" applyFont="1" applyFill="1" applyBorder="1" applyAlignment="1">
      <alignment horizontal="center" vertical="center"/>
    </xf>
    <xf numFmtId="166" fontId="3" fillId="2" borderId="0" xfId="1" applyNumberFormat="1" applyFont="1" applyFill="1" applyBorder="1" applyAlignment="1">
      <alignment horizontal="center" vertical="center"/>
    </xf>
    <xf numFmtId="166" fontId="3" fillId="2" borderId="17" xfId="1" applyNumberFormat="1" applyFont="1" applyFill="1" applyBorder="1" applyAlignment="1">
      <alignment horizontal="right" vertical="center"/>
    </xf>
    <xf numFmtId="175" fontId="4" fillId="2" borderId="0" xfId="4" applyNumberFormat="1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170" fontId="4" fillId="2" borderId="16" xfId="19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1" fillId="12" borderId="28" xfId="0" applyFont="1" applyFill="1" applyBorder="1" applyAlignment="1">
      <alignment vertical="center" wrapText="1"/>
    </xf>
    <xf numFmtId="170" fontId="20" fillId="12" borderId="27" xfId="19" applyNumberFormat="1" applyFont="1" applyFill="1" applyBorder="1" applyAlignment="1">
      <alignment horizontal="center" vertical="center"/>
    </xf>
    <xf numFmtId="170" fontId="20" fillId="12" borderId="28" xfId="19" applyNumberFormat="1" applyFont="1" applyFill="1" applyBorder="1" applyAlignment="1">
      <alignment horizontal="center" vertical="center"/>
    </xf>
    <xf numFmtId="166" fontId="20" fillId="12" borderId="34" xfId="1" applyNumberFormat="1" applyFont="1" applyFill="1" applyBorder="1" applyAlignment="1">
      <alignment horizontal="right" vertical="center"/>
    </xf>
    <xf numFmtId="175" fontId="4" fillId="2" borderId="0" xfId="4" applyNumberFormat="1" applyFont="1" applyFill="1"/>
    <xf numFmtId="166" fontId="43" fillId="10" borderId="22" xfId="1" applyNumberFormat="1" applyFont="1" applyFill="1" applyBorder="1" applyAlignment="1">
      <alignment horizontal="center" vertical="center"/>
    </xf>
    <xf numFmtId="175" fontId="20" fillId="8" borderId="30" xfId="4" applyNumberFormat="1" applyFont="1" applyFill="1" applyBorder="1" applyAlignment="1">
      <alignment horizontal="right"/>
    </xf>
    <xf numFmtId="175" fontId="4" fillId="2" borderId="16" xfId="4" applyNumberFormat="1" applyFont="1" applyFill="1" applyBorder="1" applyAlignment="1">
      <alignment horizontal="right"/>
    </xf>
    <xf numFmtId="175" fontId="4" fillId="2" borderId="0" xfId="4" applyNumberFormat="1" applyFont="1" applyFill="1" applyBorder="1" applyAlignment="1">
      <alignment horizontal="right"/>
    </xf>
    <xf numFmtId="166" fontId="4" fillId="2" borderId="17" xfId="1" applyNumberFormat="1" applyFont="1" applyFill="1" applyBorder="1" applyAlignment="1">
      <alignment horizontal="right" vertical="center"/>
    </xf>
    <xf numFmtId="175" fontId="20" fillId="8" borderId="1" xfId="4" applyNumberFormat="1" applyFont="1" applyFill="1" applyBorder="1" applyAlignment="1">
      <alignment horizontal="right"/>
    </xf>
    <xf numFmtId="166" fontId="20" fillId="8" borderId="33" xfId="1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right"/>
    </xf>
    <xf numFmtId="0" fontId="42" fillId="2" borderId="0" xfId="0" applyFont="1" applyFill="1"/>
    <xf numFmtId="0" fontId="43" fillId="10" borderId="0" xfId="0" applyFont="1" applyFill="1" applyAlignment="1">
      <alignment horizontal="right"/>
    </xf>
    <xf numFmtId="0" fontId="41" fillId="8" borderId="21" xfId="0" applyFont="1" applyFill="1" applyBorder="1" applyAlignment="1">
      <alignment horizontal="left"/>
    </xf>
    <xf numFmtId="0" fontId="41" fillId="8" borderId="29" xfId="0" applyFont="1" applyFill="1" applyBorder="1" applyAlignment="1">
      <alignment horizontal="right"/>
    </xf>
    <xf numFmtId="0" fontId="41" fillId="8" borderId="22" xfId="0" applyFont="1" applyFill="1" applyBorder="1" applyAlignment="1">
      <alignment horizontal="right"/>
    </xf>
    <xf numFmtId="0" fontId="3" fillId="2" borderId="0" xfId="0" applyFont="1" applyFill="1" applyAlignment="1">
      <alignment horizontal="left"/>
    </xf>
    <xf numFmtId="175" fontId="3" fillId="2" borderId="0" xfId="18" applyNumberFormat="1" applyFont="1" applyFill="1" applyAlignment="1">
      <alignment horizontal="right"/>
    </xf>
    <xf numFmtId="0" fontId="41" fillId="8" borderId="21" xfId="0" applyFont="1" applyFill="1" applyBorder="1"/>
    <xf numFmtId="0" fontId="3" fillId="8" borderId="29" xfId="0" applyFont="1" applyFill="1" applyBorder="1" applyAlignment="1">
      <alignment horizontal="right"/>
    </xf>
    <xf numFmtId="0" fontId="3" fillId="8" borderId="22" xfId="0" applyFont="1" applyFill="1" applyBorder="1" applyAlignment="1">
      <alignment horizontal="right"/>
    </xf>
    <xf numFmtId="178" fontId="3" fillId="2" borderId="0" xfId="18" applyNumberFormat="1" applyFont="1" applyFill="1" applyAlignment="1">
      <alignment horizontal="right"/>
    </xf>
    <xf numFmtId="178" fontId="3" fillId="0" borderId="0" xfId="18" applyNumberFormat="1" applyFont="1" applyFill="1" applyAlignment="1">
      <alignment horizontal="right"/>
    </xf>
    <xf numFmtId="175" fontId="3" fillId="0" borderId="0" xfId="18" applyNumberFormat="1" applyFont="1" applyFill="1" applyAlignment="1">
      <alignment horizontal="right"/>
    </xf>
    <xf numFmtId="0" fontId="3" fillId="2" borderId="5" xfId="0" applyFont="1" applyFill="1" applyBorder="1" applyAlignment="1">
      <alignment horizontal="right"/>
    </xf>
    <xf numFmtId="0" fontId="52" fillId="2" borderId="2" xfId="0" applyFont="1" applyFill="1" applyBorder="1"/>
    <xf numFmtId="0" fontId="3" fillId="2" borderId="2" xfId="0" applyFont="1" applyFill="1" applyBorder="1" applyAlignment="1">
      <alignment horizontal="right"/>
    </xf>
    <xf numFmtId="0" fontId="38" fillId="4" borderId="0" xfId="17" applyFont="1" applyFill="1"/>
    <xf numFmtId="0" fontId="18" fillId="4" borderId="0" xfId="17" applyFont="1" applyFill="1" applyAlignment="1">
      <alignment horizontal="left"/>
    </xf>
    <xf numFmtId="0" fontId="17" fillId="4" borderId="0" xfId="17" applyFont="1" applyFill="1" applyAlignment="1">
      <alignment horizontal="left"/>
    </xf>
    <xf numFmtId="0" fontId="53" fillId="15" borderId="36" xfId="0" applyFont="1" applyFill="1" applyBorder="1" applyAlignment="1">
      <alignment horizontal="center" vertical="center"/>
    </xf>
    <xf numFmtId="179" fontId="53" fillId="15" borderId="6" xfId="0" applyNumberFormat="1" applyFont="1" applyFill="1" applyBorder="1" applyAlignment="1">
      <alignment horizontal="center" vertical="center" wrapText="1"/>
    </xf>
    <xf numFmtId="0" fontId="53" fillId="0" borderId="37" xfId="0" applyFont="1" applyBorder="1" applyAlignment="1">
      <alignment horizontal="center" vertical="center"/>
    </xf>
    <xf numFmtId="0" fontId="38" fillId="16" borderId="37" xfId="0" applyFont="1" applyFill="1" applyBorder="1" applyAlignment="1">
      <alignment horizontal="left" vertical="center"/>
    </xf>
    <xf numFmtId="179" fontId="38" fillId="8" borderId="6" xfId="4" applyNumberFormat="1" applyFont="1" applyFill="1" applyBorder="1" applyAlignment="1">
      <alignment horizontal="center" vertical="center"/>
    </xf>
    <xf numFmtId="1" fontId="22" fillId="0" borderId="0" xfId="1" applyNumberFormat="1" applyFont="1"/>
    <xf numFmtId="3" fontId="22" fillId="0" borderId="0" xfId="0" applyNumberFormat="1" applyFont="1"/>
    <xf numFmtId="0" fontId="53" fillId="0" borderId="6" xfId="0" applyFont="1" applyBorder="1" applyAlignment="1">
      <alignment horizontal="center" vertical="center"/>
    </xf>
    <xf numFmtId="0" fontId="38" fillId="16" borderId="13" xfId="0" applyFont="1" applyFill="1" applyBorder="1" applyAlignment="1">
      <alignment horizontal="left" vertical="center"/>
    </xf>
    <xf numFmtId="0" fontId="38" fillId="16" borderId="5" xfId="0" applyFont="1" applyFill="1" applyBorder="1" applyAlignment="1">
      <alignment horizontal="left" vertical="center"/>
    </xf>
    <xf numFmtId="0" fontId="53" fillId="16" borderId="5" xfId="0" applyFont="1" applyFill="1" applyBorder="1" applyAlignment="1">
      <alignment horizontal="left" vertical="center"/>
    </xf>
    <xf numFmtId="0" fontId="38" fillId="16" borderId="5" xfId="0" applyFont="1" applyFill="1" applyBorder="1" applyAlignment="1">
      <alignment horizontal="left" vertical="center" wrapText="1"/>
    </xf>
    <xf numFmtId="3" fontId="54" fillId="0" borderId="0" xfId="0" applyNumberFormat="1" applyFont="1" applyAlignment="1">
      <alignment horizontal="center"/>
    </xf>
    <xf numFmtId="3" fontId="38" fillId="16" borderId="6" xfId="4" applyNumberFormat="1" applyFont="1" applyFill="1" applyBorder="1" applyAlignment="1">
      <alignment horizontal="center" vertical="center"/>
    </xf>
    <xf numFmtId="175" fontId="38" fillId="16" borderId="6" xfId="4" applyNumberFormat="1" applyFont="1" applyFill="1" applyBorder="1" applyAlignment="1">
      <alignment horizontal="center" vertical="center"/>
    </xf>
    <xf numFmtId="171" fontId="38" fillId="8" borderId="6" xfId="4" applyNumberFormat="1" applyFont="1" applyFill="1" applyBorder="1" applyAlignment="1">
      <alignment horizontal="center" vertical="center"/>
    </xf>
    <xf numFmtId="3" fontId="39" fillId="0" borderId="0" xfId="0" applyNumberFormat="1" applyFont="1" applyAlignment="1">
      <alignment horizontal="center"/>
    </xf>
    <xf numFmtId="0" fontId="22" fillId="0" borderId="0" xfId="0" applyFont="1" applyAlignment="1">
      <alignment vertical="center"/>
    </xf>
    <xf numFmtId="0" fontId="41" fillId="2" borderId="0" xfId="0" applyFont="1" applyFill="1" applyAlignment="1">
      <alignment vertical="center" wrapText="1"/>
    </xf>
    <xf numFmtId="0" fontId="41" fillId="2" borderId="0" xfId="0" applyFont="1" applyFill="1" applyAlignment="1">
      <alignment vertical="center"/>
    </xf>
    <xf numFmtId="0" fontId="50" fillId="2" borderId="0" xfId="0" applyFont="1" applyFill="1"/>
    <xf numFmtId="0" fontId="20" fillId="2" borderId="0" xfId="0" applyFont="1" applyFill="1" applyAlignment="1">
      <alignment horizontal="left" vertical="center" wrapText="1"/>
    </xf>
    <xf numFmtId="175" fontId="4" fillId="2" borderId="0" xfId="4" applyNumberFormat="1" applyFont="1" applyFill="1" applyBorder="1"/>
    <xf numFmtId="0" fontId="43" fillId="10" borderId="0" xfId="0" applyFont="1" applyFill="1" applyAlignment="1">
      <alignment horizontal="center" vertical="center" wrapText="1"/>
    </xf>
    <xf numFmtId="170" fontId="0" fillId="0" borderId="0" xfId="0" applyNumberFormat="1"/>
    <xf numFmtId="166" fontId="4" fillId="2" borderId="0" xfId="1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166" fontId="0" fillId="2" borderId="0" xfId="1" applyNumberFormat="1" applyFont="1" applyFill="1" applyBorder="1"/>
    <xf numFmtId="0" fontId="4" fillId="2" borderId="0" xfId="0" applyFont="1" applyFill="1" applyAlignment="1">
      <alignment horizontal="left" vertical="center" indent="1"/>
    </xf>
    <xf numFmtId="3" fontId="4" fillId="2" borderId="0" xfId="0" applyNumberFormat="1" applyFont="1" applyFill="1" applyAlignment="1">
      <alignment vertical="center" wrapText="1"/>
    </xf>
    <xf numFmtId="170" fontId="0" fillId="2" borderId="0" xfId="19" applyNumberFormat="1" applyFont="1" applyFill="1" applyBorder="1"/>
    <xf numFmtId="10" fontId="4" fillId="2" borderId="0" xfId="1" applyNumberFormat="1" applyFont="1" applyFill="1" applyBorder="1" applyAlignment="1">
      <alignment horizontal="right"/>
    </xf>
    <xf numFmtId="176" fontId="4" fillId="2" borderId="0" xfId="1" applyNumberFormat="1" applyFont="1" applyFill="1" applyBorder="1" applyAlignment="1">
      <alignment horizontal="right"/>
    </xf>
    <xf numFmtId="17" fontId="4" fillId="2" borderId="0" xfId="0" applyNumberFormat="1" applyFont="1" applyFill="1" applyAlignment="1">
      <alignment horizontal="left" vertical="center"/>
    </xf>
    <xf numFmtId="0" fontId="20" fillId="2" borderId="1" xfId="0" applyFont="1" applyFill="1" applyBorder="1" applyAlignment="1">
      <alignment horizontal="left" vertical="center"/>
    </xf>
    <xf numFmtId="3" fontId="20" fillId="2" borderId="1" xfId="0" applyNumberFormat="1" applyFont="1" applyFill="1" applyBorder="1"/>
    <xf numFmtId="180" fontId="20" fillId="2" borderId="1" xfId="0" applyNumberFormat="1" applyFont="1" applyFill="1" applyBorder="1"/>
    <xf numFmtId="166" fontId="20" fillId="2" borderId="1" xfId="1" applyNumberFormat="1" applyFont="1" applyFill="1" applyBorder="1" applyAlignment="1">
      <alignment horizontal="right"/>
    </xf>
    <xf numFmtId="10" fontId="4" fillId="2" borderId="0" xfId="1" applyNumberFormat="1" applyFont="1" applyFill="1" applyBorder="1"/>
    <xf numFmtId="170" fontId="43" fillId="10" borderId="0" xfId="19" applyNumberFormat="1" applyFont="1" applyFill="1" applyAlignment="1">
      <alignment horizontal="center" vertical="center" wrapText="1"/>
    </xf>
    <xf numFmtId="0" fontId="41" fillId="2" borderId="0" xfId="0" applyFont="1" applyFill="1" applyAlignment="1">
      <alignment horizontal="center" vertical="top" wrapText="1"/>
    </xf>
    <xf numFmtId="1" fontId="3" fillId="2" borderId="0" xfId="19" applyNumberFormat="1" applyFont="1" applyFill="1" applyAlignment="1">
      <alignment horizontal="center" vertical="center" wrapText="1"/>
    </xf>
    <xf numFmtId="1" fontId="4" fillId="2" borderId="0" xfId="19" applyNumberFormat="1" applyFont="1" applyFill="1" applyAlignment="1">
      <alignment horizontal="center" vertical="center"/>
    </xf>
    <xf numFmtId="1" fontId="20" fillId="2" borderId="0" xfId="19" applyNumberFormat="1" applyFont="1" applyFill="1" applyAlignment="1">
      <alignment horizontal="center" vertical="center"/>
    </xf>
    <xf numFmtId="181" fontId="4" fillId="2" borderId="0" xfId="0" applyNumberFormat="1" applyFont="1" applyFill="1"/>
    <xf numFmtId="0" fontId="41" fillId="2" borderId="1" xfId="0" applyFont="1" applyFill="1" applyBorder="1" applyAlignment="1">
      <alignment horizontal="center" vertical="top" wrapText="1"/>
    </xf>
    <xf numFmtId="1" fontId="41" fillId="2" borderId="1" xfId="19" applyNumberFormat="1" applyFont="1" applyFill="1" applyBorder="1" applyAlignment="1">
      <alignment horizontal="center" vertical="center" wrapText="1"/>
    </xf>
    <xf numFmtId="0" fontId="43" fillId="10" borderId="0" xfId="0" applyFont="1" applyFill="1" applyAlignment="1">
      <alignment horizontal="left" vertical="center" wrapText="1"/>
    </xf>
    <xf numFmtId="17" fontId="40" fillId="17" borderId="0" xfId="2" applyNumberFormat="1" applyFont="1" applyFill="1" applyAlignment="1">
      <alignment horizontal="center"/>
    </xf>
    <xf numFmtId="3" fontId="20" fillId="0" borderId="0" xfId="0" applyNumberFormat="1" applyFont="1" applyAlignment="1">
      <alignment horizontal="left" vertical="center" indent="1"/>
    </xf>
    <xf numFmtId="3" fontId="4" fillId="0" borderId="0" xfId="0" applyNumberFormat="1" applyFont="1" applyAlignment="1">
      <alignment horizontal="center" vertical="center"/>
    </xf>
    <xf numFmtId="0" fontId="17" fillId="4" borderId="0" xfId="2" applyFont="1" applyFill="1" applyAlignment="1">
      <alignment horizontal="left" indent="1"/>
    </xf>
    <xf numFmtId="0" fontId="17" fillId="4" borderId="3" xfId="2" applyFont="1" applyFill="1" applyBorder="1"/>
    <xf numFmtId="3" fontId="20" fillId="0" borderId="1" xfId="0" applyNumberFormat="1" applyFont="1" applyBorder="1" applyAlignment="1">
      <alignment horizontal="center" vertical="center"/>
    </xf>
    <xf numFmtId="3" fontId="17" fillId="4" borderId="0" xfId="2" applyNumberFormat="1" applyFont="1" applyFill="1" applyAlignment="1">
      <alignment horizontal="center"/>
    </xf>
    <xf numFmtId="0" fontId="21" fillId="4" borderId="0" xfId="2" applyFont="1" applyFill="1" applyAlignment="1">
      <alignment horizontal="left" indent="3"/>
    </xf>
    <xf numFmtId="3" fontId="21" fillId="4" borderId="0" xfId="2" applyNumberFormat="1" applyFont="1" applyFill="1" applyAlignment="1">
      <alignment horizontal="center"/>
    </xf>
    <xf numFmtId="0" fontId="21" fillId="0" borderId="0" xfId="2" applyFont="1" applyAlignment="1">
      <alignment horizontal="left" indent="3"/>
    </xf>
    <xf numFmtId="3" fontId="21" fillId="0" borderId="0" xfId="2" applyNumberFormat="1" applyFont="1" applyAlignment="1">
      <alignment horizontal="center"/>
    </xf>
    <xf numFmtId="0" fontId="17" fillId="0" borderId="0" xfId="2" applyFont="1" applyAlignment="1">
      <alignment horizontal="left" indent="1"/>
    </xf>
    <xf numFmtId="3" fontId="17" fillId="0" borderId="0" xfId="2" applyNumberFormat="1" applyFont="1" applyAlignment="1">
      <alignment horizontal="center"/>
    </xf>
    <xf numFmtId="3" fontId="17" fillId="4" borderId="3" xfId="2" applyNumberFormat="1" applyFont="1" applyFill="1" applyBorder="1" applyAlignment="1">
      <alignment horizontal="center"/>
    </xf>
    <xf numFmtId="0" fontId="40" fillId="7" borderId="6" xfId="5" applyFont="1" applyFill="1" applyBorder="1" applyAlignment="1">
      <alignment vertical="center"/>
    </xf>
    <xf numFmtId="0" fontId="34" fillId="7" borderId="12" xfId="5" applyFont="1" applyFill="1" applyBorder="1" applyAlignment="1">
      <alignment horizontal="center" vertical="center" wrapText="1"/>
    </xf>
    <xf numFmtId="0" fontId="34" fillId="7" borderId="13" xfId="5" applyFont="1" applyFill="1" applyBorder="1" applyAlignment="1">
      <alignment horizontal="center" vertical="center" wrapText="1"/>
    </xf>
    <xf numFmtId="0" fontId="34" fillId="7" borderId="12" xfId="5" applyFont="1" applyFill="1" applyBorder="1" applyAlignment="1">
      <alignment horizontal="center" vertical="center"/>
    </xf>
    <xf numFmtId="0" fontId="34" fillId="7" borderId="1" xfId="5" applyFont="1" applyFill="1" applyBorder="1" applyAlignment="1">
      <alignment horizontal="center" vertical="center" wrapText="1"/>
    </xf>
    <xf numFmtId="0" fontId="21" fillId="0" borderId="39" xfId="5" applyFont="1" applyBorder="1" applyAlignment="1">
      <alignment horizontal="left"/>
    </xf>
    <xf numFmtId="171" fontId="21" fillId="0" borderId="7" xfId="5" applyNumberFormat="1" applyFont="1" applyBorder="1" applyAlignment="1">
      <alignment horizontal="right"/>
    </xf>
    <xf numFmtId="171" fontId="21" fillId="0" borderId="8" xfId="5" applyNumberFormat="1" applyFont="1" applyBorder="1" applyAlignment="1">
      <alignment horizontal="right"/>
    </xf>
    <xf numFmtId="171" fontId="21" fillId="0" borderId="7" xfId="5" applyNumberFormat="1" applyFont="1" applyBorder="1" applyAlignment="1">
      <alignment horizontal="center"/>
    </xf>
    <xf numFmtId="171" fontId="21" fillId="0" borderId="8" xfId="5" applyNumberFormat="1" applyFont="1" applyBorder="1" applyAlignment="1">
      <alignment horizontal="center"/>
    </xf>
    <xf numFmtId="0" fontId="21" fillId="4" borderId="39" xfId="5" applyFont="1" applyFill="1" applyBorder="1" applyAlignment="1">
      <alignment horizontal="left"/>
    </xf>
    <xf numFmtId="171" fontId="21" fillId="4" borderId="7" xfId="5" applyNumberFormat="1" applyFont="1" applyFill="1" applyBorder="1" applyAlignment="1">
      <alignment horizontal="right"/>
    </xf>
    <xf numFmtId="171" fontId="21" fillId="4" borderId="8" xfId="5" applyNumberFormat="1" applyFont="1" applyFill="1" applyBorder="1" applyAlignment="1">
      <alignment horizontal="right"/>
    </xf>
    <xf numFmtId="171" fontId="21" fillId="4" borderId="7" xfId="5" applyNumberFormat="1" applyFont="1" applyFill="1" applyBorder="1" applyAlignment="1">
      <alignment horizontal="center"/>
    </xf>
    <xf numFmtId="171" fontId="21" fillId="4" borderId="8" xfId="5" applyNumberFormat="1" applyFont="1" applyFill="1" applyBorder="1" applyAlignment="1">
      <alignment horizontal="center"/>
    </xf>
    <xf numFmtId="171" fontId="21" fillId="4" borderId="7" xfId="5" applyNumberFormat="1" applyFont="1" applyFill="1" applyBorder="1" applyAlignment="1">
      <alignment horizontal="center" vertical="center"/>
    </xf>
    <xf numFmtId="171" fontId="21" fillId="4" borderId="8" xfId="5" applyNumberFormat="1" applyFont="1" applyFill="1" applyBorder="1" applyAlignment="1">
      <alignment horizontal="center" vertical="center"/>
    </xf>
    <xf numFmtId="171" fontId="21" fillId="4" borderId="7" xfId="19" applyNumberFormat="1" applyFont="1" applyFill="1" applyBorder="1" applyAlignment="1">
      <alignment horizontal="right"/>
    </xf>
    <xf numFmtId="171" fontId="21" fillId="4" borderId="8" xfId="19" applyNumberFormat="1" applyFont="1" applyFill="1" applyBorder="1" applyAlignment="1">
      <alignment horizontal="right"/>
    </xf>
    <xf numFmtId="171" fontId="21" fillId="4" borderId="39" xfId="5" applyNumberFormat="1" applyFont="1" applyFill="1" applyBorder="1" applyAlignment="1">
      <alignment horizontal="center" vertical="center"/>
    </xf>
    <xf numFmtId="0" fontId="3" fillId="0" borderId="17" xfId="9" applyFont="1" applyFill="1" applyBorder="1" applyAlignment="1">
      <alignment horizontal="left" indent="1"/>
    </xf>
    <xf numFmtId="166" fontId="20" fillId="2" borderId="5" xfId="1" applyNumberFormat="1" applyFont="1" applyFill="1" applyBorder="1" applyAlignment="1">
      <alignment horizontal="center" vertical="center"/>
    </xf>
    <xf numFmtId="0" fontId="17" fillId="4" borderId="0" xfId="7" applyFont="1" applyFill="1"/>
    <xf numFmtId="0" fontId="21" fillId="4" borderId="0" xfId="7" applyFont="1" applyFill="1" applyAlignment="1">
      <alignment horizontal="center"/>
    </xf>
    <xf numFmtId="0" fontId="21" fillId="0" borderId="0" xfId="7" applyFont="1" applyAlignment="1">
      <alignment horizontal="center"/>
    </xf>
    <xf numFmtId="0" fontId="56" fillId="0" borderId="0" xfId="7" applyFont="1" applyAlignment="1">
      <alignment horizontal="center"/>
    </xf>
    <xf numFmtId="0" fontId="40" fillId="7" borderId="14" xfId="7" applyFont="1" applyFill="1" applyBorder="1" applyAlignment="1">
      <alignment horizontal="center"/>
    </xf>
    <xf numFmtId="0" fontId="40" fillId="7" borderId="25" xfId="7" applyFont="1" applyFill="1" applyBorder="1" applyAlignment="1">
      <alignment horizontal="center"/>
    </xf>
    <xf numFmtId="0" fontId="40" fillId="7" borderId="26" xfId="7" applyFont="1" applyFill="1" applyBorder="1" applyAlignment="1">
      <alignment horizontal="center"/>
    </xf>
    <xf numFmtId="0" fontId="16" fillId="2" borderId="0" xfId="0" applyFont="1" applyFill="1" applyAlignment="1">
      <alignment horizontal="center" vertical="center" wrapText="1"/>
    </xf>
    <xf numFmtId="0" fontId="21" fillId="4" borderId="18" xfId="7" applyFont="1" applyFill="1" applyBorder="1" applyAlignment="1">
      <alignment horizontal="center"/>
    </xf>
    <xf numFmtId="0" fontId="21" fillId="4" borderId="4" xfId="7" applyFont="1" applyFill="1" applyBorder="1" applyAlignment="1">
      <alignment horizontal="center"/>
    </xf>
    <xf numFmtId="0" fontId="21" fillId="4" borderId="14" xfId="7" applyFont="1" applyFill="1" applyBorder="1" applyAlignment="1">
      <alignment horizontal="left"/>
    </xf>
    <xf numFmtId="3" fontId="21" fillId="4" borderId="25" xfId="7" applyNumberFormat="1" applyFont="1" applyFill="1" applyBorder="1" applyAlignment="1">
      <alignment horizontal="center" vertical="center"/>
    </xf>
    <xf numFmtId="0" fontId="21" fillId="4" borderId="16" xfId="7" applyFont="1" applyFill="1" applyBorder="1" applyAlignment="1">
      <alignment horizontal="left"/>
    </xf>
    <xf numFmtId="3" fontId="21" fillId="4" borderId="0" xfId="7" applyNumberFormat="1" applyFont="1" applyFill="1" applyAlignment="1">
      <alignment horizontal="center" vertical="center"/>
    </xf>
    <xf numFmtId="3" fontId="57" fillId="0" borderId="0" xfId="7" applyNumberFormat="1" applyFont="1" applyAlignment="1">
      <alignment horizontal="center" vertical="center"/>
    </xf>
    <xf numFmtId="43" fontId="4" fillId="2" borderId="0" xfId="19" applyFont="1" applyFill="1"/>
    <xf numFmtId="3" fontId="21" fillId="0" borderId="0" xfId="7" applyNumberFormat="1" applyFont="1" applyAlignment="1">
      <alignment horizontal="center" vertical="center"/>
    </xf>
    <xf numFmtId="3" fontId="21" fillId="0" borderId="23" xfId="7" applyNumberFormat="1" applyFont="1" applyBorder="1" applyAlignment="1">
      <alignment horizontal="center" vertical="center"/>
    </xf>
    <xf numFmtId="3" fontId="4" fillId="2" borderId="0" xfId="0" applyNumberFormat="1" applyFont="1" applyFill="1" applyAlignment="1">
      <alignment vertical="center"/>
    </xf>
    <xf numFmtId="3" fontId="57" fillId="4" borderId="0" xfId="7" applyNumberFormat="1" applyFont="1" applyFill="1" applyAlignment="1">
      <alignment horizontal="center" vertical="center"/>
    </xf>
    <xf numFmtId="170" fontId="4" fillId="2" borderId="0" xfId="19" applyNumberFormat="1" applyFont="1" applyFill="1" applyAlignment="1">
      <alignment vertical="center"/>
    </xf>
    <xf numFmtId="2" fontId="21" fillId="4" borderId="16" xfId="7" applyNumberFormat="1" applyFont="1" applyFill="1" applyBorder="1" applyAlignment="1">
      <alignment horizontal="left"/>
    </xf>
    <xf numFmtId="43" fontId="4" fillId="2" borderId="0" xfId="19" applyFont="1" applyFill="1" applyAlignment="1">
      <alignment vertical="center"/>
    </xf>
    <xf numFmtId="0" fontId="21" fillId="4" borderId="16" xfId="7" applyFont="1" applyFill="1" applyBorder="1" applyAlignment="1">
      <alignment horizontal="left" vertical="center"/>
    </xf>
    <xf numFmtId="3" fontId="39" fillId="4" borderId="0" xfId="7" applyNumberFormat="1" applyFont="1" applyFill="1" applyAlignment="1">
      <alignment horizontal="center" vertical="center"/>
    </xf>
    <xf numFmtId="3" fontId="21" fillId="4" borderId="4" xfId="7" applyNumberFormat="1" applyFont="1" applyFill="1" applyBorder="1" applyAlignment="1">
      <alignment horizontal="center" vertical="center"/>
    </xf>
    <xf numFmtId="3" fontId="16" fillId="2" borderId="0" xfId="0" applyNumberFormat="1" applyFont="1" applyFill="1"/>
    <xf numFmtId="0" fontId="17" fillId="4" borderId="16" xfId="7" applyFont="1" applyFill="1" applyBorder="1" applyAlignment="1">
      <alignment horizontal="left" vertical="center"/>
    </xf>
    <xf numFmtId="0" fontId="17" fillId="4" borderId="14" xfId="7" applyFont="1" applyFill="1" applyBorder="1" applyAlignment="1">
      <alignment horizontal="left" vertical="center"/>
    </xf>
    <xf numFmtId="3" fontId="3" fillId="2" borderId="0" xfId="9" applyNumberFormat="1" applyFont="1" applyAlignment="1">
      <alignment horizontal="center" vertical="center"/>
    </xf>
    <xf numFmtId="0" fontId="49" fillId="0" borderId="0" xfId="0" applyFont="1"/>
    <xf numFmtId="0" fontId="4" fillId="2" borderId="2" xfId="0" applyFont="1" applyFill="1" applyBorder="1"/>
    <xf numFmtId="175" fontId="4" fillId="2" borderId="0" xfId="4" applyNumberFormat="1" applyFont="1" applyFill="1" applyAlignment="1">
      <alignment horizontal="center" vertical="center"/>
    </xf>
    <xf numFmtId="175" fontId="44" fillId="2" borderId="0" xfId="4" applyNumberFormat="1" applyFont="1" applyFill="1" applyAlignment="1">
      <alignment horizontal="center" vertical="center"/>
    </xf>
    <xf numFmtId="10" fontId="44" fillId="2" borderId="0" xfId="1" applyNumberFormat="1" applyFont="1" applyFill="1" applyAlignment="1">
      <alignment horizontal="center" vertical="center"/>
    </xf>
    <xf numFmtId="0" fontId="4" fillId="2" borderId="0" xfId="9" applyFont="1" applyAlignment="1">
      <alignment horizontal="left" vertical="center"/>
    </xf>
    <xf numFmtId="0" fontId="43" fillId="10" borderId="15" xfId="9" applyFont="1" applyFill="1" applyBorder="1" applyAlignment="1">
      <alignment horizontal="left" vertical="center"/>
    </xf>
    <xf numFmtId="0" fontId="43" fillId="10" borderId="25" xfId="4" applyNumberFormat="1" applyFont="1" applyFill="1" applyBorder="1" applyAlignment="1">
      <alignment horizontal="center" vertical="center"/>
    </xf>
    <xf numFmtId="10" fontId="43" fillId="10" borderId="25" xfId="1" applyNumberFormat="1" applyFont="1" applyFill="1" applyBorder="1" applyAlignment="1">
      <alignment horizontal="center" vertical="center"/>
    </xf>
    <xf numFmtId="175" fontId="20" fillId="8" borderId="35" xfId="4" applyNumberFormat="1" applyFont="1" applyFill="1" applyBorder="1" applyAlignment="1">
      <alignment horizontal="left" vertical="center"/>
    </xf>
    <xf numFmtId="175" fontId="20" fillId="8" borderId="1" xfId="4" applyNumberFormat="1" applyFont="1" applyFill="1" applyBorder="1" applyAlignment="1">
      <alignment horizontal="center" vertical="center"/>
    </xf>
    <xf numFmtId="166" fontId="20" fillId="8" borderId="1" xfId="1" applyNumberFormat="1" applyFont="1" applyFill="1" applyBorder="1" applyAlignment="1">
      <alignment horizontal="center" vertical="center"/>
    </xf>
    <xf numFmtId="166" fontId="4" fillId="2" borderId="0" xfId="1" applyNumberFormat="1" applyFont="1" applyFill="1" applyBorder="1" applyAlignment="1">
      <alignment horizontal="center" vertical="center"/>
    </xf>
    <xf numFmtId="175" fontId="4" fillId="0" borderId="2" xfId="4" applyNumberFormat="1" applyFont="1" applyFill="1" applyBorder="1" applyAlignment="1">
      <alignment horizontal="center" vertical="center"/>
    </xf>
    <xf numFmtId="175" fontId="4" fillId="0" borderId="0" xfId="4" applyNumberFormat="1" applyFont="1" applyFill="1" applyBorder="1" applyAlignment="1">
      <alignment horizontal="center" vertical="center"/>
    </xf>
    <xf numFmtId="166" fontId="4" fillId="0" borderId="0" xfId="1" applyNumberFormat="1" applyFont="1" applyFill="1" applyBorder="1" applyAlignment="1">
      <alignment horizontal="center" vertical="center"/>
    </xf>
    <xf numFmtId="0" fontId="4" fillId="0" borderId="17" xfId="9" applyFont="1" applyFill="1" applyBorder="1" applyAlignment="1">
      <alignment horizontal="left" vertical="center" indent="1"/>
    </xf>
    <xf numFmtId="0" fontId="20" fillId="8" borderId="35" xfId="9" applyFont="1" applyFill="1" applyBorder="1" applyAlignment="1">
      <alignment horizontal="left" vertical="center"/>
    </xf>
    <xf numFmtId="166" fontId="3" fillId="2" borderId="0" xfId="1" applyNumberFormat="1" applyFont="1" applyFill="1" applyAlignment="1">
      <alignment horizontal="center" vertical="center"/>
    </xf>
    <xf numFmtId="175" fontId="3" fillId="2" borderId="0" xfId="4" applyNumberFormat="1" applyFont="1" applyFill="1" applyAlignment="1">
      <alignment horizontal="center" vertical="center"/>
    </xf>
    <xf numFmtId="0" fontId="43" fillId="10" borderId="14" xfId="9" applyFont="1" applyFill="1" applyBorder="1">
      <alignment horizontal="left"/>
    </xf>
    <xf numFmtId="166" fontId="43" fillId="10" borderId="26" xfId="1" applyNumberFormat="1" applyFont="1" applyFill="1" applyBorder="1" applyAlignment="1">
      <alignment horizontal="center" vertical="center"/>
    </xf>
    <xf numFmtId="10" fontId="43" fillId="14" borderId="42" xfId="1" applyNumberFormat="1" applyFont="1" applyFill="1" applyBorder="1" applyAlignment="1">
      <alignment horizontal="right" vertical="center"/>
    </xf>
    <xf numFmtId="175" fontId="41" fillId="8" borderId="43" xfId="4" applyNumberFormat="1" applyFont="1" applyFill="1" applyBorder="1" applyAlignment="1">
      <alignment horizontal="center" vertical="center"/>
    </xf>
    <xf numFmtId="175" fontId="41" fillId="8" borderId="32" xfId="4" applyNumberFormat="1" applyFont="1" applyFill="1" applyBorder="1" applyAlignment="1">
      <alignment horizontal="center" vertical="center"/>
    </xf>
    <xf numFmtId="166" fontId="41" fillId="8" borderId="44" xfId="1" applyNumberFormat="1" applyFont="1" applyFill="1" applyBorder="1" applyAlignment="1">
      <alignment horizontal="center" vertical="center"/>
    </xf>
    <xf numFmtId="166" fontId="41" fillId="8" borderId="45" xfId="1" applyNumberFormat="1" applyFont="1" applyFill="1" applyBorder="1" applyAlignment="1">
      <alignment horizontal="right" vertical="center"/>
    </xf>
    <xf numFmtId="166" fontId="3" fillId="2" borderId="23" xfId="1" applyNumberFormat="1" applyFont="1" applyFill="1" applyBorder="1" applyAlignment="1">
      <alignment horizontal="center" vertical="center"/>
    </xf>
    <xf numFmtId="166" fontId="3" fillId="2" borderId="46" xfId="1" applyNumberFormat="1" applyFont="1" applyFill="1" applyBorder="1" applyAlignment="1">
      <alignment horizontal="right" vertical="center"/>
    </xf>
    <xf numFmtId="10" fontId="3" fillId="2" borderId="46" xfId="1" applyNumberFormat="1" applyFont="1" applyFill="1" applyBorder="1" applyAlignment="1">
      <alignment horizontal="right" vertical="center"/>
    </xf>
    <xf numFmtId="175" fontId="41" fillId="8" borderId="43" xfId="4" applyNumberFormat="1" applyFont="1" applyFill="1" applyBorder="1" applyAlignment="1">
      <alignment horizontal="left" vertical="center"/>
    </xf>
    <xf numFmtId="175" fontId="41" fillId="8" borderId="32" xfId="4" applyNumberFormat="1" applyFont="1" applyFill="1" applyBorder="1" applyAlignment="1">
      <alignment horizontal="left" vertical="center"/>
    </xf>
    <xf numFmtId="0" fontId="43" fillId="10" borderId="0" xfId="0" applyFont="1" applyFill="1" applyAlignment="1">
      <alignment horizontal="center" vertical="center"/>
    </xf>
    <xf numFmtId="0" fontId="40" fillId="7" borderId="47" xfId="5" applyFont="1" applyFill="1" applyBorder="1" applyAlignment="1">
      <alignment horizontal="center" vertical="center"/>
    </xf>
    <xf numFmtId="176" fontId="3" fillId="2" borderId="17" xfId="1" applyNumberFormat="1" applyFont="1" applyFill="1" applyBorder="1" applyAlignment="1">
      <alignment horizontal="right" vertical="center"/>
    </xf>
    <xf numFmtId="0" fontId="3" fillId="0" borderId="16" xfId="9" applyFont="1" applyFill="1" applyBorder="1" applyAlignment="1">
      <alignment horizontal="left" indent="1"/>
    </xf>
    <xf numFmtId="172" fontId="21" fillId="4" borderId="0" xfId="19" applyNumberFormat="1" applyFont="1" applyFill="1" applyBorder="1" applyAlignment="1">
      <alignment horizontal="right" vertical="center"/>
    </xf>
    <xf numFmtId="174" fontId="21" fillId="4" borderId="0" xfId="5" applyNumberFormat="1" applyFont="1" applyFill="1" applyAlignment="1">
      <alignment vertical="center"/>
    </xf>
    <xf numFmtId="166" fontId="20" fillId="8" borderId="1" xfId="0" applyNumberFormat="1" applyFont="1" applyFill="1" applyBorder="1" applyAlignment="1">
      <alignment horizontal="right"/>
    </xf>
    <xf numFmtId="0" fontId="20" fillId="11" borderId="1" xfId="0" applyFont="1" applyFill="1" applyBorder="1"/>
    <xf numFmtId="166" fontId="20" fillId="8" borderId="1" xfId="0" applyNumberFormat="1" applyFont="1" applyFill="1" applyBorder="1" applyAlignment="1">
      <alignment horizontal="right" vertical="center"/>
    </xf>
    <xf numFmtId="0" fontId="50" fillId="2" borderId="0" xfId="0" applyFont="1" applyFill="1" applyAlignment="1">
      <alignment horizontal="left"/>
    </xf>
    <xf numFmtId="3" fontId="50" fillId="2" borderId="0" xfId="0" applyNumberFormat="1" applyFont="1" applyFill="1" applyAlignment="1">
      <alignment horizontal="center"/>
    </xf>
    <xf numFmtId="10" fontId="50" fillId="2" borderId="0" xfId="0" applyNumberFormat="1" applyFont="1" applyFill="1" applyAlignment="1">
      <alignment horizontal="center"/>
    </xf>
    <xf numFmtId="3" fontId="50" fillId="2" borderId="0" xfId="1" applyNumberFormat="1" applyFont="1" applyFill="1" applyAlignment="1">
      <alignment horizontal="center"/>
    </xf>
    <xf numFmtId="168" fontId="4" fillId="2" borderId="0" xfId="9" applyNumberFormat="1" applyFont="1" applyAlignment="1">
      <alignment horizontal="center"/>
    </xf>
    <xf numFmtId="0" fontId="20" fillId="11" borderId="1" xfId="9" applyFont="1" applyFill="1" applyBorder="1">
      <alignment horizontal="left"/>
    </xf>
    <xf numFmtId="168" fontId="20" fillId="11" borderId="1" xfId="9" applyNumberFormat="1" applyFont="1" applyFill="1" applyBorder="1" applyAlignment="1">
      <alignment horizontal="center"/>
    </xf>
    <xf numFmtId="0" fontId="38" fillId="4" borderId="0" xfId="2" applyFont="1" applyFill="1"/>
    <xf numFmtId="0" fontId="39" fillId="4" borderId="0" xfId="2" applyFont="1" applyFill="1" applyAlignment="1">
      <alignment horizontal="right"/>
    </xf>
    <xf numFmtId="0" fontId="21" fillId="9" borderId="0" xfId="2" applyFont="1" applyFill="1"/>
    <xf numFmtId="0" fontId="2" fillId="2" borderId="0" xfId="2" applyFill="1"/>
    <xf numFmtId="0" fontId="18" fillId="4" borderId="0" xfId="2" applyFont="1" applyFill="1" applyAlignment="1">
      <alignment horizontal="left"/>
    </xf>
    <xf numFmtId="0" fontId="58" fillId="4" borderId="0" xfId="2" applyFont="1" applyFill="1"/>
    <xf numFmtId="3" fontId="21" fillId="4" borderId="0" xfId="2" applyNumberFormat="1" applyFont="1" applyFill="1"/>
    <xf numFmtId="0" fontId="40" fillId="7" borderId="0" xfId="2" applyFont="1" applyFill="1" applyAlignment="1">
      <alignment horizontal="center" wrapText="1"/>
    </xf>
    <xf numFmtId="3" fontId="40" fillId="7" borderId="0" xfId="2" applyNumberFormat="1" applyFont="1" applyFill="1" applyAlignment="1">
      <alignment horizontal="center" wrapText="1"/>
    </xf>
    <xf numFmtId="0" fontId="17" fillId="21" borderId="0" xfId="2" applyFont="1" applyFill="1" applyAlignment="1">
      <alignment horizontal="center" wrapText="1"/>
    </xf>
    <xf numFmtId="3" fontId="17" fillId="21" borderId="0" xfId="2" applyNumberFormat="1" applyFont="1" applyFill="1" applyAlignment="1">
      <alignment horizontal="center" wrapText="1"/>
    </xf>
    <xf numFmtId="10" fontId="17" fillId="21" borderId="0" xfId="2" applyNumberFormat="1" applyFont="1" applyFill="1" applyAlignment="1">
      <alignment horizontal="center" wrapText="1"/>
    </xf>
    <xf numFmtId="3" fontId="2" fillId="2" borderId="0" xfId="2" applyNumberFormat="1" applyFill="1" applyAlignment="1">
      <alignment horizontal="left"/>
    </xf>
    <xf numFmtId="10" fontId="2" fillId="2" borderId="0" xfId="1" applyNumberFormat="1" applyFont="1" applyFill="1" applyAlignment="1">
      <alignment horizontal="left"/>
    </xf>
    <xf numFmtId="3" fontId="21" fillId="2" borderId="0" xfId="2" applyNumberFormat="1" applyFont="1" applyFill="1" applyAlignment="1">
      <alignment horizontal="center" wrapText="1"/>
    </xf>
    <xf numFmtId="0" fontId="9" fillId="0" borderId="0" xfId="22"/>
    <xf numFmtId="0" fontId="21" fillId="2" borderId="0" xfId="2" applyFont="1" applyFill="1" applyAlignment="1">
      <alignment horizontal="center" wrapText="1"/>
    </xf>
    <xf numFmtId="10" fontId="21" fillId="2" borderId="0" xfId="2" applyNumberFormat="1" applyFont="1" applyFill="1" applyAlignment="1">
      <alignment horizontal="center" wrapText="1"/>
    </xf>
    <xf numFmtId="3" fontId="17" fillId="4" borderId="3" xfId="2" applyNumberFormat="1" applyFont="1" applyFill="1" applyBorder="1" applyAlignment="1">
      <alignment horizontal="center" vertical="center" wrapText="1"/>
    </xf>
    <xf numFmtId="0" fontId="17" fillId="4" borderId="3" xfId="2" applyFont="1" applyFill="1" applyBorder="1" applyAlignment="1">
      <alignment horizontal="center" vertical="center" wrapText="1"/>
    </xf>
    <xf numFmtId="10" fontId="17" fillId="4" borderId="3" xfId="2" applyNumberFormat="1" applyFont="1" applyFill="1" applyBorder="1" applyAlignment="1">
      <alignment horizontal="center" vertical="center" wrapText="1"/>
    </xf>
    <xf numFmtId="0" fontId="21" fillId="4" borderId="0" xfId="2" applyFont="1" applyFill="1" applyAlignment="1">
      <alignment horizontal="center"/>
    </xf>
    <xf numFmtId="0" fontId="21" fillId="4" borderId="0" xfId="2" applyFont="1" applyFill="1"/>
    <xf numFmtId="170" fontId="61" fillId="4" borderId="0" xfId="19" applyNumberFormat="1" applyFont="1" applyFill="1" applyAlignment="1">
      <alignment horizontal="center" vertical="center"/>
    </xf>
    <xf numFmtId="0" fontId="17" fillId="4" borderId="0" xfId="2" applyFont="1" applyFill="1" applyAlignment="1">
      <alignment horizontal="center"/>
    </xf>
    <xf numFmtId="3" fontId="17" fillId="4" borderId="0" xfId="2" applyNumberFormat="1" applyFont="1" applyFill="1"/>
    <xf numFmtId="0" fontId="35" fillId="0" borderId="0" xfId="2" applyFont="1" applyAlignment="1">
      <alignment horizontal="left"/>
    </xf>
    <xf numFmtId="0" fontId="2" fillId="0" borderId="0" xfId="2"/>
    <xf numFmtId="0" fontId="23" fillId="0" borderId="0" xfId="0" applyFont="1"/>
    <xf numFmtId="0" fontId="62" fillId="6" borderId="0" xfId="0" applyFont="1" applyFill="1" applyAlignment="1">
      <alignment horizontal="center" vertical="center" wrapText="1"/>
    </xf>
    <xf numFmtId="0" fontId="62" fillId="6" borderId="0" xfId="0" applyFont="1" applyFill="1" applyAlignment="1">
      <alignment vertical="center" wrapText="1"/>
    </xf>
    <xf numFmtId="0" fontId="23" fillId="2" borderId="0" xfId="0" applyFont="1" applyFill="1"/>
    <xf numFmtId="0" fontId="62" fillId="2" borderId="48" xfId="0" applyFont="1" applyFill="1" applyBorder="1" applyAlignment="1">
      <alignment horizontal="center" vertical="center" wrapText="1"/>
    </xf>
    <xf numFmtId="0" fontId="62" fillId="2" borderId="48" xfId="0" applyFont="1" applyFill="1" applyBorder="1" applyAlignment="1">
      <alignment vertical="center" wrapText="1"/>
    </xf>
    <xf numFmtId="0" fontId="62" fillId="2" borderId="0" xfId="0" applyFont="1" applyFill="1" applyAlignment="1">
      <alignment horizontal="center" vertical="center" wrapText="1"/>
    </xf>
    <xf numFmtId="0" fontId="63" fillId="20" borderId="49" xfId="0" applyFont="1" applyFill="1" applyBorder="1" applyAlignment="1">
      <alignment horizontal="center" vertical="center"/>
    </xf>
    <xf numFmtId="0" fontId="64" fillId="20" borderId="49" xfId="0" applyFont="1" applyFill="1" applyBorder="1" applyAlignment="1">
      <alignment vertical="center"/>
    </xf>
    <xf numFmtId="0" fontId="63" fillId="20" borderId="49" xfId="0" applyFont="1" applyFill="1" applyBorder="1" applyAlignment="1">
      <alignment vertical="center"/>
    </xf>
    <xf numFmtId="0" fontId="65" fillId="0" borderId="0" xfId="0" applyFont="1" applyAlignment="1">
      <alignment horizontal="center" vertical="center"/>
    </xf>
    <xf numFmtId="0" fontId="66" fillId="0" borderId="0" xfId="0" applyFont="1" applyAlignment="1">
      <alignment vertical="center"/>
    </xf>
    <xf numFmtId="0" fontId="65" fillId="0" borderId="0" xfId="0" applyFont="1" applyAlignment="1">
      <alignment vertical="center"/>
    </xf>
    <xf numFmtId="0" fontId="65" fillId="0" borderId="1" xfId="0" applyFont="1" applyBorder="1" applyAlignment="1">
      <alignment horizontal="center" vertical="center"/>
    </xf>
    <xf numFmtId="0" fontId="66" fillId="0" borderId="1" xfId="0" applyFont="1" applyBorder="1" applyAlignment="1">
      <alignment vertical="center"/>
    </xf>
    <xf numFmtId="0" fontId="65" fillId="0" borderId="1" xfId="0" applyFont="1" applyBorder="1" applyAlignment="1">
      <alignment vertical="center"/>
    </xf>
    <xf numFmtId="0" fontId="65" fillId="0" borderId="48" xfId="0" applyFont="1" applyBorder="1" applyAlignment="1">
      <alignment horizontal="center" vertical="center" wrapText="1"/>
    </xf>
    <xf numFmtId="0" fontId="66" fillId="0" borderId="48" xfId="0" applyFont="1" applyBorder="1" applyAlignment="1">
      <alignment vertical="center"/>
    </xf>
    <xf numFmtId="0" fontId="65" fillId="0" borderId="48" xfId="0" applyFont="1" applyBorder="1" applyAlignment="1">
      <alignment vertical="center"/>
    </xf>
    <xf numFmtId="0" fontId="65" fillId="0" borderId="48" xfId="0" applyFont="1" applyBorder="1" applyAlignment="1">
      <alignment horizontal="center" vertical="center"/>
    </xf>
    <xf numFmtId="0" fontId="65" fillId="0" borderId="5" xfId="0" applyFont="1" applyBorder="1" applyAlignment="1">
      <alignment horizontal="center" vertical="center" wrapText="1"/>
    </xf>
    <xf numFmtId="0" fontId="66" fillId="0" borderId="5" xfId="0" applyFont="1" applyBorder="1" applyAlignment="1">
      <alignment vertical="center"/>
    </xf>
    <xf numFmtId="0" fontId="65" fillId="0" borderId="5" xfId="0" applyFont="1" applyBorder="1" applyAlignment="1">
      <alignment vertical="center"/>
    </xf>
    <xf numFmtId="0" fontId="65" fillId="0" borderId="5" xfId="0" applyFont="1" applyBorder="1" applyAlignment="1">
      <alignment horizontal="center" vertical="center"/>
    </xf>
    <xf numFmtId="0" fontId="65" fillId="0" borderId="1" xfId="0" applyFont="1" applyBorder="1" applyAlignment="1">
      <alignment horizontal="center" vertical="center" wrapText="1"/>
    </xf>
    <xf numFmtId="0" fontId="65" fillId="0" borderId="2" xfId="0" applyFont="1" applyBorder="1" applyAlignment="1">
      <alignment horizontal="center" vertical="center" wrapText="1"/>
    </xf>
    <xf numFmtId="0" fontId="66" fillId="0" borderId="2" xfId="0" applyFont="1" applyBorder="1" applyAlignment="1">
      <alignment vertical="center"/>
    </xf>
    <xf numFmtId="0" fontId="65" fillId="0" borderId="2" xfId="0" applyFont="1" applyBorder="1" applyAlignment="1">
      <alignment vertical="center"/>
    </xf>
    <xf numFmtId="0" fontId="65" fillId="0" borderId="2" xfId="0" applyFont="1" applyBorder="1" applyAlignment="1">
      <alignment horizontal="center" vertical="center"/>
    </xf>
    <xf numFmtId="0" fontId="65" fillId="0" borderId="0" xfId="0" applyFont="1" applyAlignment="1">
      <alignment horizontal="center" vertical="center" wrapText="1"/>
    </xf>
    <xf numFmtId="0" fontId="65" fillId="0" borderId="54" xfId="0" applyFont="1" applyBorder="1" applyAlignment="1">
      <alignment horizontal="center" vertical="center" wrapText="1"/>
    </xf>
    <xf numFmtId="0" fontId="65" fillId="0" borderId="54" xfId="0" applyFont="1" applyBorder="1" applyAlignment="1">
      <alignment horizontal="center" vertical="center"/>
    </xf>
    <xf numFmtId="0" fontId="66" fillId="0" borderId="54" xfId="0" applyFont="1" applyBorder="1" applyAlignment="1">
      <alignment vertical="center"/>
    </xf>
    <xf numFmtId="0" fontId="65" fillId="0" borderId="54" xfId="0" applyFont="1" applyBorder="1" applyAlignment="1">
      <alignment vertical="center"/>
    </xf>
    <xf numFmtId="0" fontId="65" fillId="0" borderId="50" xfId="0" applyFont="1" applyBorder="1" applyAlignment="1">
      <alignment horizontal="center" vertical="center" wrapText="1"/>
    </xf>
    <xf numFmtId="0" fontId="63" fillId="20" borderId="0" xfId="0" applyFont="1" applyFill="1" applyAlignment="1">
      <alignment vertical="center"/>
    </xf>
    <xf numFmtId="0" fontId="64" fillId="20" borderId="51" xfId="0" applyFont="1" applyFill="1" applyBorder="1" applyAlignment="1">
      <alignment vertical="center"/>
    </xf>
    <xf numFmtId="0" fontId="64" fillId="20" borderId="51" xfId="0" applyFont="1" applyFill="1" applyBorder="1" applyAlignment="1">
      <alignment horizontal="center" vertical="center"/>
    </xf>
    <xf numFmtId="0" fontId="43" fillId="10" borderId="14" xfId="4" applyNumberFormat="1" applyFont="1" applyFill="1" applyBorder="1" applyAlignment="1">
      <alignment horizontal="center" vertical="center"/>
    </xf>
    <xf numFmtId="175" fontId="4" fillId="0" borderId="16" xfId="4" applyNumberFormat="1" applyFont="1" applyFill="1" applyBorder="1" applyAlignment="1">
      <alignment horizontal="center" vertical="center"/>
    </xf>
    <xf numFmtId="0" fontId="41" fillId="8" borderId="43" xfId="9" applyFont="1" applyFill="1" applyBorder="1" applyAlignment="1">
      <alignment horizontal="left" vertical="center"/>
    </xf>
    <xf numFmtId="175" fontId="3" fillId="0" borderId="0" xfId="4" applyNumberFormat="1" applyFont="1" applyFill="1" applyAlignment="1">
      <alignment horizontal="left" vertical="center"/>
    </xf>
    <xf numFmtId="10" fontId="3" fillId="2" borderId="23" xfId="1" applyNumberFormat="1" applyFont="1" applyFill="1" applyBorder="1" applyAlignment="1">
      <alignment horizontal="right" vertical="center"/>
    </xf>
    <xf numFmtId="175" fontId="4" fillId="0" borderId="0" xfId="0" applyNumberFormat="1" applyFont="1"/>
    <xf numFmtId="10" fontId="3" fillId="2" borderId="17" xfId="1" applyNumberFormat="1" applyFont="1" applyFill="1" applyBorder="1" applyAlignment="1">
      <alignment horizontal="right" vertical="center"/>
    </xf>
    <xf numFmtId="172" fontId="21" fillId="4" borderId="0" xfId="19" applyNumberFormat="1" applyFont="1" applyFill="1" applyBorder="1" applyAlignment="1">
      <alignment vertical="center"/>
    </xf>
    <xf numFmtId="0" fontId="68" fillId="5" borderId="0" xfId="26" applyFont="1" applyFill="1" applyAlignment="1">
      <alignment horizontal="center" vertical="center" wrapText="1"/>
    </xf>
    <xf numFmtId="0" fontId="29" fillId="0" borderId="57" xfId="26" applyFont="1" applyBorder="1" applyAlignment="1">
      <alignment horizontal="center" vertical="center"/>
    </xf>
    <xf numFmtId="3" fontId="29" fillId="0" borderId="57" xfId="26" applyNumberFormat="1" applyFont="1" applyBorder="1" applyAlignment="1">
      <alignment horizontal="center" vertical="center"/>
    </xf>
    <xf numFmtId="14" fontId="29" fillId="0" borderId="57" xfId="26" applyNumberFormat="1" applyFont="1" applyBorder="1" applyAlignment="1">
      <alignment horizontal="center" vertical="center"/>
    </xf>
    <xf numFmtId="168" fontId="29" fillId="0" borderId="57" xfId="26" applyNumberFormat="1" applyFont="1" applyBorder="1" applyAlignment="1">
      <alignment horizontal="center" vertical="center"/>
    </xf>
    <xf numFmtId="0" fontId="29" fillId="0" borderId="58" xfId="26" applyFont="1" applyBorder="1" applyAlignment="1">
      <alignment horizontal="center" vertical="center"/>
    </xf>
    <xf numFmtId="3" fontId="29" fillId="0" borderId="58" xfId="26" applyNumberFormat="1" applyFont="1" applyBorder="1" applyAlignment="1">
      <alignment horizontal="center" vertical="center"/>
    </xf>
    <xf numFmtId="14" fontId="29" fillId="0" borderId="58" xfId="26" applyNumberFormat="1" applyFont="1" applyBorder="1" applyAlignment="1">
      <alignment horizontal="center" vertical="center"/>
    </xf>
    <xf numFmtId="168" fontId="29" fillId="0" borderId="58" xfId="26" applyNumberFormat="1" applyFont="1" applyBorder="1" applyAlignment="1">
      <alignment horizontal="center" vertical="center"/>
    </xf>
    <xf numFmtId="0" fontId="27" fillId="0" borderId="58" xfId="26" applyFont="1" applyBorder="1" applyAlignment="1">
      <alignment horizontal="center" vertical="center"/>
    </xf>
    <xf numFmtId="14" fontId="27" fillId="0" borderId="58" xfId="26" applyNumberFormat="1" applyFont="1" applyBorder="1" applyAlignment="1">
      <alignment horizontal="center" vertical="center"/>
    </xf>
    <xf numFmtId="168" fontId="27" fillId="0" borderId="58" xfId="26" applyNumberFormat="1" applyFont="1" applyBorder="1" applyAlignment="1">
      <alignment horizontal="center" vertical="center"/>
    </xf>
    <xf numFmtId="0" fontId="27" fillId="0" borderId="0" xfId="26" applyFont="1" applyAlignment="1">
      <alignment horizontal="center" vertical="center"/>
    </xf>
    <xf numFmtId="14" fontId="27" fillId="0" borderId="0" xfId="26" applyNumberFormat="1" applyFont="1" applyAlignment="1">
      <alignment horizontal="center" vertical="center"/>
    </xf>
    <xf numFmtId="168" fontId="27" fillId="0" borderId="0" xfId="26" applyNumberFormat="1" applyFont="1" applyAlignment="1">
      <alignment horizontal="center" vertical="center"/>
    </xf>
    <xf numFmtId="0" fontId="27" fillId="2" borderId="58" xfId="26" applyFont="1" applyFill="1" applyBorder="1" applyAlignment="1">
      <alignment horizontal="center" vertical="center"/>
    </xf>
    <xf numFmtId="14" fontId="27" fillId="2" borderId="58" xfId="26" applyNumberFormat="1" applyFont="1" applyFill="1" applyBorder="1" applyAlignment="1">
      <alignment horizontal="center" vertical="center"/>
    </xf>
    <xf numFmtId="168" fontId="27" fillId="2" borderId="58" xfId="26" applyNumberFormat="1" applyFont="1" applyFill="1" applyBorder="1" applyAlignment="1">
      <alignment horizontal="center" vertical="center"/>
    </xf>
    <xf numFmtId="3" fontId="27" fillId="2" borderId="58" xfId="26" applyNumberFormat="1" applyFont="1" applyFill="1" applyBorder="1" applyAlignment="1">
      <alignment horizontal="center" vertical="center"/>
    </xf>
    <xf numFmtId="3" fontId="25" fillId="2" borderId="56" xfId="26" applyNumberFormat="1" applyFont="1" applyFill="1" applyBorder="1" applyAlignment="1">
      <alignment horizontal="center" vertical="center"/>
    </xf>
    <xf numFmtId="0" fontId="25" fillId="2" borderId="56" xfId="26" applyFont="1" applyFill="1" applyBorder="1" applyAlignment="1">
      <alignment horizontal="center" vertical="center"/>
    </xf>
    <xf numFmtId="3" fontId="25" fillId="2" borderId="58" xfId="26" applyNumberFormat="1" applyFont="1" applyFill="1" applyBorder="1" applyAlignment="1">
      <alignment horizontal="center" vertical="center"/>
    </xf>
    <xf numFmtId="0" fontId="25" fillId="2" borderId="58" xfId="26" applyFont="1" applyFill="1" applyBorder="1" applyAlignment="1">
      <alignment horizontal="center" vertical="center"/>
    </xf>
    <xf numFmtId="14" fontId="25" fillId="2" borderId="58" xfId="26" applyNumberFormat="1" applyFont="1" applyFill="1" applyBorder="1" applyAlignment="1">
      <alignment horizontal="center" vertical="center"/>
    </xf>
    <xf numFmtId="168" fontId="25" fillId="2" borderId="58" xfId="26" applyNumberFormat="1" applyFont="1" applyFill="1" applyBorder="1" applyAlignment="1">
      <alignment horizontal="center" vertical="center"/>
    </xf>
    <xf numFmtId="3" fontId="25" fillId="2" borderId="59" xfId="26" applyNumberFormat="1" applyFont="1" applyFill="1" applyBorder="1" applyAlignment="1">
      <alignment horizontal="center" vertical="center"/>
    </xf>
    <xf numFmtId="0" fontId="25" fillId="2" borderId="59" xfId="26" applyFont="1" applyFill="1" applyBorder="1" applyAlignment="1">
      <alignment horizontal="center" vertical="center"/>
    </xf>
    <xf numFmtId="14" fontId="25" fillId="2" borderId="59" xfId="26" applyNumberFormat="1" applyFont="1" applyFill="1" applyBorder="1" applyAlignment="1">
      <alignment horizontal="center" vertical="center"/>
    </xf>
    <xf numFmtId="168" fontId="25" fillId="2" borderId="59" xfId="26" applyNumberFormat="1" applyFont="1" applyFill="1" applyBorder="1" applyAlignment="1">
      <alignment horizontal="center" vertical="center"/>
    </xf>
    <xf numFmtId="168" fontId="31" fillId="2" borderId="60" xfId="26" applyNumberFormat="1" applyFont="1" applyFill="1" applyBorder="1" applyAlignment="1">
      <alignment horizontal="center" vertical="center"/>
    </xf>
    <xf numFmtId="0" fontId="69" fillId="0" borderId="0" xfId="26" applyFont="1" applyAlignment="1">
      <alignment vertical="center"/>
    </xf>
    <xf numFmtId="14" fontId="69" fillId="0" borderId="0" xfId="26" applyNumberFormat="1" applyFont="1" applyAlignment="1">
      <alignment vertical="center"/>
    </xf>
    <xf numFmtId="0" fontId="70" fillId="0" borderId="0" xfId="26" applyFont="1" applyAlignment="1">
      <alignment vertical="center"/>
    </xf>
    <xf numFmtId="168" fontId="23" fillId="0" borderId="0" xfId="26" applyNumberFormat="1" applyFont="1" applyAlignment="1">
      <alignment vertical="center"/>
    </xf>
    <xf numFmtId="0" fontId="71" fillId="2" borderId="0" xfId="24" quotePrefix="1" applyFont="1" applyFill="1"/>
    <xf numFmtId="0" fontId="72" fillId="2" borderId="0" xfId="0" applyFont="1" applyFill="1"/>
    <xf numFmtId="0" fontId="4" fillId="2" borderId="0" xfId="9" applyFont="1" applyAlignment="1">
      <alignment horizontal="right"/>
    </xf>
    <xf numFmtId="0" fontId="43" fillId="10" borderId="0" xfId="9" applyFont="1" applyFill="1" applyAlignment="1"/>
    <xf numFmtId="0" fontId="43" fillId="10" borderId="0" xfId="9" applyFont="1" applyFill="1" applyAlignment="1">
      <alignment horizontal="right"/>
    </xf>
    <xf numFmtId="0" fontId="43" fillId="10" borderId="0" xfId="9" applyFont="1" applyFill="1" applyAlignment="1">
      <alignment horizontal="right" wrapText="1"/>
    </xf>
    <xf numFmtId="0" fontId="4" fillId="0" borderId="0" xfId="9" applyFont="1" applyFill="1" applyAlignment="1"/>
    <xf numFmtId="3" fontId="4" fillId="0" borderId="0" xfId="9" applyNumberFormat="1" applyFont="1" applyFill="1" applyAlignment="1">
      <alignment horizontal="right"/>
    </xf>
    <xf numFmtId="166" fontId="4" fillId="0" borderId="0" xfId="1" applyNumberFormat="1" applyFont="1" applyFill="1" applyAlignment="1">
      <alignment horizontal="right"/>
    </xf>
    <xf numFmtId="3" fontId="6" fillId="2" borderId="0" xfId="9" applyNumberFormat="1">
      <alignment horizontal="left"/>
    </xf>
    <xf numFmtId="0" fontId="4" fillId="2" borderId="2" xfId="9" applyFont="1" applyBorder="1">
      <alignment horizontal="left"/>
    </xf>
    <xf numFmtId="0" fontId="20" fillId="0" borderId="0" xfId="9" applyFont="1" applyFill="1" applyAlignment="1"/>
    <xf numFmtId="0" fontId="4" fillId="2" borderId="12" xfId="9" applyFont="1" applyBorder="1">
      <alignment horizontal="left"/>
    </xf>
    <xf numFmtId="1" fontId="4" fillId="2" borderId="1" xfId="9" applyNumberFormat="1" applyFont="1" applyBorder="1">
      <alignment horizontal="left"/>
    </xf>
    <xf numFmtId="0" fontId="6" fillId="2" borderId="1" xfId="9" applyBorder="1">
      <alignment horizontal="left"/>
    </xf>
    <xf numFmtId="0" fontId="52" fillId="0" borderId="2" xfId="0" applyFont="1" applyBorder="1" applyAlignment="1">
      <alignment horizontal="left" vertical="top" wrapText="1"/>
    </xf>
    <xf numFmtId="0" fontId="4" fillId="2" borderId="0" xfId="9" applyFont="1" applyAlignment="1"/>
    <xf numFmtId="0" fontId="6" fillId="0" borderId="0" xfId="9" applyFill="1" applyAlignment="1">
      <alignment horizontal="center"/>
    </xf>
    <xf numFmtId="4" fontId="73" fillId="0" borderId="0" xfId="0" applyNumberFormat="1" applyFont="1"/>
    <xf numFmtId="9" fontId="6" fillId="2" borderId="0" xfId="1" applyFont="1" applyFill="1" applyAlignment="1">
      <alignment horizontal="left"/>
    </xf>
    <xf numFmtId="0" fontId="46" fillId="2" borderId="0" xfId="0" applyFont="1" applyFill="1" applyAlignment="1">
      <alignment horizontal="left" wrapText="1"/>
    </xf>
    <xf numFmtId="175" fontId="6" fillId="2" borderId="0" xfId="4" applyNumberFormat="1" applyFont="1" applyFill="1" applyAlignment="1">
      <alignment horizontal="left"/>
    </xf>
    <xf numFmtId="0" fontId="74" fillId="2" borderId="0" xfId="9" applyFont="1">
      <alignment horizontal="left"/>
    </xf>
    <xf numFmtId="4" fontId="8" fillId="0" borderId="0" xfId="0" applyNumberFormat="1" applyFont="1"/>
    <xf numFmtId="0" fontId="20" fillId="8" borderId="21" xfId="9" applyFont="1" applyFill="1" applyBorder="1" applyAlignment="1"/>
    <xf numFmtId="3" fontId="20" fillId="8" borderId="29" xfId="9" applyNumberFormat="1" applyFont="1" applyFill="1" applyBorder="1" applyAlignment="1">
      <alignment horizontal="right"/>
    </xf>
    <xf numFmtId="3" fontId="3" fillId="0" borderId="0" xfId="9" applyNumberFormat="1" applyFont="1" applyFill="1" applyAlignment="1">
      <alignment horizontal="right"/>
    </xf>
    <xf numFmtId="0" fontId="20" fillId="8" borderId="21" xfId="9" applyFont="1" applyFill="1" applyBorder="1">
      <alignment horizontal="left"/>
    </xf>
    <xf numFmtId="3" fontId="20" fillId="8" borderId="29" xfId="9" applyNumberFormat="1" applyFont="1" applyFill="1" applyBorder="1" applyAlignment="1">
      <alignment horizontal="right" vertical="center"/>
    </xf>
    <xf numFmtId="3" fontId="4" fillId="0" borderId="0" xfId="4" applyNumberFormat="1" applyFont="1" applyFill="1" applyAlignment="1">
      <alignment horizontal="right"/>
    </xf>
    <xf numFmtId="4" fontId="75" fillId="0" borderId="0" xfId="0" applyNumberFormat="1" applyFont="1" applyAlignment="1">
      <alignment horizontal="left"/>
    </xf>
    <xf numFmtId="4" fontId="0" fillId="0" borderId="0" xfId="0" applyNumberFormat="1" applyAlignment="1">
      <alignment horizontal="left"/>
    </xf>
    <xf numFmtId="4" fontId="6" fillId="2" borderId="0" xfId="9" applyNumberFormat="1">
      <alignment horizontal="left"/>
    </xf>
    <xf numFmtId="3" fontId="4" fillId="0" borderId="0" xfId="4" applyNumberFormat="1" applyFont="1" applyFill="1" applyBorder="1" applyAlignment="1">
      <alignment horizontal="right"/>
    </xf>
    <xf numFmtId="3" fontId="4" fillId="2" borderId="0" xfId="4" applyNumberFormat="1" applyFont="1" applyFill="1" applyAlignment="1">
      <alignment horizontal="right"/>
    </xf>
    <xf numFmtId="0" fontId="20" fillId="8" borderId="21" xfId="9" applyFont="1" applyFill="1" applyBorder="1" applyAlignment="1">
      <alignment horizontal="left" wrapText="1"/>
    </xf>
    <xf numFmtId="43" fontId="75" fillId="0" borderId="0" xfId="19" applyFont="1"/>
    <xf numFmtId="0" fontId="45" fillId="2" borderId="0" xfId="9" applyFont="1" applyAlignment="1">
      <alignment vertical="top"/>
    </xf>
    <xf numFmtId="0" fontId="45" fillId="2" borderId="2" xfId="9" applyFont="1" applyBorder="1" applyAlignment="1">
      <alignment horizontal="left" vertical="top"/>
    </xf>
    <xf numFmtId="3" fontId="4" fillId="2" borderId="2" xfId="9" applyNumberFormat="1" applyFont="1" applyBorder="1" applyAlignment="1">
      <alignment horizontal="right"/>
    </xf>
    <xf numFmtId="9" fontId="6" fillId="2" borderId="2" xfId="1" applyFont="1" applyFill="1" applyBorder="1" applyAlignment="1">
      <alignment horizontal="left"/>
    </xf>
    <xf numFmtId="0" fontId="6" fillId="2" borderId="2" xfId="9" applyBorder="1">
      <alignment horizontal="left"/>
    </xf>
    <xf numFmtId="3" fontId="6" fillId="2" borderId="0" xfId="9" applyNumberFormat="1" applyAlignment="1">
      <alignment horizontal="right"/>
    </xf>
    <xf numFmtId="0" fontId="76" fillId="2" borderId="0" xfId="24" quotePrefix="1" applyFont="1" applyFill="1"/>
    <xf numFmtId="43" fontId="20" fillId="0" borderId="0" xfId="19" applyFont="1" applyFill="1" applyAlignment="1">
      <alignment horizontal="center"/>
    </xf>
    <xf numFmtId="182" fontId="20" fillId="2" borderId="0" xfId="19" applyNumberFormat="1" applyFont="1" applyFill="1" applyAlignment="1">
      <alignment horizontal="center"/>
    </xf>
    <xf numFmtId="3" fontId="41" fillId="2" borderId="14" xfId="9" applyNumberFormat="1" applyFont="1" applyBorder="1" applyAlignment="1">
      <alignment horizontal="center"/>
    </xf>
    <xf numFmtId="0" fontId="4" fillId="2" borderId="14" xfId="9" applyFont="1" applyBorder="1" applyAlignment="1">
      <alignment horizontal="center"/>
    </xf>
    <xf numFmtId="3" fontId="0" fillId="0" borderId="0" xfId="0" applyNumberFormat="1"/>
    <xf numFmtId="3" fontId="4" fillId="2" borderId="0" xfId="4" applyNumberFormat="1" applyFont="1" applyFill="1" applyBorder="1" applyAlignment="1">
      <alignment horizontal="right"/>
    </xf>
    <xf numFmtId="0" fontId="3" fillId="0" borderId="16" xfId="4" applyNumberFormat="1" applyFont="1" applyFill="1" applyBorder="1" applyAlignment="1">
      <alignment horizontal="left" vertical="center"/>
    </xf>
    <xf numFmtId="0" fontId="3" fillId="0" borderId="16" xfId="9" applyFont="1" applyFill="1" applyBorder="1" applyAlignment="1">
      <alignment horizontal="left" vertical="center"/>
    </xf>
    <xf numFmtId="0" fontId="4" fillId="0" borderId="16" xfId="9" applyFont="1" applyFill="1" applyBorder="1" applyAlignment="1">
      <alignment horizontal="left" vertical="center"/>
    </xf>
    <xf numFmtId="175" fontId="4" fillId="0" borderId="0" xfId="4" applyNumberFormat="1" applyFont="1" applyFill="1" applyBorder="1" applyAlignment="1">
      <alignment horizontal="right"/>
    </xf>
    <xf numFmtId="175" fontId="4" fillId="0" borderId="16" xfId="4" applyNumberFormat="1" applyFont="1" applyFill="1" applyBorder="1" applyAlignment="1">
      <alignment horizontal="right"/>
    </xf>
    <xf numFmtId="0" fontId="43" fillId="10" borderId="0" xfId="10" applyNumberFormat="1" applyFont="1" applyFill="1" applyBorder="1" applyAlignment="1">
      <alignment horizontal="center" vertical="center"/>
    </xf>
    <xf numFmtId="175" fontId="3" fillId="0" borderId="0" xfId="10" applyNumberFormat="1" applyFont="1" applyFill="1" applyBorder="1" applyAlignment="1">
      <alignment horizontal="center" vertical="center"/>
    </xf>
    <xf numFmtId="175" fontId="41" fillId="8" borderId="0" xfId="10" applyNumberFormat="1" applyFont="1" applyFill="1" applyBorder="1" applyAlignment="1">
      <alignment horizontal="center" vertical="center"/>
    </xf>
    <xf numFmtId="0" fontId="3" fillId="0" borderId="2" xfId="9" applyFont="1" applyFill="1" applyBorder="1" applyAlignment="1">
      <alignment horizontal="left" vertical="center" wrapText="1"/>
    </xf>
    <xf numFmtId="0" fontId="41" fillId="2" borderId="0" xfId="12" applyFont="1" applyFill="1"/>
    <xf numFmtId="0" fontId="4" fillId="0" borderId="0" xfId="12" applyFont="1"/>
    <xf numFmtId="0" fontId="42" fillId="2" borderId="0" xfId="12" applyFont="1" applyFill="1" applyAlignment="1">
      <alignment horizontal="left"/>
    </xf>
    <xf numFmtId="0" fontId="4" fillId="0" borderId="0" xfId="12" applyFont="1" applyAlignment="1">
      <alignment horizontal="center"/>
    </xf>
    <xf numFmtId="0" fontId="43" fillId="22" borderId="0" xfId="12" applyFont="1" applyFill="1" applyAlignment="1">
      <alignment horizontal="left"/>
    </xf>
    <xf numFmtId="0" fontId="43" fillId="22" borderId="0" xfId="12" applyFont="1" applyFill="1" applyAlignment="1">
      <alignment horizontal="center" vertical="center" wrapText="1"/>
    </xf>
    <xf numFmtId="0" fontId="43" fillId="22" borderId="8" xfId="12" applyFont="1" applyFill="1" applyBorder="1" applyAlignment="1">
      <alignment horizontal="center" vertical="center" wrapText="1"/>
    </xf>
    <xf numFmtId="0" fontId="20" fillId="12" borderId="0" xfId="12" applyFont="1" applyFill="1" applyAlignment="1">
      <alignment horizontal="left"/>
    </xf>
    <xf numFmtId="175" fontId="20" fillId="12" borderId="7" xfId="12" applyNumberFormat="1" applyFont="1" applyFill="1" applyBorder="1" applyAlignment="1">
      <alignment horizontal="center" vertical="center" wrapText="1"/>
    </xf>
    <xf numFmtId="175" fontId="20" fillId="12" borderId="0" xfId="12" applyNumberFormat="1" applyFont="1" applyFill="1" applyAlignment="1">
      <alignment horizontal="center" vertical="center" wrapText="1"/>
    </xf>
    <xf numFmtId="166" fontId="20" fillId="12" borderId="8" xfId="11" applyNumberFormat="1" applyFont="1" applyFill="1" applyBorder="1" applyAlignment="1">
      <alignment horizontal="center" vertical="center" wrapText="1"/>
    </xf>
    <xf numFmtId="166" fontId="20" fillId="12" borderId="0" xfId="11" applyNumberFormat="1" applyFont="1" applyFill="1" applyAlignment="1">
      <alignment horizontal="center" vertical="center" wrapText="1"/>
    </xf>
    <xf numFmtId="175" fontId="4" fillId="0" borderId="7" xfId="12" applyNumberFormat="1" applyFont="1" applyBorder="1" applyAlignment="1">
      <alignment horizontal="center" vertical="center" wrapText="1"/>
    </xf>
    <xf numFmtId="175" fontId="4" fillId="0" borderId="0" xfId="12" applyNumberFormat="1" applyFont="1" applyAlignment="1">
      <alignment horizontal="center" vertical="center" wrapText="1"/>
    </xf>
    <xf numFmtId="170" fontId="3" fillId="0" borderId="7" xfId="0" applyNumberFormat="1" applyFont="1" applyBorder="1"/>
    <xf numFmtId="166" fontId="4" fillId="0" borderId="0" xfId="11" applyNumberFormat="1" applyFont="1" applyFill="1" applyAlignment="1">
      <alignment horizontal="center" vertical="center" wrapText="1"/>
    </xf>
    <xf numFmtId="0" fontId="4" fillId="0" borderId="8" xfId="12" applyFont="1" applyBorder="1"/>
    <xf numFmtId="0" fontId="4" fillId="23" borderId="0" xfId="12" applyFont="1" applyFill="1"/>
    <xf numFmtId="0" fontId="3" fillId="0" borderId="0" xfId="12" applyFont="1"/>
    <xf numFmtId="175" fontId="3" fillId="0" borderId="7" xfId="12" applyNumberFormat="1" applyFont="1" applyBorder="1" applyAlignment="1">
      <alignment horizontal="center" vertical="center" wrapText="1"/>
    </xf>
    <xf numFmtId="175" fontId="3" fillId="0" borderId="0" xfId="12" applyNumberFormat="1" applyFont="1" applyAlignment="1">
      <alignment horizontal="center" vertical="center" wrapText="1"/>
    </xf>
    <xf numFmtId="166" fontId="3" fillId="0" borderId="8" xfId="11" applyNumberFormat="1" applyFont="1" applyBorder="1" applyAlignment="1">
      <alignment horizontal="center" vertical="center" wrapText="1"/>
    </xf>
    <xf numFmtId="0" fontId="3" fillId="0" borderId="0" xfId="12" applyFont="1" applyAlignment="1">
      <alignment vertical="center"/>
    </xf>
    <xf numFmtId="170" fontId="4" fillId="0" borderId="0" xfId="19" applyNumberFormat="1" applyFont="1"/>
    <xf numFmtId="0" fontId="43" fillId="10" borderId="0" xfId="12" applyFont="1" applyFill="1" applyAlignment="1">
      <alignment horizontal="left" vertical="center" wrapText="1"/>
    </xf>
    <xf numFmtId="0" fontId="43" fillId="10" borderId="7" xfId="12" applyFont="1" applyFill="1" applyBorder="1" applyAlignment="1">
      <alignment horizontal="center" vertical="center" wrapText="1"/>
    </xf>
    <xf numFmtId="0" fontId="43" fillId="10" borderId="0" xfId="12" applyFont="1" applyFill="1" applyAlignment="1">
      <alignment horizontal="center" vertical="center" wrapText="1"/>
    </xf>
    <xf numFmtId="0" fontId="43" fillId="10" borderId="8" xfId="12" applyFont="1" applyFill="1" applyBorder="1" applyAlignment="1">
      <alignment horizontal="center" vertical="center" wrapText="1"/>
    </xf>
    <xf numFmtId="0" fontId="2" fillId="0" borderId="0" xfId="12"/>
    <xf numFmtId="0" fontId="41" fillId="12" borderId="0" xfId="12" applyFont="1" applyFill="1" applyAlignment="1">
      <alignment horizontal="left" vertical="center" wrapText="1"/>
    </xf>
    <xf numFmtId="175" fontId="41" fillId="12" borderId="7" xfId="13" applyNumberFormat="1" applyFont="1" applyFill="1" applyBorder="1" applyAlignment="1">
      <alignment horizontal="center" vertical="center" wrapText="1"/>
    </xf>
    <xf numFmtId="175" fontId="41" fillId="12" borderId="0" xfId="13" applyNumberFormat="1" applyFont="1" applyFill="1" applyBorder="1" applyAlignment="1">
      <alignment horizontal="center" vertical="center" wrapText="1"/>
    </xf>
    <xf numFmtId="166" fontId="41" fillId="12" borderId="8" xfId="11" applyNumberFormat="1" applyFont="1" applyFill="1" applyBorder="1" applyAlignment="1">
      <alignment horizontal="center" vertical="center" wrapText="1"/>
    </xf>
    <xf numFmtId="166" fontId="41" fillId="12" borderId="0" xfId="11" applyNumberFormat="1" applyFont="1" applyFill="1" applyBorder="1" applyAlignment="1">
      <alignment horizontal="center" vertical="center" wrapText="1"/>
    </xf>
    <xf numFmtId="0" fontId="4" fillId="0" borderId="0" xfId="12" applyFont="1" applyAlignment="1">
      <alignment horizontal="left" vertical="center" wrapText="1"/>
    </xf>
    <xf numFmtId="175" fontId="3" fillId="0" borderId="7" xfId="13" applyNumberFormat="1" applyFont="1" applyBorder="1" applyAlignment="1">
      <alignment horizontal="center" vertical="center" wrapText="1"/>
    </xf>
    <xf numFmtId="175" fontId="3" fillId="0" borderId="0" xfId="13" applyNumberFormat="1" applyFont="1" applyBorder="1" applyAlignment="1">
      <alignment horizontal="center" vertical="center" wrapText="1"/>
    </xf>
    <xf numFmtId="166" fontId="3" fillId="0" borderId="0" xfId="11" applyNumberFormat="1" applyFont="1" applyBorder="1" applyAlignment="1">
      <alignment horizontal="center" vertical="center" wrapText="1"/>
    </xf>
    <xf numFmtId="0" fontId="3" fillId="0" borderId="0" xfId="12" applyFont="1" applyAlignment="1">
      <alignment horizontal="left" vertical="center" wrapText="1"/>
    </xf>
    <xf numFmtId="0" fontId="20" fillId="12" borderId="0" xfId="12" applyFont="1" applyFill="1" applyAlignment="1">
      <alignment horizontal="left" vertical="center" wrapText="1"/>
    </xf>
    <xf numFmtId="175" fontId="20" fillId="12" borderId="7" xfId="13" applyNumberFormat="1" applyFont="1" applyFill="1" applyBorder="1" applyAlignment="1">
      <alignment horizontal="center" vertical="center" wrapText="1"/>
    </xf>
    <xf numFmtId="175" fontId="20" fillId="12" borderId="0" xfId="13" applyNumberFormat="1" applyFont="1" applyFill="1" applyBorder="1" applyAlignment="1">
      <alignment horizontal="center" vertical="center" wrapText="1"/>
    </xf>
    <xf numFmtId="166" fontId="20" fillId="12" borderId="0" xfId="11" applyNumberFormat="1" applyFont="1" applyFill="1" applyBorder="1" applyAlignment="1">
      <alignment horizontal="center" vertical="center" wrapText="1"/>
    </xf>
    <xf numFmtId="175" fontId="4" fillId="0" borderId="9" xfId="13" applyNumberFormat="1" applyFont="1" applyBorder="1" applyAlignment="1">
      <alignment horizontal="center" vertical="center" wrapText="1"/>
    </xf>
    <xf numFmtId="175" fontId="4" fillId="0" borderId="2" xfId="13" applyNumberFormat="1" applyFont="1" applyBorder="1" applyAlignment="1">
      <alignment horizontal="center" vertical="center" wrapText="1"/>
    </xf>
    <xf numFmtId="166" fontId="4" fillId="0" borderId="2" xfId="11" applyNumberFormat="1" applyFont="1" applyBorder="1" applyAlignment="1">
      <alignment horizontal="center" vertical="center" wrapText="1"/>
    </xf>
    <xf numFmtId="166" fontId="4" fillId="0" borderId="10" xfId="11" applyNumberFormat="1" applyFont="1" applyBorder="1" applyAlignment="1">
      <alignment horizontal="center" vertical="center" wrapText="1"/>
    </xf>
    <xf numFmtId="0" fontId="2" fillId="0" borderId="0" xfId="12" applyAlignment="1">
      <alignment vertical="center"/>
    </xf>
    <xf numFmtId="0" fontId="3" fillId="2" borderId="2" xfId="9" applyFont="1" applyBorder="1" applyAlignment="1">
      <alignment horizontal="left" vertical="top"/>
    </xf>
    <xf numFmtId="3" fontId="3" fillId="2" borderId="2" xfId="9" applyNumberFormat="1" applyFont="1" applyBorder="1" applyAlignment="1">
      <alignment horizontal="left" vertical="top"/>
    </xf>
    <xf numFmtId="0" fontId="2" fillId="0" borderId="2" xfId="12" applyBorder="1"/>
    <xf numFmtId="3" fontId="4" fillId="2" borderId="0" xfId="4" applyNumberFormat="1" applyFont="1" applyFill="1" applyBorder="1" applyAlignment="1">
      <alignment horizontal="center" vertical="center" wrapText="1"/>
    </xf>
    <xf numFmtId="3" fontId="4" fillId="2" borderId="0" xfId="19" applyNumberFormat="1" applyFont="1" applyFill="1" applyBorder="1" applyAlignment="1">
      <alignment horizontal="center" vertical="center" wrapText="1"/>
    </xf>
    <xf numFmtId="3" fontId="20" fillId="8" borderId="1" xfId="0" applyNumberFormat="1" applyFont="1" applyFill="1" applyBorder="1" applyAlignment="1">
      <alignment horizontal="center" vertical="center" wrapText="1"/>
    </xf>
    <xf numFmtId="3" fontId="20" fillId="8" borderId="1" xfId="19" applyNumberFormat="1" applyFont="1" applyFill="1" applyBorder="1" applyAlignment="1">
      <alignment horizontal="center" vertical="center" wrapText="1"/>
    </xf>
    <xf numFmtId="10" fontId="59" fillId="0" borderId="0" xfId="0" applyNumberFormat="1" applyFont="1"/>
    <xf numFmtId="10" fontId="4" fillId="2" borderId="17" xfId="1" applyNumberFormat="1" applyFont="1" applyFill="1" applyBorder="1" applyAlignment="1">
      <alignment horizontal="right" vertical="center"/>
    </xf>
    <xf numFmtId="0" fontId="18" fillId="4" borderId="0" xfId="7" applyFont="1" applyFill="1" applyAlignment="1">
      <alignment horizontal="left" wrapText="1"/>
    </xf>
    <xf numFmtId="0" fontId="21" fillId="0" borderId="0" xfId="7" applyFont="1" applyAlignment="1">
      <alignment horizontal="left" vertical="top" wrapText="1"/>
    </xf>
    <xf numFmtId="175" fontId="0" fillId="0" borderId="0" xfId="19" applyNumberFormat="1" applyFont="1"/>
    <xf numFmtId="0" fontId="0" fillId="0" borderId="0" xfId="0" applyAlignment="1">
      <alignment horizontal="left"/>
    </xf>
    <xf numFmtId="0" fontId="16" fillId="2" borderId="16" xfId="0" applyFont="1" applyFill="1" applyBorder="1"/>
    <xf numFmtId="0" fontId="0" fillId="0" borderId="2" xfId="0" applyBorder="1"/>
    <xf numFmtId="0" fontId="4" fillId="2" borderId="2" xfId="0" applyFont="1" applyFill="1" applyBorder="1" applyAlignment="1">
      <alignment horizontal="left" vertical="center" wrapText="1"/>
    </xf>
    <xf numFmtId="176" fontId="3" fillId="2" borderId="23" xfId="1" applyNumberFormat="1" applyFont="1" applyFill="1" applyBorder="1" applyAlignment="1">
      <alignment horizontal="right" vertical="center"/>
    </xf>
    <xf numFmtId="176" fontId="4" fillId="2" borderId="23" xfId="1" applyNumberFormat="1" applyFont="1" applyFill="1" applyBorder="1" applyAlignment="1">
      <alignment horizontal="center"/>
    </xf>
    <xf numFmtId="166" fontId="20" fillId="12" borderId="8" xfId="1" applyNumberFormat="1" applyFont="1" applyFill="1" applyBorder="1" applyAlignment="1">
      <alignment horizontal="center" vertical="center" wrapText="1"/>
    </xf>
    <xf numFmtId="166" fontId="4" fillId="0" borderId="8" xfId="1" applyNumberFormat="1" applyFont="1" applyBorder="1" applyAlignment="1">
      <alignment horizontal="center" vertical="center" wrapText="1"/>
    </xf>
    <xf numFmtId="166" fontId="3" fillId="0" borderId="8" xfId="1" applyNumberFormat="1" applyFont="1" applyBorder="1" applyAlignment="1">
      <alignment horizontal="center" vertical="center" wrapText="1"/>
    </xf>
    <xf numFmtId="166" fontId="4" fillId="0" borderId="0" xfId="11" applyNumberFormat="1" applyFont="1" applyFill="1" applyBorder="1" applyAlignment="1">
      <alignment horizontal="center" vertical="center" wrapText="1"/>
    </xf>
    <xf numFmtId="166" fontId="4" fillId="0" borderId="8" xfId="1" applyNumberFormat="1" applyFont="1" applyFill="1" applyBorder="1" applyAlignment="1">
      <alignment horizontal="center" vertical="center" wrapText="1"/>
    </xf>
    <xf numFmtId="166" fontId="3" fillId="0" borderId="8" xfId="1" applyNumberFormat="1" applyFont="1" applyFill="1" applyBorder="1" applyAlignment="1">
      <alignment horizontal="center" vertical="center" wrapText="1"/>
    </xf>
    <xf numFmtId="166" fontId="20" fillId="2" borderId="1" xfId="0" applyNumberFormat="1" applyFont="1" applyFill="1" applyBorder="1" applyAlignment="1">
      <alignment horizontal="center" vertical="center" wrapText="1"/>
    </xf>
    <xf numFmtId="166" fontId="20" fillId="0" borderId="1" xfId="0" applyNumberFormat="1" applyFont="1" applyBorder="1" applyAlignment="1">
      <alignment horizontal="center" vertical="center" wrapText="1"/>
    </xf>
    <xf numFmtId="168" fontId="39" fillId="4" borderId="23" xfId="7" applyNumberFormat="1" applyFont="1" applyFill="1" applyBorder="1" applyAlignment="1">
      <alignment horizontal="center" vertical="center"/>
    </xf>
    <xf numFmtId="171" fontId="20" fillId="8" borderId="1" xfId="4" applyNumberFormat="1" applyFont="1" applyFill="1" applyBorder="1" applyAlignment="1">
      <alignment horizontal="center" vertical="center"/>
    </xf>
    <xf numFmtId="171" fontId="20" fillId="8" borderId="5" xfId="4" applyNumberFormat="1" applyFont="1" applyFill="1" applyBorder="1" applyAlignment="1">
      <alignment horizontal="center" vertical="center"/>
    </xf>
    <xf numFmtId="171" fontId="41" fillId="8" borderId="43" xfId="4" applyNumberFormat="1" applyFont="1" applyFill="1" applyBorder="1" applyAlignment="1">
      <alignment horizontal="left" vertical="center"/>
    </xf>
    <xf numFmtId="171" fontId="41" fillId="8" borderId="32" xfId="4" applyNumberFormat="1" applyFont="1" applyFill="1" applyBorder="1" applyAlignment="1">
      <alignment horizontal="left" vertical="center"/>
    </xf>
    <xf numFmtId="166" fontId="0" fillId="0" borderId="0" xfId="1" applyNumberFormat="1" applyFont="1"/>
    <xf numFmtId="3" fontId="6" fillId="0" borderId="0" xfId="9" applyNumberFormat="1" applyFill="1">
      <alignment horizontal="left"/>
    </xf>
    <xf numFmtId="0" fontId="4" fillId="0" borderId="0" xfId="9" applyFont="1" applyFill="1">
      <alignment horizontal="left"/>
    </xf>
    <xf numFmtId="43" fontId="75" fillId="0" borderId="0" xfId="19" applyFont="1" applyFill="1"/>
    <xf numFmtId="0" fontId="74" fillId="0" borderId="0" xfId="9" applyFont="1" applyFill="1">
      <alignment horizontal="left"/>
    </xf>
    <xf numFmtId="0" fontId="3" fillId="0" borderId="8" xfId="12" applyFont="1" applyBorder="1"/>
    <xf numFmtId="3" fontId="41" fillId="16" borderId="37" xfId="31" applyNumberFormat="1" applyFont="1" applyFill="1" applyBorder="1" applyAlignment="1">
      <alignment horizontal="center" vertical="center"/>
    </xf>
    <xf numFmtId="3" fontId="41" fillId="16" borderId="37" xfId="31" applyNumberFormat="1" applyFont="1" applyFill="1" applyBorder="1" applyAlignment="1">
      <alignment horizontal="right" vertical="center"/>
    </xf>
    <xf numFmtId="3" fontId="20" fillId="2" borderId="37" xfId="31" applyNumberFormat="1" applyFont="1" applyFill="1" applyBorder="1" applyAlignment="1">
      <alignment horizontal="center" vertical="center"/>
    </xf>
    <xf numFmtId="3" fontId="20" fillId="16" borderId="37" xfId="31" applyNumberFormat="1" applyFont="1" applyFill="1" applyBorder="1" applyAlignment="1">
      <alignment horizontal="right" vertical="center"/>
    </xf>
    <xf numFmtId="3" fontId="41" fillId="16" borderId="6" xfId="31" applyNumberFormat="1" applyFont="1" applyFill="1" applyBorder="1" applyAlignment="1">
      <alignment horizontal="right" vertical="center"/>
    </xf>
    <xf numFmtId="3" fontId="20" fillId="16" borderId="37" xfId="31" applyNumberFormat="1" applyFont="1" applyFill="1" applyBorder="1" applyAlignment="1">
      <alignment horizontal="center" vertical="center"/>
    </xf>
    <xf numFmtId="3" fontId="41" fillId="2" borderId="37" xfId="31" applyNumberFormat="1" applyFont="1" applyFill="1" applyBorder="1" applyAlignment="1">
      <alignment horizontal="right" vertical="center"/>
    </xf>
    <xf numFmtId="3" fontId="41" fillId="16" borderId="6" xfId="31" applyNumberFormat="1" applyFont="1" applyFill="1" applyBorder="1" applyAlignment="1">
      <alignment horizontal="center" vertical="center"/>
    </xf>
    <xf numFmtId="0" fontId="42" fillId="2" borderId="0" xfId="0" applyFont="1" applyFill="1" applyAlignment="1">
      <alignment vertical="center"/>
    </xf>
    <xf numFmtId="0" fontId="21" fillId="0" borderId="0" xfId="2" applyFont="1" applyAlignment="1">
      <alignment horizontal="center" wrapText="1"/>
    </xf>
    <xf numFmtId="3" fontId="21" fillId="0" borderId="0" xfId="2" applyNumberFormat="1" applyFont="1" applyAlignment="1">
      <alignment horizontal="center" wrapText="1"/>
    </xf>
    <xf numFmtId="10" fontId="21" fillId="0" borderId="0" xfId="2" applyNumberFormat="1" applyFont="1" applyAlignment="1">
      <alignment horizontal="center" wrapText="1"/>
    </xf>
    <xf numFmtId="170" fontId="4" fillId="0" borderId="0" xfId="0" applyNumberFormat="1" applyFont="1"/>
    <xf numFmtId="0" fontId="41" fillId="2" borderId="5" xfId="0" applyFont="1" applyFill="1" applyBorder="1" applyAlignment="1">
      <alignment horizontal="center" vertical="top" wrapText="1"/>
    </xf>
    <xf numFmtId="1" fontId="41" fillId="2" borderId="5" xfId="19" applyNumberFormat="1" applyFont="1" applyFill="1" applyBorder="1" applyAlignment="1">
      <alignment horizontal="center" vertical="center" wrapText="1"/>
    </xf>
    <xf numFmtId="166" fontId="0" fillId="2" borderId="0" xfId="1" applyNumberFormat="1" applyFont="1" applyFill="1"/>
    <xf numFmtId="166" fontId="78" fillId="0" borderId="0" xfId="1" applyNumberFormat="1" applyFont="1" applyFill="1" applyAlignment="1">
      <alignment horizontal="left"/>
    </xf>
    <xf numFmtId="166" fontId="6" fillId="0" borderId="0" xfId="1" applyNumberFormat="1" applyFont="1" applyFill="1" applyAlignment="1">
      <alignment horizontal="left"/>
    </xf>
    <xf numFmtId="4" fontId="79" fillId="0" borderId="0" xfId="0" applyNumberFormat="1" applyFont="1"/>
    <xf numFmtId="4" fontId="36" fillId="0" borderId="61" xfId="0" applyNumberFormat="1" applyFont="1" applyBorder="1" applyAlignment="1">
      <alignment horizontal="right" vertical="center"/>
    </xf>
    <xf numFmtId="0" fontId="74" fillId="2" borderId="2" xfId="9" applyFont="1" applyBorder="1">
      <alignment horizontal="left"/>
    </xf>
    <xf numFmtId="0" fontId="52" fillId="0" borderId="0" xfId="0" applyFont="1" applyAlignment="1">
      <alignment horizontal="left" vertical="top" wrapText="1"/>
    </xf>
    <xf numFmtId="170" fontId="3" fillId="2" borderId="0" xfId="19" applyNumberFormat="1" applyFont="1" applyFill="1" applyAlignment="1">
      <alignment horizontal="right"/>
    </xf>
    <xf numFmtId="170" fontId="3" fillId="0" borderId="0" xfId="19" applyNumberFormat="1" applyFont="1" applyFill="1" applyAlignment="1">
      <alignment horizontal="right"/>
    </xf>
    <xf numFmtId="0" fontId="20" fillId="8" borderId="36" xfId="0" applyFont="1" applyFill="1" applyBorder="1" applyAlignment="1">
      <alignment horizontal="left" vertical="center" wrapText="1"/>
    </xf>
    <xf numFmtId="171" fontId="17" fillId="24" borderId="12" xfId="19" applyNumberFormat="1" applyFont="1" applyFill="1" applyBorder="1" applyAlignment="1">
      <alignment horizontal="right" vertical="center"/>
    </xf>
    <xf numFmtId="171" fontId="17" fillId="24" borderId="13" xfId="19" applyNumberFormat="1" applyFont="1" applyFill="1" applyBorder="1" applyAlignment="1">
      <alignment horizontal="right" vertical="center"/>
    </xf>
    <xf numFmtId="171" fontId="17" fillId="24" borderId="12" xfId="5" applyNumberFormat="1" applyFont="1" applyFill="1" applyBorder="1" applyAlignment="1">
      <alignment horizontal="center" vertical="center"/>
    </xf>
    <xf numFmtId="171" fontId="17" fillId="24" borderId="1" xfId="5" applyNumberFormat="1" applyFont="1" applyFill="1" applyBorder="1" applyAlignment="1">
      <alignment horizontal="center" vertical="center"/>
    </xf>
    <xf numFmtId="171" fontId="17" fillId="24" borderId="6" xfId="5" applyNumberFormat="1" applyFont="1" applyFill="1" applyBorder="1" applyAlignment="1">
      <alignment horizontal="center" vertical="center"/>
    </xf>
    <xf numFmtId="173" fontId="36" fillId="2" borderId="0" xfId="20" applyNumberFormat="1" applyFont="1" applyFill="1" applyAlignment="1">
      <alignment horizontal="right" vertical="center"/>
    </xf>
    <xf numFmtId="0" fontId="2" fillId="0" borderId="0" xfId="5" applyAlignment="1">
      <alignment vertical="center"/>
    </xf>
    <xf numFmtId="10" fontId="17" fillId="4" borderId="25" xfId="7" applyNumberFormat="1" applyFont="1" applyFill="1" applyBorder="1" applyAlignment="1">
      <alignment horizontal="center" vertical="center"/>
    </xf>
    <xf numFmtId="10" fontId="38" fillId="4" borderId="25" xfId="7" applyNumberFormat="1" applyFont="1" applyFill="1" applyBorder="1" applyAlignment="1">
      <alignment horizontal="center" vertical="center"/>
    </xf>
    <xf numFmtId="10" fontId="17" fillId="4" borderId="26" xfId="7" applyNumberFormat="1" applyFont="1" applyFill="1" applyBorder="1" applyAlignment="1">
      <alignment horizontal="center" vertical="center"/>
    </xf>
    <xf numFmtId="175" fontId="4" fillId="0" borderId="1" xfId="4" applyNumberFormat="1" applyFont="1" applyFill="1" applyBorder="1" applyAlignment="1">
      <alignment horizontal="center" vertical="center"/>
    </xf>
    <xf numFmtId="175" fontId="3" fillId="0" borderId="0" xfId="4" applyNumberFormat="1" applyFont="1" applyFill="1" applyBorder="1" applyAlignment="1">
      <alignment horizontal="center" vertical="center"/>
    </xf>
    <xf numFmtId="175" fontId="4" fillId="0" borderId="5" xfId="4" applyNumberFormat="1" applyFont="1" applyFill="1" applyBorder="1" applyAlignment="1">
      <alignment horizontal="center" vertical="center"/>
    </xf>
    <xf numFmtId="171" fontId="4" fillId="0" borderId="0" xfId="4" applyNumberFormat="1" applyFont="1" applyFill="1" applyBorder="1" applyAlignment="1">
      <alignment horizontal="center" vertical="center"/>
    </xf>
    <xf numFmtId="0" fontId="4" fillId="0" borderId="19" xfId="9" applyFont="1" applyFill="1" applyBorder="1" applyAlignment="1">
      <alignment horizontal="left" vertical="center" indent="1"/>
    </xf>
    <xf numFmtId="171" fontId="4" fillId="0" borderId="28" xfId="4" applyNumberFormat="1" applyFont="1" applyFill="1" applyBorder="1" applyAlignment="1">
      <alignment horizontal="center" vertical="center"/>
    </xf>
    <xf numFmtId="175" fontId="3" fillId="0" borderId="16" xfId="4" applyNumberFormat="1" applyFont="1" applyFill="1" applyBorder="1" applyAlignment="1">
      <alignment horizontal="center" vertical="center"/>
    </xf>
    <xf numFmtId="175" fontId="3" fillId="0" borderId="0" xfId="4" applyNumberFormat="1" applyFont="1" applyFill="1" applyAlignment="1">
      <alignment horizontal="center" vertical="center"/>
    </xf>
    <xf numFmtId="0" fontId="3" fillId="0" borderId="16" xfId="4" applyNumberFormat="1" applyFont="1" applyFill="1" applyBorder="1" applyAlignment="1">
      <alignment horizontal="left" indent="1"/>
    </xf>
    <xf numFmtId="175" fontId="3" fillId="0" borderId="16" xfId="4" applyNumberFormat="1" applyFont="1" applyFill="1" applyBorder="1" applyAlignment="1">
      <alignment horizontal="left" vertical="center"/>
    </xf>
    <xf numFmtId="175" fontId="3" fillId="0" borderId="16" xfId="4" applyNumberFormat="1" applyFont="1" applyFill="1" applyBorder="1" applyAlignment="1">
      <alignment horizontal="right" vertical="center"/>
    </xf>
    <xf numFmtId="171" fontId="3" fillId="0" borderId="16" xfId="4" applyNumberFormat="1" applyFont="1" applyFill="1" applyBorder="1" applyAlignment="1">
      <alignment horizontal="left" vertical="center"/>
    </xf>
    <xf numFmtId="171" fontId="3" fillId="0" borderId="0" xfId="4" applyNumberFormat="1" applyFont="1" applyFill="1" applyAlignment="1">
      <alignment horizontal="left" vertical="center"/>
    </xf>
    <xf numFmtId="0" fontId="3" fillId="0" borderId="18" xfId="9" applyFont="1" applyFill="1" applyBorder="1" applyAlignment="1">
      <alignment horizontal="left" indent="1"/>
    </xf>
    <xf numFmtId="175" fontId="3" fillId="0" borderId="18" xfId="4" applyNumberFormat="1" applyFont="1" applyFill="1" applyBorder="1" applyAlignment="1">
      <alignment horizontal="left" vertical="center"/>
    </xf>
    <xf numFmtId="175" fontId="3" fillId="0" borderId="4" xfId="4" applyNumberFormat="1" applyFont="1" applyFill="1" applyBorder="1" applyAlignment="1">
      <alignment horizontal="left" vertical="center"/>
    </xf>
    <xf numFmtId="0" fontId="4" fillId="0" borderId="16" xfId="9" applyFont="1" applyFill="1" applyBorder="1" applyAlignment="1">
      <alignment horizontal="left" vertical="center" indent="1"/>
    </xf>
    <xf numFmtId="175" fontId="4" fillId="0" borderId="41" xfId="4" applyNumberFormat="1" applyFont="1" applyFill="1" applyBorder="1" applyAlignment="1">
      <alignment horizontal="center" vertical="center"/>
    </xf>
    <xf numFmtId="171" fontId="4" fillId="0" borderId="16" xfId="4" applyNumberFormat="1" applyFont="1" applyFill="1" applyBorder="1" applyAlignment="1">
      <alignment horizontal="center" vertical="center"/>
    </xf>
    <xf numFmtId="0" fontId="43" fillId="10" borderId="22" xfId="9" applyFont="1" applyFill="1" applyBorder="1" applyAlignment="1">
      <alignment horizontal="left" vertical="center"/>
    </xf>
    <xf numFmtId="170" fontId="4" fillId="2" borderId="0" xfId="19" applyNumberFormat="1" applyFont="1" applyFill="1" applyAlignment="1">
      <alignment horizontal="right" vertical="center"/>
    </xf>
    <xf numFmtId="0" fontId="4" fillId="2" borderId="2" xfId="0" applyFont="1" applyFill="1" applyBorder="1" applyAlignment="1">
      <alignment vertical="center" wrapText="1"/>
    </xf>
    <xf numFmtId="166" fontId="20" fillId="12" borderId="28" xfId="1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right"/>
    </xf>
    <xf numFmtId="167" fontId="0" fillId="2" borderId="0" xfId="0" applyNumberFormat="1" applyFill="1" applyAlignment="1">
      <alignment horizontal="right"/>
    </xf>
    <xf numFmtId="166" fontId="0" fillId="2" borderId="0" xfId="1" applyNumberFormat="1" applyFont="1" applyFill="1" applyAlignment="1">
      <alignment horizontal="right"/>
    </xf>
    <xf numFmtId="175" fontId="0" fillId="2" borderId="0" xfId="0" applyNumberFormat="1" applyFill="1" applyAlignment="1">
      <alignment horizontal="right"/>
    </xf>
    <xf numFmtId="0" fontId="43" fillId="10" borderId="43" xfId="9" applyFont="1" applyFill="1" applyBorder="1">
      <alignment horizontal="left"/>
    </xf>
    <xf numFmtId="175" fontId="20" fillId="8" borderId="40" xfId="4" applyNumberFormat="1" applyFont="1" applyFill="1" applyBorder="1" applyAlignment="1">
      <alignment horizontal="left"/>
    </xf>
    <xf numFmtId="0" fontId="4" fillId="2" borderId="16" xfId="9" applyFont="1" applyBorder="1" applyAlignment="1">
      <alignment horizontal="left" indent="1"/>
    </xf>
    <xf numFmtId="175" fontId="20" fillId="8" borderId="30" xfId="4" applyNumberFormat="1" applyFont="1" applyFill="1" applyBorder="1" applyAlignment="1">
      <alignment horizontal="left"/>
    </xf>
    <xf numFmtId="0" fontId="4" fillId="0" borderId="16" xfId="9" applyFont="1" applyFill="1" applyBorder="1" applyAlignment="1">
      <alignment horizontal="left" indent="1"/>
    </xf>
    <xf numFmtId="175" fontId="20" fillId="8" borderId="27" xfId="4" applyNumberFormat="1" applyFont="1" applyFill="1" applyBorder="1" applyAlignment="1">
      <alignment horizontal="left"/>
    </xf>
    <xf numFmtId="175" fontId="20" fillId="8" borderId="27" xfId="4" applyNumberFormat="1" applyFont="1" applyFill="1" applyBorder="1" applyAlignment="1">
      <alignment horizontal="right"/>
    </xf>
    <xf numFmtId="175" fontId="20" fillId="8" borderId="28" xfId="4" applyNumberFormat="1" applyFont="1" applyFill="1" applyBorder="1" applyAlignment="1">
      <alignment horizontal="right"/>
    </xf>
    <xf numFmtId="175" fontId="0" fillId="2" borderId="0" xfId="0" applyNumberFormat="1" applyFill="1"/>
    <xf numFmtId="176" fontId="21" fillId="2" borderId="0" xfId="2" applyNumberFormat="1" applyFont="1" applyFill="1" applyAlignment="1">
      <alignment horizontal="center" wrapText="1"/>
    </xf>
    <xf numFmtId="4" fontId="3" fillId="2" borderId="23" xfId="9" applyNumberFormat="1" applyFont="1" applyBorder="1" applyAlignment="1">
      <alignment horizontal="center" vertical="center"/>
    </xf>
    <xf numFmtId="43" fontId="4" fillId="0" borderId="0" xfId="19" applyFont="1" applyFill="1" applyBorder="1" applyAlignment="1">
      <alignment horizontal="center" vertical="center"/>
    </xf>
    <xf numFmtId="172" fontId="4" fillId="0" borderId="0" xfId="19" applyNumberFormat="1" applyFont="1" applyFill="1" applyBorder="1" applyAlignment="1">
      <alignment horizontal="center" vertical="center"/>
    </xf>
    <xf numFmtId="0" fontId="3" fillId="2" borderId="16" xfId="9" applyFont="1" applyBorder="1" applyAlignment="1">
      <alignment horizontal="left" indent="1"/>
    </xf>
    <xf numFmtId="175" fontId="3" fillId="2" borderId="16" xfId="4" applyNumberFormat="1" applyFont="1" applyFill="1" applyBorder="1" applyAlignment="1">
      <alignment horizontal="left" vertical="center"/>
    </xf>
    <xf numFmtId="175" fontId="3" fillId="2" borderId="0" xfId="4" applyNumberFormat="1" applyFont="1" applyFill="1" applyAlignment="1">
      <alignment horizontal="left" vertical="center"/>
    </xf>
    <xf numFmtId="175" fontId="3" fillId="2" borderId="0" xfId="4" applyNumberFormat="1" applyFont="1" applyFill="1" applyAlignment="1">
      <alignment horizontal="right" vertical="center"/>
    </xf>
    <xf numFmtId="3" fontId="39" fillId="2" borderId="0" xfId="7" applyNumberFormat="1" applyFont="1" applyFill="1" applyAlignment="1">
      <alignment horizontal="center" vertical="center"/>
    </xf>
    <xf numFmtId="3" fontId="39" fillId="9" borderId="0" xfId="7" applyNumberFormat="1" applyFont="1" applyFill="1" applyAlignment="1">
      <alignment horizontal="center" vertical="center"/>
    </xf>
    <xf numFmtId="0" fontId="4" fillId="2" borderId="17" xfId="9" applyFont="1" applyBorder="1" applyAlignment="1">
      <alignment horizontal="left" vertical="center" indent="1"/>
    </xf>
    <xf numFmtId="0" fontId="43" fillId="13" borderId="0" xfId="9" applyFont="1" applyFill="1" applyAlignment="1">
      <alignment horizontal="center" vertical="center" wrapText="1"/>
    </xf>
    <xf numFmtId="0" fontId="41" fillId="2" borderId="0" xfId="8" applyFont="1" applyFill="1"/>
    <xf numFmtId="0" fontId="41" fillId="2" borderId="0" xfId="8" applyFont="1" applyFill="1" applyAlignment="1">
      <alignment horizontal="right"/>
    </xf>
    <xf numFmtId="0" fontId="41" fillId="2" borderId="0" xfId="8" applyFont="1" applyFill="1" applyAlignment="1">
      <alignment horizontal="center" vertical="center"/>
    </xf>
    <xf numFmtId="0" fontId="41" fillId="2" borderId="0" xfId="8" applyFont="1" applyFill="1" applyAlignment="1">
      <alignment horizontal="center"/>
    </xf>
    <xf numFmtId="3" fontId="3" fillId="2" borderId="0" xfId="9" applyNumberFormat="1" applyFont="1" applyAlignment="1">
      <alignment horizontal="right"/>
    </xf>
    <xf numFmtId="3" fontId="3" fillId="2" borderId="0" xfId="9" applyNumberFormat="1" applyFont="1" applyAlignment="1">
      <alignment horizontal="center"/>
    </xf>
    <xf numFmtId="0" fontId="3" fillId="0" borderId="0" xfId="8" applyFont="1"/>
    <xf numFmtId="0" fontId="42" fillId="2" borderId="0" xfId="8" applyFont="1" applyFill="1" applyAlignment="1">
      <alignment horizontal="left"/>
    </xf>
    <xf numFmtId="170" fontId="3" fillId="0" borderId="0" xfId="19" applyNumberFormat="1" applyFont="1" applyAlignment="1">
      <alignment horizontal="center" vertical="center"/>
    </xf>
    <xf numFmtId="170" fontId="3" fillId="0" borderId="0" xfId="19" applyNumberFormat="1" applyFont="1"/>
    <xf numFmtId="0" fontId="3" fillId="2" borderId="0" xfId="9" applyFont="1" applyAlignment="1">
      <alignment horizontal="right"/>
    </xf>
    <xf numFmtId="0" fontId="3" fillId="2" borderId="0" xfId="9" applyFont="1" applyAlignment="1">
      <alignment horizontal="center" vertical="center"/>
    </xf>
    <xf numFmtId="0" fontId="3" fillId="2" borderId="0" xfId="9" applyFont="1" applyAlignment="1">
      <alignment horizontal="center"/>
    </xf>
    <xf numFmtId="3" fontId="41" fillId="0" borderId="0" xfId="9" applyNumberFormat="1" applyFont="1" applyFill="1" applyAlignment="1">
      <alignment horizontal="center" vertical="center"/>
    </xf>
    <xf numFmtId="0" fontId="43" fillId="10" borderId="0" xfId="9" applyFont="1" applyFill="1">
      <alignment horizontal="left"/>
    </xf>
    <xf numFmtId="0" fontId="43" fillId="10" borderId="7" xfId="10" applyNumberFormat="1" applyFont="1" applyFill="1" applyBorder="1" applyAlignment="1">
      <alignment horizontal="center"/>
    </xf>
    <xf numFmtId="10" fontId="43" fillId="10" borderId="8" xfId="11" applyNumberFormat="1" applyFont="1" applyFill="1" applyBorder="1" applyAlignment="1">
      <alignment horizontal="center"/>
    </xf>
    <xf numFmtId="10" fontId="43" fillId="10" borderId="0" xfId="11" applyNumberFormat="1" applyFont="1" applyFill="1" applyAlignment="1">
      <alignment horizontal="center"/>
    </xf>
    <xf numFmtId="10" fontId="43" fillId="10" borderId="0" xfId="11" applyNumberFormat="1" applyFont="1" applyFill="1" applyBorder="1" applyAlignment="1">
      <alignment horizontal="center"/>
    </xf>
    <xf numFmtId="0" fontId="41" fillId="8" borderId="0" xfId="10" applyNumberFormat="1" applyFont="1" applyFill="1"/>
    <xf numFmtId="175" fontId="41" fillId="8" borderId="7" xfId="10" applyNumberFormat="1" applyFont="1" applyFill="1" applyBorder="1" applyAlignment="1">
      <alignment horizontal="right"/>
    </xf>
    <xf numFmtId="175" fontId="41" fillId="8" borderId="0" xfId="10" applyNumberFormat="1" applyFont="1" applyFill="1" applyBorder="1" applyAlignment="1">
      <alignment horizontal="right"/>
    </xf>
    <xf numFmtId="166" fontId="41" fillId="8" borderId="8" xfId="11" applyNumberFormat="1" applyFont="1" applyFill="1" applyBorder="1" applyAlignment="1">
      <alignment horizontal="center"/>
    </xf>
    <xf numFmtId="10" fontId="41" fillId="8" borderId="0" xfId="11" applyNumberFormat="1" applyFont="1" applyFill="1" applyAlignment="1">
      <alignment horizontal="right"/>
    </xf>
    <xf numFmtId="166" fontId="41" fillId="8" borderId="0" xfId="11" applyNumberFormat="1" applyFont="1" applyFill="1" applyBorder="1" applyAlignment="1">
      <alignment horizontal="center"/>
    </xf>
    <xf numFmtId="0" fontId="3" fillId="0" borderId="0" xfId="9" applyFont="1" applyFill="1" applyAlignment="1">
      <alignment horizontal="left" indent="1"/>
    </xf>
    <xf numFmtId="175" fontId="3" fillId="0" borderId="7" xfId="10" applyNumberFormat="1" applyFont="1" applyFill="1" applyBorder="1" applyAlignment="1">
      <alignment horizontal="right"/>
    </xf>
    <xf numFmtId="166" fontId="3" fillId="0" borderId="8" xfId="11" applyNumberFormat="1" applyFont="1" applyFill="1" applyBorder="1" applyAlignment="1">
      <alignment horizontal="center"/>
    </xf>
    <xf numFmtId="10" fontId="3" fillId="0" borderId="0" xfId="11" applyNumberFormat="1" applyFont="1" applyFill="1" applyAlignment="1">
      <alignment horizontal="right"/>
    </xf>
    <xf numFmtId="175" fontId="3" fillId="0" borderId="0" xfId="10" applyNumberFormat="1" applyFont="1" applyFill="1" applyBorder="1" applyAlignment="1">
      <alignment horizontal="right"/>
    </xf>
    <xf numFmtId="166" fontId="3" fillId="0" borderId="0" xfId="11" applyNumberFormat="1" applyFont="1" applyFill="1" applyBorder="1" applyAlignment="1">
      <alignment horizontal="center"/>
    </xf>
    <xf numFmtId="175" fontId="3" fillId="0" borderId="0" xfId="8" applyNumberFormat="1" applyFont="1"/>
    <xf numFmtId="10" fontId="3" fillId="0" borderId="8" xfId="11" applyNumberFormat="1" applyFont="1" applyFill="1" applyBorder="1" applyAlignment="1">
      <alignment horizontal="center"/>
    </xf>
    <xf numFmtId="176" fontId="3" fillId="0" borderId="8" xfId="11" applyNumberFormat="1" applyFont="1" applyFill="1" applyBorder="1" applyAlignment="1">
      <alignment horizontal="center"/>
    </xf>
    <xf numFmtId="176" fontId="3" fillId="0" borderId="8" xfId="1" applyNumberFormat="1" applyFont="1" applyFill="1" applyBorder="1" applyAlignment="1">
      <alignment horizontal="center"/>
    </xf>
    <xf numFmtId="177" fontId="3" fillId="0" borderId="8" xfId="1" applyNumberFormat="1" applyFont="1" applyFill="1" applyBorder="1" applyAlignment="1">
      <alignment horizontal="center"/>
    </xf>
    <xf numFmtId="177" fontId="3" fillId="0" borderId="8" xfId="11" applyNumberFormat="1" applyFont="1" applyFill="1" applyBorder="1" applyAlignment="1">
      <alignment horizontal="center"/>
    </xf>
    <xf numFmtId="183" fontId="3" fillId="0" borderId="8" xfId="11" applyNumberFormat="1" applyFont="1" applyFill="1" applyBorder="1" applyAlignment="1">
      <alignment horizontal="center"/>
    </xf>
    <xf numFmtId="175" fontId="41" fillId="8" borderId="7" xfId="10" applyNumberFormat="1" applyFont="1" applyFill="1" applyBorder="1" applyAlignment="1">
      <alignment horizontal="center"/>
    </xf>
    <xf numFmtId="10" fontId="41" fillId="8" borderId="0" xfId="11" applyNumberFormat="1" applyFont="1" applyFill="1" applyAlignment="1">
      <alignment horizontal="center"/>
    </xf>
    <xf numFmtId="175" fontId="41" fillId="8" borderId="0" xfId="10" applyNumberFormat="1" applyFont="1" applyFill="1" applyBorder="1" applyAlignment="1">
      <alignment horizontal="center"/>
    </xf>
    <xf numFmtId="0" fontId="3" fillId="0" borderId="0" xfId="10" applyNumberFormat="1" applyFont="1" applyFill="1" applyAlignment="1">
      <alignment horizontal="left" indent="1"/>
    </xf>
    <xf numFmtId="175" fontId="3" fillId="0" borderId="7" xfId="10" applyNumberFormat="1" applyFont="1" applyFill="1" applyBorder="1" applyAlignment="1">
      <alignment horizontal="center"/>
    </xf>
    <xf numFmtId="170" fontId="4" fillId="0" borderId="0" xfId="0" applyNumberFormat="1" applyFont="1" applyAlignment="1">
      <alignment horizontal="center" vertical="center"/>
    </xf>
    <xf numFmtId="10" fontId="3" fillId="0" borderId="0" xfId="11" applyNumberFormat="1" applyFont="1" applyFill="1" applyAlignment="1">
      <alignment horizontal="center"/>
    </xf>
    <xf numFmtId="175" fontId="3" fillId="0" borderId="0" xfId="10" applyNumberFormat="1" applyFont="1" applyFill="1" applyBorder="1" applyAlignment="1">
      <alignment horizontal="center"/>
    </xf>
    <xf numFmtId="175" fontId="3" fillId="0" borderId="9" xfId="10" applyNumberFormat="1" applyFont="1" applyFill="1" applyBorder="1" applyAlignment="1">
      <alignment horizontal="center"/>
    </xf>
    <xf numFmtId="170" fontId="4" fillId="0" borderId="2" xfId="0" applyNumberFormat="1" applyFont="1" applyBorder="1" applyAlignment="1">
      <alignment horizontal="center" vertical="center"/>
    </xf>
    <xf numFmtId="166" fontId="3" fillId="0" borderId="10" xfId="11" applyNumberFormat="1" applyFont="1" applyFill="1" applyBorder="1" applyAlignment="1">
      <alignment horizontal="center"/>
    </xf>
    <xf numFmtId="175" fontId="3" fillId="0" borderId="2" xfId="10" applyNumberFormat="1" applyFont="1" applyFill="1" applyBorder="1" applyAlignment="1">
      <alignment horizontal="center"/>
    </xf>
    <xf numFmtId="166" fontId="3" fillId="0" borderId="2" xfId="11" applyNumberFormat="1" applyFont="1" applyFill="1" applyBorder="1" applyAlignment="1">
      <alignment horizontal="center"/>
    </xf>
    <xf numFmtId="3" fontId="3" fillId="2" borderId="5" xfId="9" applyNumberFormat="1" applyFont="1" applyBorder="1" applyAlignment="1">
      <alignment horizontal="right"/>
    </xf>
    <xf numFmtId="3" fontId="3" fillId="2" borderId="5" xfId="9" applyNumberFormat="1" applyFont="1" applyBorder="1" applyAlignment="1">
      <alignment horizontal="center"/>
    </xf>
    <xf numFmtId="0" fontId="3" fillId="0" borderId="2" xfId="9" applyFont="1" applyFill="1" applyBorder="1" applyAlignment="1">
      <alignment horizontal="right"/>
    </xf>
    <xf numFmtId="0" fontId="3" fillId="0" borderId="2" xfId="9" applyFont="1" applyFill="1" applyBorder="1" applyAlignment="1">
      <alignment horizontal="center" vertical="center"/>
    </xf>
    <xf numFmtId="0" fontId="3" fillId="0" borderId="2" xfId="9" applyFont="1" applyFill="1" applyBorder="1" applyAlignment="1">
      <alignment horizontal="center"/>
    </xf>
    <xf numFmtId="3" fontId="3" fillId="0" borderId="2" xfId="9" applyNumberFormat="1" applyFont="1" applyFill="1" applyBorder="1" applyAlignment="1">
      <alignment horizontal="right"/>
    </xf>
    <xf numFmtId="3" fontId="3" fillId="2" borderId="2" xfId="9" applyNumberFormat="1" applyFont="1" applyBorder="1" applyAlignment="1">
      <alignment horizontal="right"/>
    </xf>
    <xf numFmtId="3" fontId="3" fillId="2" borderId="2" xfId="9" applyNumberFormat="1" applyFont="1" applyBorder="1" applyAlignment="1">
      <alignment horizontal="center"/>
    </xf>
    <xf numFmtId="0" fontId="3" fillId="0" borderId="0" xfId="8" applyFont="1" applyAlignment="1">
      <alignment horizontal="center" vertical="center"/>
    </xf>
    <xf numFmtId="0" fontId="41" fillId="0" borderId="0" xfId="12" applyFont="1" applyAlignment="1">
      <alignment horizontal="center"/>
    </xf>
    <xf numFmtId="10" fontId="20" fillId="12" borderId="0" xfId="11" applyNumberFormat="1" applyFont="1" applyFill="1" applyAlignment="1">
      <alignment horizontal="center" vertical="center" wrapText="1"/>
    </xf>
    <xf numFmtId="166" fontId="4" fillId="0" borderId="8" xfId="11" applyNumberFormat="1" applyFont="1" applyBorder="1" applyAlignment="1">
      <alignment horizontal="center" vertical="center" wrapText="1"/>
    </xf>
    <xf numFmtId="175" fontId="4" fillId="0" borderId="0" xfId="11" applyNumberFormat="1" applyFont="1" applyAlignment="1">
      <alignment horizontal="center" vertical="center" wrapText="1"/>
    </xf>
    <xf numFmtId="175" fontId="4" fillId="0" borderId="7" xfId="12" applyNumberFormat="1" applyFont="1" applyBorder="1" applyAlignment="1">
      <alignment vertical="center" wrapText="1"/>
    </xf>
    <xf numFmtId="175" fontId="4" fillId="0" borderId="0" xfId="12" applyNumberFormat="1" applyFont="1" applyAlignment="1">
      <alignment vertical="center" wrapText="1"/>
    </xf>
    <xf numFmtId="10" fontId="4" fillId="0" borderId="8" xfId="1" applyNumberFormat="1" applyFont="1" applyBorder="1" applyAlignment="1">
      <alignment horizontal="center" vertical="center" wrapText="1"/>
    </xf>
    <xf numFmtId="166" fontId="4" fillId="0" borderId="8" xfId="11" applyNumberFormat="1" applyFont="1" applyFill="1" applyBorder="1" applyAlignment="1">
      <alignment horizontal="center" vertical="center" wrapText="1"/>
    </xf>
    <xf numFmtId="10" fontId="3" fillId="0" borderId="0" xfId="11" applyNumberFormat="1" applyFont="1" applyAlignment="1">
      <alignment horizontal="center" vertical="center" wrapText="1"/>
    </xf>
    <xf numFmtId="175" fontId="3" fillId="0" borderId="7" xfId="12" applyNumberFormat="1" applyFont="1" applyBorder="1" applyAlignment="1">
      <alignment horizontal="right" vertical="center" wrapText="1"/>
    </xf>
    <xf numFmtId="10" fontId="3" fillId="0" borderId="0" xfId="11" applyNumberFormat="1" applyFont="1" applyFill="1" applyAlignment="1">
      <alignment horizontal="center" vertical="center" wrapText="1"/>
    </xf>
    <xf numFmtId="10" fontId="4" fillId="0" borderId="0" xfId="11" applyNumberFormat="1" applyFont="1" applyFill="1" applyAlignment="1">
      <alignment horizontal="center" vertical="center" wrapText="1"/>
    </xf>
    <xf numFmtId="175" fontId="3" fillId="0" borderId="0" xfId="12" applyNumberFormat="1" applyFont="1" applyAlignment="1">
      <alignment horizontal="right" vertical="center" wrapText="1"/>
    </xf>
    <xf numFmtId="10" fontId="4" fillId="0" borderId="0" xfId="11" applyNumberFormat="1" applyFont="1" applyAlignment="1">
      <alignment horizontal="center" vertical="center" wrapText="1"/>
    </xf>
    <xf numFmtId="0" fontId="4" fillId="0" borderId="62" xfId="12" applyFont="1" applyBorder="1"/>
    <xf numFmtId="175" fontId="4" fillId="0" borderId="7" xfId="0" applyNumberFormat="1" applyFont="1" applyBorder="1"/>
    <xf numFmtId="10" fontId="4" fillId="0" borderId="0" xfId="11" applyNumberFormat="1" applyFont="1" applyFill="1" applyBorder="1" applyAlignment="1">
      <alignment horizontal="center" vertical="center" wrapText="1"/>
    </xf>
    <xf numFmtId="10" fontId="41" fillId="12" borderId="0" xfId="11" applyNumberFormat="1" applyFont="1" applyFill="1" applyAlignment="1">
      <alignment horizontal="center" vertical="center" wrapText="1"/>
    </xf>
    <xf numFmtId="10" fontId="41" fillId="0" borderId="0" xfId="11" applyNumberFormat="1" applyFont="1" applyAlignment="1">
      <alignment horizontal="center" vertical="center" wrapText="1"/>
    </xf>
    <xf numFmtId="166" fontId="3" fillId="0" borderId="10" xfId="11" applyNumberFormat="1" applyFont="1" applyBorder="1" applyAlignment="1">
      <alignment horizontal="center" vertical="center" wrapText="1"/>
    </xf>
    <xf numFmtId="10" fontId="4" fillId="0" borderId="0" xfId="1" applyNumberFormat="1" applyFont="1" applyFill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0" fontId="0" fillId="2" borderId="1" xfId="0" applyFill="1" applyBorder="1"/>
    <xf numFmtId="166" fontId="81" fillId="0" borderId="0" xfId="1" applyNumberFormat="1" applyFont="1" applyFill="1" applyAlignment="1">
      <alignment horizontal="left"/>
    </xf>
    <xf numFmtId="171" fontId="17" fillId="24" borderId="13" xfId="5" applyNumberFormat="1" applyFont="1" applyFill="1" applyBorder="1" applyAlignment="1">
      <alignment horizontal="center" vertical="center"/>
    </xf>
    <xf numFmtId="0" fontId="21" fillId="4" borderId="36" xfId="5" applyFont="1" applyFill="1" applyBorder="1" applyAlignment="1">
      <alignment horizontal="left" vertical="center"/>
    </xf>
    <xf numFmtId="172" fontId="21" fillId="4" borderId="37" xfId="19" applyNumberFormat="1" applyFont="1" applyFill="1" applyBorder="1" applyAlignment="1">
      <alignment horizontal="right" vertical="center"/>
    </xf>
    <xf numFmtId="172" fontId="21" fillId="4" borderId="38" xfId="19" applyNumberFormat="1" applyFont="1" applyFill="1" applyBorder="1" applyAlignment="1">
      <alignment horizontal="right" vertical="center"/>
    </xf>
    <xf numFmtId="171" fontId="21" fillId="4" borderId="37" xfId="5" applyNumberFormat="1" applyFont="1" applyFill="1" applyBorder="1" applyAlignment="1">
      <alignment vertical="center"/>
    </xf>
    <xf numFmtId="171" fontId="21" fillId="4" borderId="5" xfId="5" applyNumberFormat="1" applyFont="1" applyFill="1" applyBorder="1" applyAlignment="1">
      <alignment vertical="center"/>
    </xf>
    <xf numFmtId="174" fontId="21" fillId="4" borderId="38" xfId="5" applyNumberFormat="1" applyFont="1" applyFill="1" applyBorder="1" applyAlignment="1">
      <alignment vertical="center"/>
    </xf>
    <xf numFmtId="171" fontId="21" fillId="4" borderId="36" xfId="5" applyNumberFormat="1" applyFont="1" applyFill="1" applyBorder="1" applyAlignment="1">
      <alignment horizontal="center" vertical="center"/>
    </xf>
    <xf numFmtId="0" fontId="21" fillId="4" borderId="63" xfId="5" applyFont="1" applyFill="1" applyBorder="1" applyAlignment="1">
      <alignment horizontal="left" vertical="center"/>
    </xf>
    <xf numFmtId="172" fontId="21" fillId="4" borderId="9" xfId="19" applyNumberFormat="1" applyFont="1" applyFill="1" applyBorder="1" applyAlignment="1">
      <alignment horizontal="right" vertical="center"/>
    </xf>
    <xf numFmtId="172" fontId="21" fillId="4" borderId="10" xfId="19" applyNumberFormat="1" applyFont="1" applyFill="1" applyBorder="1" applyAlignment="1">
      <alignment horizontal="right" vertical="center"/>
    </xf>
    <xf numFmtId="171" fontId="21" fillId="4" borderId="9" xfId="5" applyNumberFormat="1" applyFont="1" applyFill="1" applyBorder="1" applyAlignment="1">
      <alignment vertical="center"/>
    </xf>
    <xf numFmtId="171" fontId="21" fillId="4" borderId="2" xfId="5" applyNumberFormat="1" applyFont="1" applyFill="1" applyBorder="1" applyAlignment="1">
      <alignment vertical="center"/>
    </xf>
    <xf numFmtId="171" fontId="21" fillId="4" borderId="10" xfId="5" applyNumberFormat="1" applyFont="1" applyFill="1" applyBorder="1" applyAlignment="1">
      <alignment vertical="center"/>
    </xf>
    <xf numFmtId="171" fontId="21" fillId="4" borderId="63" xfId="5" applyNumberFormat="1" applyFont="1" applyFill="1" applyBorder="1" applyAlignment="1">
      <alignment horizontal="center" vertical="center"/>
    </xf>
    <xf numFmtId="172" fontId="21" fillId="4" borderId="0" xfId="32" applyNumberFormat="1" applyFont="1" applyFill="1" applyBorder="1" applyAlignment="1">
      <alignment horizontal="right" vertical="center"/>
    </xf>
    <xf numFmtId="170" fontId="2" fillId="9" borderId="0" xfId="32" applyNumberFormat="1" applyFont="1" applyFill="1"/>
    <xf numFmtId="165" fontId="21" fillId="9" borderId="0" xfId="5" applyNumberFormat="1" applyFont="1" applyFill="1" applyAlignment="1">
      <alignment horizontal="center" vertical="center"/>
    </xf>
    <xf numFmtId="184" fontId="2" fillId="4" borderId="0" xfId="5" applyNumberFormat="1" applyFill="1"/>
    <xf numFmtId="166" fontId="2" fillId="4" borderId="0" xfId="1" applyNumberFormat="1" applyFont="1" applyFill="1"/>
    <xf numFmtId="172" fontId="21" fillId="4" borderId="0" xfId="32" applyNumberFormat="1" applyFont="1" applyFill="1" applyBorder="1" applyAlignment="1">
      <alignment vertical="center"/>
    </xf>
    <xf numFmtId="0" fontId="82" fillId="0" borderId="57" xfId="26" applyFont="1" applyBorder="1" applyAlignment="1">
      <alignment horizontal="center" vertical="center"/>
    </xf>
    <xf numFmtId="0" fontId="82" fillId="0" borderId="64" xfId="26" applyFont="1" applyBorder="1" applyAlignment="1">
      <alignment horizontal="center" vertical="center"/>
    </xf>
    <xf numFmtId="0" fontId="29" fillId="0" borderId="64" xfId="26" applyFont="1" applyBorder="1" applyAlignment="1">
      <alignment horizontal="center" vertical="center"/>
    </xf>
    <xf numFmtId="3" fontId="29" fillId="0" borderId="64" xfId="26" applyNumberFormat="1" applyFont="1" applyBorder="1" applyAlignment="1">
      <alignment horizontal="center" vertical="center"/>
    </xf>
    <xf numFmtId="14" fontId="29" fillId="0" borderId="64" xfId="26" applyNumberFormat="1" applyFont="1" applyBorder="1" applyAlignment="1">
      <alignment horizontal="center" vertical="center"/>
    </xf>
    <xf numFmtId="168" fontId="29" fillId="0" borderId="64" xfId="26" applyNumberFormat="1" applyFont="1" applyBorder="1" applyAlignment="1">
      <alignment horizontal="center" vertical="center"/>
    </xf>
    <xf numFmtId="14" fontId="83" fillId="0" borderId="64" xfId="26" applyNumberFormat="1" applyFont="1" applyBorder="1" applyAlignment="1">
      <alignment horizontal="center" vertical="center"/>
    </xf>
    <xf numFmtId="185" fontId="29" fillId="0" borderId="64" xfId="26" applyNumberFormat="1" applyFont="1" applyBorder="1" applyAlignment="1">
      <alignment horizontal="center" vertical="center"/>
    </xf>
    <xf numFmtId="0" fontId="82" fillId="0" borderId="58" xfId="26" applyFont="1" applyBorder="1" applyAlignment="1">
      <alignment horizontal="center" vertical="center"/>
    </xf>
    <xf numFmtId="0" fontId="82" fillId="0" borderId="65" xfId="26" applyFont="1" applyBorder="1" applyAlignment="1">
      <alignment horizontal="center" vertical="center"/>
    </xf>
    <xf numFmtId="0" fontId="29" fillId="0" borderId="65" xfId="26" applyFont="1" applyBorder="1" applyAlignment="1">
      <alignment horizontal="center" vertical="center"/>
    </xf>
    <xf numFmtId="3" fontId="29" fillId="0" borderId="65" xfId="26" applyNumberFormat="1" applyFont="1" applyBorder="1" applyAlignment="1">
      <alignment horizontal="center" vertical="center"/>
    </xf>
    <xf numFmtId="14" fontId="29" fillId="0" borderId="65" xfId="26" applyNumberFormat="1" applyFont="1" applyBorder="1" applyAlignment="1">
      <alignment horizontal="center" vertical="center"/>
    </xf>
    <xf numFmtId="168" fontId="29" fillId="0" borderId="65" xfId="26" applyNumberFormat="1" applyFont="1" applyBorder="1" applyAlignment="1">
      <alignment horizontal="center" vertical="center"/>
    </xf>
    <xf numFmtId="14" fontId="29" fillId="0" borderId="66" xfId="26" applyNumberFormat="1" applyFont="1" applyBorder="1" applyAlignment="1">
      <alignment horizontal="center" vertical="center"/>
    </xf>
    <xf numFmtId="0" fontId="82" fillId="0" borderId="0" xfId="26" applyFont="1" applyAlignment="1">
      <alignment horizontal="center" vertical="center"/>
    </xf>
    <xf numFmtId="0" fontId="26" fillId="0" borderId="57" xfId="26" applyFont="1" applyBorder="1" applyAlignment="1">
      <alignment horizontal="center" vertical="center"/>
    </xf>
    <xf numFmtId="0" fontId="85" fillId="0" borderId="57" xfId="26" applyFont="1" applyBorder="1" applyAlignment="1">
      <alignment horizontal="center" vertical="center"/>
    </xf>
    <xf numFmtId="3" fontId="85" fillId="0" borderId="57" xfId="26" applyNumberFormat="1" applyFont="1" applyBorder="1" applyAlignment="1">
      <alignment horizontal="center" vertical="center"/>
    </xf>
    <xf numFmtId="14" fontId="85" fillId="0" borderId="57" xfId="26" applyNumberFormat="1" applyFont="1" applyBorder="1" applyAlignment="1">
      <alignment horizontal="center" vertical="center"/>
    </xf>
    <xf numFmtId="168" fontId="85" fillId="0" borderId="57" xfId="26" applyNumberFormat="1" applyFont="1" applyBorder="1" applyAlignment="1">
      <alignment horizontal="center" vertical="center"/>
    </xf>
    <xf numFmtId="0" fontId="26" fillId="0" borderId="1" xfId="26" applyFont="1" applyBorder="1" applyAlignment="1">
      <alignment horizontal="center" vertical="center"/>
    </xf>
    <xf numFmtId="0" fontId="27" fillId="0" borderId="1" xfId="26" applyFont="1" applyBorder="1" applyAlignment="1">
      <alignment horizontal="center" vertical="center"/>
    </xf>
    <xf numFmtId="14" fontId="27" fillId="0" borderId="1" xfId="26" applyNumberFormat="1" applyFont="1" applyBorder="1" applyAlignment="1">
      <alignment horizontal="center" vertical="center"/>
    </xf>
    <xf numFmtId="14" fontId="85" fillId="0" borderId="1" xfId="26" applyNumberFormat="1" applyFont="1" applyBorder="1" applyAlignment="1">
      <alignment horizontal="center" vertical="center"/>
    </xf>
    <xf numFmtId="168" fontId="27" fillId="0" borderId="1" xfId="26" applyNumberFormat="1" applyFont="1" applyBorder="1" applyAlignment="1">
      <alignment horizontal="center" vertical="center"/>
    </xf>
    <xf numFmtId="0" fontId="26" fillId="0" borderId="67" xfId="26" applyFont="1" applyBorder="1" applyAlignment="1">
      <alignment horizontal="center" vertical="center"/>
    </xf>
    <xf numFmtId="0" fontId="27" fillId="0" borderId="67" xfId="26" applyFont="1" applyBorder="1" applyAlignment="1">
      <alignment horizontal="center" vertical="center"/>
    </xf>
    <xf numFmtId="14" fontId="27" fillId="0" borderId="67" xfId="26" applyNumberFormat="1" applyFont="1" applyBorder="1" applyAlignment="1">
      <alignment horizontal="center" vertical="center"/>
    </xf>
    <xf numFmtId="14" fontId="85" fillId="0" borderId="67" xfId="26" applyNumberFormat="1" applyFont="1" applyBorder="1" applyAlignment="1">
      <alignment horizontal="center" vertical="center"/>
    </xf>
    <xf numFmtId="168" fontId="27" fillId="0" borderId="67" xfId="26" applyNumberFormat="1" applyFont="1" applyBorder="1" applyAlignment="1">
      <alignment horizontal="center" vertical="center"/>
    </xf>
    <xf numFmtId="0" fontId="26" fillId="0" borderId="0" xfId="26" applyFont="1" applyAlignment="1">
      <alignment horizontal="center" vertical="center"/>
    </xf>
    <xf numFmtId="14" fontId="85" fillId="0" borderId="0" xfId="26" applyNumberFormat="1" applyFont="1" applyAlignment="1">
      <alignment horizontal="center" vertical="center"/>
    </xf>
    <xf numFmtId="0" fontId="26" fillId="0" borderId="58" xfId="26" applyFont="1" applyBorder="1" applyAlignment="1">
      <alignment horizontal="center" vertical="center"/>
    </xf>
    <xf numFmtId="14" fontId="85" fillId="0" borderId="58" xfId="26" applyNumberFormat="1" applyFont="1" applyBorder="1" applyAlignment="1">
      <alignment horizontal="center" vertical="center"/>
    </xf>
    <xf numFmtId="0" fontId="86" fillId="0" borderId="58" xfId="26" applyFont="1" applyBorder="1" applyAlignment="1">
      <alignment horizontal="center" vertical="center"/>
    </xf>
    <xf numFmtId="0" fontId="86" fillId="2" borderId="68" xfId="26" applyFont="1" applyFill="1" applyBorder="1" applyAlignment="1">
      <alignment horizontal="center" vertical="center"/>
    </xf>
    <xf numFmtId="14" fontId="85" fillId="2" borderId="58" xfId="26" applyNumberFormat="1" applyFont="1" applyFill="1" applyBorder="1" applyAlignment="1">
      <alignment horizontal="center" vertical="center"/>
    </xf>
    <xf numFmtId="0" fontId="87" fillId="2" borderId="0" xfId="26" applyFont="1" applyFill="1" applyAlignment="1">
      <alignment horizontal="center" vertical="center"/>
    </xf>
    <xf numFmtId="0" fontId="25" fillId="0" borderId="56" xfId="26" applyFont="1" applyBorder="1" applyAlignment="1">
      <alignment horizontal="center" vertical="center"/>
    </xf>
    <xf numFmtId="14" fontId="25" fillId="0" borderId="56" xfId="26" applyNumberFormat="1" applyFont="1" applyBorder="1" applyAlignment="1">
      <alignment horizontal="center" vertical="center"/>
    </xf>
    <xf numFmtId="168" fontId="25" fillId="0" borderId="56" xfId="26" applyNumberFormat="1" applyFont="1" applyBorder="1" applyAlignment="1">
      <alignment horizontal="center" vertical="center"/>
    </xf>
    <xf numFmtId="0" fontId="87" fillId="2" borderId="58" xfId="26" applyFont="1" applyFill="1" applyBorder="1" applyAlignment="1">
      <alignment horizontal="center" vertical="center"/>
    </xf>
    <xf numFmtId="0" fontId="25" fillId="0" borderId="58" xfId="26" applyFont="1" applyBorder="1" applyAlignment="1">
      <alignment horizontal="center" vertical="center"/>
    </xf>
    <xf numFmtId="3" fontId="25" fillId="0" borderId="58" xfId="26" applyNumberFormat="1" applyFont="1" applyBorder="1" applyAlignment="1">
      <alignment horizontal="center" vertical="center"/>
    </xf>
    <xf numFmtId="14" fontId="25" fillId="0" borderId="58" xfId="26" applyNumberFormat="1" applyFont="1" applyBorder="1" applyAlignment="1">
      <alignment horizontal="center" vertical="center"/>
    </xf>
    <xf numFmtId="168" fontId="25" fillId="0" borderId="58" xfId="26" applyNumberFormat="1" applyFont="1" applyBorder="1" applyAlignment="1">
      <alignment horizontal="center" vertical="center"/>
    </xf>
    <xf numFmtId="0" fontId="87" fillId="2" borderId="59" xfId="26" applyFont="1" applyFill="1" applyBorder="1" applyAlignment="1">
      <alignment horizontal="center" vertical="center"/>
    </xf>
    <xf numFmtId="166" fontId="20" fillId="2" borderId="0" xfId="0" applyNumberFormat="1" applyFont="1" applyFill="1"/>
    <xf numFmtId="0" fontId="21" fillId="26" borderId="0" xfId="0" applyFont="1" applyFill="1" applyAlignment="1">
      <alignment horizontal="left"/>
    </xf>
    <xf numFmtId="3" fontId="21" fillId="26" borderId="0" xfId="0" applyNumberFormat="1" applyFont="1" applyFill="1" applyAlignment="1">
      <alignment horizontal="right"/>
    </xf>
    <xf numFmtId="0" fontId="17" fillId="27" borderId="1" xfId="0" applyFont="1" applyFill="1" applyBorder="1" applyAlignment="1">
      <alignment horizontal="left"/>
    </xf>
    <xf numFmtId="166" fontId="17" fillId="27" borderId="1" xfId="0" applyNumberFormat="1" applyFont="1" applyFill="1" applyBorder="1"/>
    <xf numFmtId="166" fontId="43" fillId="28" borderId="20" xfId="1" applyNumberFormat="1" applyFont="1" applyFill="1" applyBorder="1" applyAlignment="1">
      <alignment horizontal="center" vertical="center"/>
    </xf>
    <xf numFmtId="177" fontId="3" fillId="2" borderId="17" xfId="1" applyNumberFormat="1" applyFont="1" applyFill="1" applyBorder="1" applyAlignment="1">
      <alignment horizontal="right" vertical="center"/>
    </xf>
    <xf numFmtId="0" fontId="20" fillId="12" borderId="27" xfId="4" applyNumberFormat="1" applyFont="1" applyFill="1" applyBorder="1" applyAlignment="1">
      <alignment vertical="center"/>
    </xf>
    <xf numFmtId="175" fontId="20" fillId="12" borderId="27" xfId="4" applyNumberFormat="1" applyFont="1" applyFill="1" applyBorder="1" applyAlignment="1">
      <alignment horizontal="center" vertical="center"/>
    </xf>
    <xf numFmtId="175" fontId="20" fillId="12" borderId="28" xfId="4" applyNumberFormat="1" applyFont="1" applyFill="1" applyBorder="1" applyAlignment="1">
      <alignment horizontal="center" vertical="center"/>
    </xf>
    <xf numFmtId="166" fontId="20" fillId="12" borderId="27" xfId="1" applyNumberFormat="1" applyFont="1" applyFill="1" applyBorder="1" applyAlignment="1">
      <alignment horizontal="right" vertical="center"/>
    </xf>
    <xf numFmtId="0" fontId="4" fillId="0" borderId="16" xfId="0" applyFont="1" applyBorder="1" applyAlignment="1">
      <alignment vertical="center"/>
    </xf>
    <xf numFmtId="170" fontId="4" fillId="2" borderId="0" xfId="19" applyNumberFormat="1" applyFont="1" applyFill="1" applyBorder="1" applyAlignment="1">
      <alignment horizontal="right" vertical="center"/>
    </xf>
    <xf numFmtId="166" fontId="20" fillId="12" borderId="33" xfId="1" applyNumberFormat="1" applyFont="1" applyFill="1" applyBorder="1" applyAlignment="1">
      <alignment horizontal="center" vertical="center"/>
    </xf>
    <xf numFmtId="3" fontId="43" fillId="13" borderId="26" xfId="9" applyNumberFormat="1" applyFont="1" applyFill="1" applyBorder="1" applyAlignment="1">
      <alignment horizontal="center" vertical="center"/>
    </xf>
    <xf numFmtId="175" fontId="20" fillId="8" borderId="32" xfId="4" applyNumberFormat="1" applyFont="1" applyFill="1" applyBorder="1" applyAlignment="1">
      <alignment horizontal="right"/>
    </xf>
    <xf numFmtId="9" fontId="20" fillId="8" borderId="69" xfId="1" applyFont="1" applyFill="1" applyBorder="1" applyAlignment="1">
      <alignment horizontal="right" vertical="center"/>
    </xf>
    <xf numFmtId="175" fontId="4" fillId="2" borderId="2" xfId="4" applyNumberFormat="1" applyFont="1" applyFill="1" applyBorder="1" applyAlignment="1">
      <alignment horizontal="right"/>
    </xf>
    <xf numFmtId="9" fontId="20" fillId="8" borderId="35" xfId="1" applyFont="1" applyFill="1" applyBorder="1" applyAlignment="1">
      <alignment horizontal="right" vertical="center"/>
    </xf>
    <xf numFmtId="175" fontId="20" fillId="8" borderId="28" xfId="4" applyNumberFormat="1" applyFont="1" applyFill="1" applyBorder="1" applyAlignment="1">
      <alignment horizontal="right" vertical="center"/>
    </xf>
    <xf numFmtId="9" fontId="20" fillId="8" borderId="55" xfId="1" applyFont="1" applyFill="1" applyBorder="1" applyAlignment="1">
      <alignment horizontal="right" vertical="center"/>
    </xf>
    <xf numFmtId="0" fontId="0" fillId="2" borderId="25" xfId="0" applyFill="1" applyBorder="1" applyAlignment="1">
      <alignment horizontal="right"/>
    </xf>
    <xf numFmtId="0" fontId="16" fillId="10" borderId="0" xfId="0" applyFont="1" applyFill="1" applyAlignment="1">
      <alignment horizontal="left" wrapText="1" indent="1"/>
    </xf>
    <xf numFmtId="3" fontId="20" fillId="2" borderId="1" xfId="9" applyNumberFormat="1" applyFont="1" applyBorder="1" applyAlignment="1">
      <alignment horizontal="center" vertical="center"/>
    </xf>
    <xf numFmtId="10" fontId="4" fillId="2" borderId="23" xfId="1" applyNumberFormat="1" applyFont="1" applyFill="1" applyBorder="1" applyAlignment="1">
      <alignment horizontal="center"/>
    </xf>
    <xf numFmtId="0" fontId="21" fillId="4" borderId="24" xfId="7" applyFont="1" applyFill="1" applyBorder="1" applyAlignment="1">
      <alignment horizontal="center"/>
    </xf>
    <xf numFmtId="0" fontId="21" fillId="4" borderId="18" xfId="7" applyFont="1" applyFill="1" applyBorder="1" applyAlignment="1">
      <alignment horizontal="left"/>
    </xf>
    <xf numFmtId="3" fontId="21" fillId="0" borderId="4" xfId="7" applyNumberFormat="1" applyFont="1" applyBorder="1" applyAlignment="1">
      <alignment horizontal="center" vertical="center"/>
    </xf>
    <xf numFmtId="3" fontId="21" fillId="0" borderId="24" xfId="7" applyNumberFormat="1" applyFont="1" applyBorder="1" applyAlignment="1">
      <alignment horizontal="center" vertical="center"/>
    </xf>
    <xf numFmtId="0" fontId="17" fillId="19" borderId="14" xfId="7" applyFont="1" applyFill="1" applyBorder="1" applyAlignment="1">
      <alignment horizontal="left" wrapText="1"/>
    </xf>
    <xf numFmtId="3" fontId="17" fillId="19" borderId="25" xfId="7" applyNumberFormat="1" applyFont="1" applyFill="1" applyBorder="1" applyAlignment="1">
      <alignment horizontal="center" vertical="center"/>
    </xf>
    <xf numFmtId="3" fontId="17" fillId="19" borderId="26" xfId="7" applyNumberFormat="1" applyFont="1" applyFill="1" applyBorder="1" applyAlignment="1">
      <alignment horizontal="center" vertical="center"/>
    </xf>
    <xf numFmtId="2" fontId="21" fillId="4" borderId="41" xfId="7" applyNumberFormat="1" applyFont="1" applyFill="1" applyBorder="1" applyAlignment="1">
      <alignment horizontal="left"/>
    </xf>
    <xf numFmtId="3" fontId="21" fillId="4" borderId="5" xfId="7" applyNumberFormat="1" applyFont="1" applyFill="1" applyBorder="1" applyAlignment="1">
      <alignment horizontal="center" vertical="center"/>
    </xf>
    <xf numFmtId="3" fontId="21" fillId="4" borderId="70" xfId="7" applyNumberFormat="1" applyFont="1" applyFill="1" applyBorder="1" applyAlignment="1">
      <alignment horizontal="center" vertical="center"/>
    </xf>
    <xf numFmtId="2" fontId="21" fillId="4" borderId="18" xfId="7" applyNumberFormat="1" applyFont="1" applyFill="1" applyBorder="1" applyAlignment="1">
      <alignment horizontal="left"/>
    </xf>
    <xf numFmtId="3" fontId="21" fillId="4" borderId="24" xfId="7" applyNumberFormat="1" applyFont="1" applyFill="1" applyBorder="1" applyAlignment="1">
      <alignment horizontal="center" vertical="center"/>
    </xf>
    <xf numFmtId="0" fontId="17" fillId="4" borderId="14" xfId="7" applyFont="1" applyFill="1" applyBorder="1" applyAlignment="1">
      <alignment horizontal="left"/>
    </xf>
    <xf numFmtId="0" fontId="17" fillId="4" borderId="25" xfId="7" applyFont="1" applyFill="1" applyBorder="1" applyAlignment="1">
      <alignment horizontal="left"/>
    </xf>
    <xf numFmtId="0" fontId="17" fillId="4" borderId="26" xfId="7" applyFont="1" applyFill="1" applyBorder="1" applyAlignment="1">
      <alignment horizontal="left"/>
    </xf>
    <xf numFmtId="3" fontId="21" fillId="4" borderId="16" xfId="7" applyNumberFormat="1" applyFont="1" applyFill="1" applyBorder="1" applyAlignment="1">
      <alignment horizontal="left"/>
    </xf>
    <xf numFmtId="3" fontId="21" fillId="4" borderId="40" xfId="7" applyNumberFormat="1" applyFont="1" applyFill="1" applyBorder="1" applyAlignment="1">
      <alignment horizontal="left"/>
    </xf>
    <xf numFmtId="3" fontId="21" fillId="4" borderId="2" xfId="7" applyNumberFormat="1" applyFont="1" applyFill="1" applyBorder="1" applyAlignment="1">
      <alignment horizontal="center" vertical="center"/>
    </xf>
    <xf numFmtId="4" fontId="21" fillId="4" borderId="71" xfId="7" applyNumberFormat="1" applyFont="1" applyFill="1" applyBorder="1" applyAlignment="1">
      <alignment horizontal="center" vertical="center"/>
    </xf>
    <xf numFmtId="0" fontId="17" fillId="4" borderId="18" xfId="7" applyFont="1" applyFill="1" applyBorder="1" applyAlignment="1">
      <alignment horizontal="left" vertical="center"/>
    </xf>
    <xf numFmtId="166" fontId="17" fillId="4" borderId="4" xfId="7" applyNumberFormat="1" applyFont="1" applyFill="1" applyBorder="1" applyAlignment="1">
      <alignment horizontal="center" vertical="center"/>
    </xf>
    <xf numFmtId="166" fontId="17" fillId="4" borderId="24" xfId="7" applyNumberFormat="1" applyFont="1" applyFill="1" applyBorder="1" applyAlignment="1">
      <alignment horizontal="center" vertical="center"/>
    </xf>
    <xf numFmtId="0" fontId="21" fillId="4" borderId="25" xfId="7" applyFont="1" applyFill="1" applyBorder="1" applyAlignment="1">
      <alignment horizontal="center"/>
    </xf>
    <xf numFmtId="3" fontId="21" fillId="4" borderId="25" xfId="7" applyNumberFormat="1" applyFont="1" applyFill="1" applyBorder="1" applyAlignment="1">
      <alignment horizontal="center"/>
    </xf>
    <xf numFmtId="0" fontId="21" fillId="4" borderId="26" xfId="7" applyFont="1" applyFill="1" applyBorder="1" applyAlignment="1">
      <alignment horizontal="center"/>
    </xf>
    <xf numFmtId="0" fontId="21" fillId="4" borderId="40" xfId="7" applyFont="1" applyFill="1" applyBorder="1" applyAlignment="1">
      <alignment horizontal="left" vertical="center"/>
    </xf>
    <xf numFmtId="3" fontId="39" fillId="9" borderId="2" xfId="7" applyNumberFormat="1" applyFont="1" applyFill="1" applyBorder="1" applyAlignment="1">
      <alignment horizontal="center" vertical="center"/>
    </xf>
    <xf numFmtId="168" fontId="21" fillId="4" borderId="71" xfId="7" applyNumberFormat="1" applyFont="1" applyFill="1" applyBorder="1" applyAlignment="1">
      <alignment horizontal="center" vertical="center"/>
    </xf>
    <xf numFmtId="10" fontId="38" fillId="9" borderId="4" xfId="7" applyNumberFormat="1" applyFont="1" applyFill="1" applyBorder="1" applyAlignment="1">
      <alignment horizontal="center" vertical="center"/>
    </xf>
    <xf numFmtId="166" fontId="38" fillId="9" borderId="4" xfId="7" applyNumberFormat="1" applyFont="1" applyFill="1" applyBorder="1" applyAlignment="1">
      <alignment horizontal="center" vertical="center"/>
    </xf>
    <xf numFmtId="0" fontId="4" fillId="2" borderId="16" xfId="9" applyFont="1" applyBorder="1">
      <alignment horizontal="left"/>
    </xf>
    <xf numFmtId="3" fontId="39" fillId="2" borderId="23" xfId="7" applyNumberFormat="1" applyFont="1" applyFill="1" applyBorder="1" applyAlignment="1">
      <alignment horizontal="center" vertical="center"/>
    </xf>
    <xf numFmtId="0" fontId="20" fillId="2" borderId="27" xfId="9" applyFont="1" applyBorder="1" applyAlignment="1"/>
    <xf numFmtId="166" fontId="17" fillId="4" borderId="28" xfId="7" applyNumberFormat="1" applyFont="1" applyFill="1" applyBorder="1" applyAlignment="1">
      <alignment horizontal="center" vertical="center"/>
    </xf>
    <xf numFmtId="166" fontId="17" fillId="4" borderId="33" xfId="7" applyNumberFormat="1" applyFont="1" applyFill="1" applyBorder="1" applyAlignment="1">
      <alignment horizontal="center" vertical="center"/>
    </xf>
    <xf numFmtId="10" fontId="17" fillId="4" borderId="0" xfId="7" applyNumberFormat="1" applyFont="1" applyFill="1" applyAlignment="1">
      <alignment horizontal="center" vertical="center"/>
    </xf>
    <xf numFmtId="10" fontId="38" fillId="4" borderId="0" xfId="7" applyNumberFormat="1" applyFont="1" applyFill="1" applyAlignment="1">
      <alignment horizontal="center" vertical="center"/>
    </xf>
    <xf numFmtId="10" fontId="43" fillId="10" borderId="26" xfId="1" applyNumberFormat="1" applyFont="1" applyFill="1" applyBorder="1" applyAlignment="1">
      <alignment horizontal="center" vertical="center"/>
    </xf>
    <xf numFmtId="10" fontId="43" fillId="14" borderId="26" xfId="1" applyNumberFormat="1" applyFont="1" applyFill="1" applyBorder="1" applyAlignment="1">
      <alignment horizontal="right" vertical="center"/>
    </xf>
    <xf numFmtId="10" fontId="20" fillId="8" borderId="1" xfId="1" applyNumberFormat="1" applyFont="1" applyFill="1" applyBorder="1" applyAlignment="1">
      <alignment horizontal="center" vertical="center"/>
    </xf>
    <xf numFmtId="175" fontId="20" fillId="8" borderId="30" xfId="4" applyNumberFormat="1" applyFont="1" applyFill="1" applyBorder="1" applyAlignment="1">
      <alignment horizontal="center" vertical="center"/>
    </xf>
    <xf numFmtId="166" fontId="20" fillId="8" borderId="31" xfId="1" applyNumberFormat="1" applyFont="1" applyFill="1" applyBorder="1" applyAlignment="1">
      <alignment horizontal="center" vertical="center"/>
    </xf>
    <xf numFmtId="175" fontId="4" fillId="2" borderId="40" xfId="4" applyNumberFormat="1" applyFont="1" applyFill="1" applyBorder="1" applyAlignment="1">
      <alignment horizontal="center" vertical="center"/>
    </xf>
    <xf numFmtId="175" fontId="4" fillId="0" borderId="40" xfId="4" applyNumberFormat="1" applyFont="1" applyFill="1" applyBorder="1" applyAlignment="1">
      <alignment horizontal="center" vertical="center"/>
    </xf>
    <xf numFmtId="166" fontId="4" fillId="0" borderId="23" xfId="1" applyNumberFormat="1" applyFont="1" applyFill="1" applyBorder="1" applyAlignment="1">
      <alignment horizontal="center" vertical="center"/>
    </xf>
    <xf numFmtId="166" fontId="4" fillId="0" borderId="23" xfId="1" applyNumberFormat="1" applyFont="1" applyFill="1" applyBorder="1" applyAlignment="1">
      <alignment horizontal="right" vertical="center"/>
    </xf>
    <xf numFmtId="10" fontId="4" fillId="0" borderId="23" xfId="1" applyNumberFormat="1" applyFont="1" applyFill="1" applyBorder="1" applyAlignment="1">
      <alignment horizontal="right" vertical="center"/>
    </xf>
    <xf numFmtId="176" fontId="4" fillId="0" borderId="23" xfId="1" applyNumberFormat="1" applyFont="1" applyFill="1" applyBorder="1" applyAlignment="1">
      <alignment horizontal="right" vertical="center"/>
    </xf>
    <xf numFmtId="176" fontId="4" fillId="2" borderId="23" xfId="1" applyNumberFormat="1" applyFont="1" applyFill="1" applyBorder="1" applyAlignment="1">
      <alignment horizontal="right" vertical="center"/>
    </xf>
    <xf numFmtId="175" fontId="4" fillId="0" borderId="16" xfId="4" applyNumberFormat="1" applyFont="1" applyBorder="1" applyAlignment="1">
      <alignment horizontal="center" vertical="center"/>
    </xf>
    <xf numFmtId="175" fontId="4" fillId="0" borderId="0" xfId="4" applyNumberFormat="1" applyFont="1" applyBorder="1" applyAlignment="1">
      <alignment horizontal="center" vertical="center"/>
    </xf>
    <xf numFmtId="175" fontId="4" fillId="2" borderId="30" xfId="4" applyNumberFormat="1" applyFont="1" applyFill="1" applyBorder="1" applyAlignment="1">
      <alignment horizontal="center" vertical="center"/>
    </xf>
    <xf numFmtId="175" fontId="4" fillId="2" borderId="41" xfId="4" applyNumberFormat="1" applyFont="1" applyFill="1" applyBorder="1" applyAlignment="1">
      <alignment horizontal="center" vertical="center"/>
    </xf>
    <xf numFmtId="171" fontId="4" fillId="2" borderId="16" xfId="4" applyNumberFormat="1" applyFont="1" applyFill="1" applyBorder="1" applyAlignment="1">
      <alignment horizontal="center" vertical="center"/>
    </xf>
    <xf numFmtId="171" fontId="4" fillId="2" borderId="0" xfId="4" applyNumberFormat="1" applyFont="1" applyFill="1" applyBorder="1" applyAlignment="1">
      <alignment horizontal="center" vertical="center"/>
    </xf>
    <xf numFmtId="10" fontId="4" fillId="2" borderId="23" xfId="1" applyNumberFormat="1" applyFont="1" applyFill="1" applyBorder="1" applyAlignment="1">
      <alignment horizontal="right" vertical="center"/>
    </xf>
    <xf numFmtId="165" fontId="4" fillId="2" borderId="16" xfId="4" applyFont="1" applyFill="1" applyBorder="1" applyAlignment="1">
      <alignment horizontal="center" vertical="center"/>
    </xf>
    <xf numFmtId="165" fontId="4" fillId="2" borderId="0" xfId="4" applyFont="1" applyFill="1" applyBorder="1" applyAlignment="1">
      <alignment horizontal="center" vertical="center"/>
    </xf>
    <xf numFmtId="175" fontId="20" fillId="8" borderId="41" xfId="4" applyNumberFormat="1" applyFont="1" applyFill="1" applyBorder="1" applyAlignment="1">
      <alignment horizontal="center" vertical="center"/>
    </xf>
    <xf numFmtId="175" fontId="20" fillId="8" borderId="5" xfId="4" applyNumberFormat="1" applyFont="1" applyFill="1" applyBorder="1" applyAlignment="1">
      <alignment horizontal="center" vertical="center"/>
    </xf>
    <xf numFmtId="166" fontId="20" fillId="8" borderId="70" xfId="1" applyNumberFormat="1" applyFont="1" applyFill="1" applyBorder="1" applyAlignment="1">
      <alignment horizontal="right" vertical="center"/>
    </xf>
    <xf numFmtId="171" fontId="4" fillId="0" borderId="4" xfId="4" applyNumberFormat="1" applyFont="1" applyFill="1" applyBorder="1" applyAlignment="1">
      <alignment horizontal="center" vertical="center"/>
    </xf>
    <xf numFmtId="166" fontId="4" fillId="2" borderId="4" xfId="1" applyNumberFormat="1" applyFont="1" applyFill="1" applyBorder="1" applyAlignment="1">
      <alignment horizontal="center" vertical="center"/>
    </xf>
    <xf numFmtId="175" fontId="4" fillId="2" borderId="27" xfId="4" applyNumberFormat="1" applyFont="1" applyFill="1" applyBorder="1" applyAlignment="1">
      <alignment horizontal="center" vertical="center"/>
    </xf>
    <xf numFmtId="175" fontId="4" fillId="2" borderId="28" xfId="4" applyNumberFormat="1" applyFont="1" applyFill="1" applyBorder="1" applyAlignment="1">
      <alignment horizontal="center" vertical="center"/>
    </xf>
    <xf numFmtId="166" fontId="4" fillId="2" borderId="24" xfId="1" applyNumberFormat="1" applyFont="1" applyFill="1" applyBorder="1" applyAlignment="1">
      <alignment horizontal="center" vertical="center"/>
    </xf>
    <xf numFmtId="166" fontId="4" fillId="2" borderId="33" xfId="1" applyNumberFormat="1" applyFont="1" applyFill="1" applyBorder="1" applyAlignment="1">
      <alignment horizontal="right" vertical="center"/>
    </xf>
    <xf numFmtId="10" fontId="41" fillId="8" borderId="44" xfId="1" applyNumberFormat="1" applyFont="1" applyFill="1" applyBorder="1" applyAlignment="1">
      <alignment horizontal="center" vertical="center"/>
    </xf>
    <xf numFmtId="176" fontId="3" fillId="2" borderId="46" xfId="1" applyNumberFormat="1" applyFont="1" applyFill="1" applyBorder="1" applyAlignment="1">
      <alignment horizontal="right" vertical="center"/>
    </xf>
    <xf numFmtId="171" fontId="3" fillId="2" borderId="16" xfId="4" applyNumberFormat="1" applyFont="1" applyFill="1" applyBorder="1" applyAlignment="1">
      <alignment horizontal="left" vertical="center"/>
    </xf>
    <xf numFmtId="171" fontId="3" fillId="2" borderId="0" xfId="4" applyNumberFormat="1" applyFont="1" applyFill="1" applyAlignment="1">
      <alignment horizontal="left" vertical="center"/>
    </xf>
    <xf numFmtId="175" fontId="3" fillId="2" borderId="18" xfId="4" applyNumberFormat="1" applyFont="1" applyFill="1" applyBorder="1" applyAlignment="1">
      <alignment horizontal="left" vertical="center"/>
    </xf>
    <xf numFmtId="175" fontId="3" fillId="2" borderId="4" xfId="4" applyNumberFormat="1" applyFont="1" applyFill="1" applyBorder="1" applyAlignment="1">
      <alignment horizontal="left" vertical="center"/>
    </xf>
    <xf numFmtId="165" fontId="4" fillId="0" borderId="16" xfId="4" applyFont="1" applyFill="1" applyBorder="1" applyAlignment="1">
      <alignment horizontal="center" vertical="center"/>
    </xf>
    <xf numFmtId="165" fontId="4" fillId="0" borderId="0" xfId="4" applyFont="1" applyFill="1" applyBorder="1" applyAlignment="1">
      <alignment horizontal="center" vertical="center"/>
    </xf>
    <xf numFmtId="0" fontId="14" fillId="2" borderId="0" xfId="0" applyFont="1" applyFill="1" applyAlignment="1">
      <alignment horizontal="left" vertical="top" wrapText="1"/>
    </xf>
    <xf numFmtId="49" fontId="11" fillId="2" borderId="0" xfId="23" applyNumberFormat="1" applyFont="1" applyFill="1" applyAlignment="1">
      <alignment horizontal="center" vertical="center" wrapText="1"/>
    </xf>
    <xf numFmtId="49" fontId="12" fillId="2" borderId="0" xfId="23" applyNumberFormat="1" applyFont="1" applyFill="1" applyAlignment="1">
      <alignment horizontal="center" vertical="center" wrapText="1"/>
    </xf>
    <xf numFmtId="0" fontId="18" fillId="4" borderId="0" xfId="7" applyFont="1" applyFill="1" applyAlignment="1">
      <alignment horizontal="left" wrapText="1"/>
    </xf>
    <xf numFmtId="0" fontId="21" fillId="0" borderId="16" xfId="7" applyFont="1" applyBorder="1" applyAlignment="1">
      <alignment horizontal="left" vertical="top" wrapText="1"/>
    </xf>
    <xf numFmtId="0" fontId="21" fillId="0" borderId="0" xfId="7" applyFont="1" applyAlignment="1">
      <alignment horizontal="left" vertical="top" wrapText="1"/>
    </xf>
    <xf numFmtId="0" fontId="33" fillId="0" borderId="5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3" fontId="43" fillId="13" borderId="21" xfId="9" applyNumberFormat="1" applyFont="1" applyFill="1" applyBorder="1" applyAlignment="1">
      <alignment horizontal="center" vertical="center"/>
    </xf>
    <xf numFmtId="3" fontId="43" fillId="13" borderId="29" xfId="9" applyNumberFormat="1" applyFont="1" applyFill="1" applyBorder="1" applyAlignment="1">
      <alignment horizontal="center" vertical="center"/>
    </xf>
    <xf numFmtId="3" fontId="43" fillId="13" borderId="22" xfId="9" applyNumberFormat="1" applyFont="1" applyFill="1" applyBorder="1" applyAlignment="1">
      <alignment horizontal="center" vertical="center"/>
    </xf>
    <xf numFmtId="0" fontId="4" fillId="0" borderId="21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3" fontId="51" fillId="13" borderId="21" xfId="9" applyNumberFormat="1" applyFont="1" applyFill="1" applyBorder="1" applyAlignment="1">
      <alignment horizontal="center" vertical="center"/>
    </xf>
    <xf numFmtId="3" fontId="51" fillId="13" borderId="29" xfId="9" applyNumberFormat="1" applyFont="1" applyFill="1" applyBorder="1" applyAlignment="1">
      <alignment horizontal="center" vertical="center"/>
    </xf>
    <xf numFmtId="3" fontId="51" fillId="13" borderId="22" xfId="9" applyNumberFormat="1" applyFont="1" applyFill="1" applyBorder="1" applyAlignment="1">
      <alignment horizontal="center" vertical="center"/>
    </xf>
    <xf numFmtId="3" fontId="41" fillId="0" borderId="6" xfId="9" applyNumberFormat="1" applyFont="1" applyFill="1" applyBorder="1" applyAlignment="1">
      <alignment horizontal="center" vertical="center"/>
    </xf>
    <xf numFmtId="0" fontId="3" fillId="0" borderId="5" xfId="8" applyFont="1" applyBorder="1" applyAlignment="1">
      <alignment horizontal="left" vertical="center" wrapText="1"/>
    </xf>
    <xf numFmtId="0" fontId="3" fillId="0" borderId="5" xfId="8" applyFont="1" applyBorder="1" applyAlignment="1">
      <alignment horizontal="left" vertical="center"/>
    </xf>
    <xf numFmtId="0" fontId="4" fillId="0" borderId="1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wrapText="1"/>
    </xf>
    <xf numFmtId="0" fontId="45" fillId="0" borderId="1" xfId="0" applyFont="1" applyBorder="1" applyAlignment="1">
      <alignment horizontal="left" vertical="center" wrapText="1"/>
    </xf>
    <xf numFmtId="0" fontId="37" fillId="2" borderId="0" xfId="0" applyFont="1" applyFill="1" applyAlignment="1">
      <alignment horizontal="center"/>
    </xf>
    <xf numFmtId="0" fontId="43" fillId="13" borderId="11" xfId="9" applyFont="1" applyFill="1" applyBorder="1" applyAlignment="1">
      <alignment horizontal="center" vertical="center"/>
    </xf>
    <xf numFmtId="0" fontId="45" fillId="0" borderId="12" xfId="0" applyFont="1" applyBorder="1" applyAlignment="1">
      <alignment horizontal="left" vertical="top" wrapText="1"/>
    </xf>
    <xf numFmtId="0" fontId="45" fillId="0" borderId="1" xfId="0" applyFont="1" applyBorder="1" applyAlignment="1">
      <alignment horizontal="left" vertical="top" wrapText="1"/>
    </xf>
    <xf numFmtId="0" fontId="46" fillId="0" borderId="0" xfId="0" applyFont="1" applyAlignment="1">
      <alignment horizontal="left" vertical="center" wrapText="1"/>
    </xf>
    <xf numFmtId="0" fontId="37" fillId="0" borderId="0" xfId="0" applyFont="1" applyAlignment="1">
      <alignment horizontal="left" wrapText="1"/>
    </xf>
    <xf numFmtId="0" fontId="45" fillId="0" borderId="0" xfId="0" applyFont="1" applyAlignment="1">
      <alignment horizontal="left" wrapText="1"/>
    </xf>
    <xf numFmtId="0" fontId="20" fillId="11" borderId="1" xfId="0" applyFont="1" applyFill="1" applyBorder="1" applyAlignment="1">
      <alignment horizontal="left"/>
    </xf>
    <xf numFmtId="0" fontId="17" fillId="25" borderId="1" xfId="0" applyFont="1" applyFill="1" applyBorder="1" applyAlignment="1">
      <alignment horizontal="left"/>
    </xf>
    <xf numFmtId="0" fontId="3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3" fontId="51" fillId="13" borderId="14" xfId="9" applyNumberFormat="1" applyFont="1" applyFill="1" applyBorder="1" applyAlignment="1">
      <alignment horizontal="center" vertical="center"/>
    </xf>
    <xf numFmtId="3" fontId="51" fillId="13" borderId="25" xfId="9" applyNumberFormat="1" applyFont="1" applyFill="1" applyBorder="1" applyAlignment="1">
      <alignment horizontal="center" vertical="center"/>
    </xf>
    <xf numFmtId="3" fontId="51" fillId="13" borderId="21" xfId="9" applyNumberFormat="1" applyFont="1" applyFill="1" applyBorder="1" applyAlignment="1">
      <alignment horizontal="center" vertical="center" wrapText="1"/>
    </xf>
    <xf numFmtId="3" fontId="51" fillId="13" borderId="29" xfId="9" applyNumberFormat="1" applyFont="1" applyFill="1" applyBorder="1" applyAlignment="1">
      <alignment horizontal="center" vertical="center" wrapText="1"/>
    </xf>
    <xf numFmtId="3" fontId="51" fillId="13" borderId="22" xfId="9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42" fillId="2" borderId="0" xfId="0" applyFont="1" applyFill="1" applyAlignment="1">
      <alignment horizontal="left" vertical="center" wrapText="1"/>
    </xf>
    <xf numFmtId="0" fontId="20" fillId="2" borderId="0" xfId="0" applyFont="1" applyFill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0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 wrapText="1"/>
    </xf>
    <xf numFmtId="0" fontId="4" fillId="0" borderId="12" xfId="0" applyFont="1" applyBorder="1" applyAlignment="1">
      <alignment horizontal="left" vertical="center" wrapText="1"/>
    </xf>
    <xf numFmtId="0" fontId="46" fillId="2" borderId="0" xfId="0" applyFont="1" applyFill="1" applyAlignment="1">
      <alignment horizontal="left" vertical="center" wrapText="1"/>
    </xf>
    <xf numFmtId="0" fontId="52" fillId="0" borderId="1" xfId="0" applyFont="1" applyBorder="1" applyAlignment="1">
      <alignment horizontal="left" vertical="top" wrapText="1"/>
    </xf>
    <xf numFmtId="0" fontId="46" fillId="2" borderId="0" xfId="0" applyFont="1" applyFill="1" applyAlignment="1">
      <alignment horizontal="left" wrapText="1"/>
    </xf>
    <xf numFmtId="0" fontId="52" fillId="0" borderId="5" xfId="0" applyFont="1" applyBorder="1" applyAlignment="1">
      <alignment horizontal="left" vertical="top" wrapText="1"/>
    </xf>
    <xf numFmtId="0" fontId="52" fillId="0" borderId="0" xfId="0" applyFont="1" applyAlignment="1">
      <alignment horizontal="left" vertical="top" wrapText="1"/>
    </xf>
    <xf numFmtId="0" fontId="52" fillId="2" borderId="5" xfId="0" applyFont="1" applyFill="1" applyBorder="1" applyAlignment="1">
      <alignment horizontal="left"/>
    </xf>
    <xf numFmtId="0" fontId="60" fillId="4" borderId="52" xfId="2" applyFont="1" applyFill="1" applyBorder="1" applyAlignment="1">
      <alignment horizontal="left" vertical="center"/>
    </xf>
    <xf numFmtId="0" fontId="9" fillId="0" borderId="52" xfId="2" applyFont="1" applyBorder="1" applyAlignment="1">
      <alignment vertical="center"/>
    </xf>
    <xf numFmtId="0" fontId="60" fillId="4" borderId="53" xfId="2" applyFont="1" applyFill="1" applyBorder="1" applyAlignment="1">
      <alignment horizontal="left" vertical="center" wrapText="1"/>
    </xf>
    <xf numFmtId="0" fontId="9" fillId="0" borderId="53" xfId="2" applyFont="1" applyBorder="1" applyAlignment="1">
      <alignment vertical="center"/>
    </xf>
    <xf numFmtId="3" fontId="17" fillId="4" borderId="6" xfId="17" applyNumberFormat="1" applyFont="1" applyFill="1" applyBorder="1" applyAlignment="1">
      <alignment horizontal="right" vertical="center" wrapText="1"/>
    </xf>
    <xf numFmtId="3" fontId="39" fillId="0" borderId="0" xfId="0" applyNumberFormat="1" applyFont="1" applyAlignment="1">
      <alignment horizontal="center"/>
    </xf>
    <xf numFmtId="0" fontId="55" fillId="0" borderId="5" xfId="0" applyFont="1" applyBorder="1" applyAlignment="1">
      <alignment horizontal="left" vertical="center"/>
    </xf>
    <xf numFmtId="0" fontId="55" fillId="0" borderId="2" xfId="0" applyFont="1" applyBorder="1" applyAlignment="1">
      <alignment horizontal="left" vertical="center"/>
    </xf>
    <xf numFmtId="0" fontId="35" fillId="0" borderId="3" xfId="5" applyFont="1" applyBorder="1" applyAlignment="1">
      <alignment horizontal="left" vertical="center" wrapText="1"/>
    </xf>
    <xf numFmtId="0" fontId="53" fillId="18" borderId="37" xfId="5" applyFont="1" applyFill="1" applyBorder="1" applyAlignment="1">
      <alignment horizontal="center" vertical="center" wrapText="1"/>
    </xf>
    <xf numFmtId="0" fontId="53" fillId="18" borderId="38" xfId="5" applyFont="1" applyFill="1" applyBorder="1" applyAlignment="1">
      <alignment horizontal="center" vertical="center" wrapText="1"/>
    </xf>
    <xf numFmtId="0" fontId="53" fillId="18" borderId="5" xfId="5" applyFont="1" applyFill="1" applyBorder="1" applyAlignment="1">
      <alignment horizontal="center" vertical="center" wrapText="1"/>
    </xf>
    <xf numFmtId="0" fontId="67" fillId="0" borderId="0" xfId="0" applyFont="1" applyAlignment="1">
      <alignment horizontal="left" vertical="center" wrapText="1"/>
    </xf>
    <xf numFmtId="0" fontId="32" fillId="0" borderId="0" xfId="0" applyFont="1" applyAlignment="1">
      <alignment horizontal="left" vertical="center"/>
    </xf>
    <xf numFmtId="0" fontId="65" fillId="0" borderId="50" xfId="0" applyFont="1" applyBorder="1" applyAlignment="1">
      <alignment horizontal="center" vertical="center" textRotation="90" wrapText="1"/>
    </xf>
    <xf numFmtId="0" fontId="65" fillId="0" borderId="0" xfId="0" applyFont="1" applyAlignment="1">
      <alignment horizontal="center" vertical="center" textRotation="90" wrapText="1"/>
    </xf>
    <xf numFmtId="0" fontId="65" fillId="0" borderId="48" xfId="0" applyFont="1" applyBorder="1" applyAlignment="1">
      <alignment horizontal="center" vertical="center" textRotation="90" wrapText="1"/>
    </xf>
    <xf numFmtId="0" fontId="67" fillId="0" borderId="0" xfId="0" quotePrefix="1" applyFont="1" applyAlignment="1">
      <alignment horizontal="left" wrapText="1"/>
    </xf>
    <xf numFmtId="0" fontId="67" fillId="0" borderId="0" xfId="0" quotePrefix="1" applyFont="1" applyAlignment="1">
      <alignment horizontal="left" vertical="center" wrapText="1"/>
    </xf>
    <xf numFmtId="0" fontId="67" fillId="0" borderId="0" xfId="0" applyFont="1" applyAlignment="1">
      <alignment horizontal="left"/>
    </xf>
    <xf numFmtId="0" fontId="30" fillId="2" borderId="60" xfId="26" applyFont="1" applyFill="1" applyBorder="1" applyAlignment="1">
      <alignment horizontal="left" vertical="center"/>
    </xf>
    <xf numFmtId="0" fontId="28" fillId="0" borderId="56" xfId="26" applyFont="1" applyBorder="1" applyAlignment="1">
      <alignment horizontal="center" vertical="center" textRotation="90" wrapText="1"/>
    </xf>
    <xf numFmtId="0" fontId="28" fillId="0" borderId="0" xfId="26" applyFont="1" applyAlignment="1">
      <alignment horizontal="center" vertical="center" textRotation="90" wrapText="1"/>
    </xf>
    <xf numFmtId="0" fontId="28" fillId="0" borderId="59" xfId="26" applyFont="1" applyBorder="1" applyAlignment="1">
      <alignment horizontal="center" vertical="center" textRotation="90" wrapText="1"/>
    </xf>
    <xf numFmtId="0" fontId="84" fillId="0" borderId="56" xfId="26" applyFont="1" applyBorder="1" applyAlignment="1">
      <alignment horizontal="center" vertical="center" textRotation="90" wrapText="1"/>
    </xf>
    <xf numFmtId="0" fontId="84" fillId="0" borderId="0" xfId="26" applyFont="1" applyAlignment="1">
      <alignment horizontal="center" vertical="center" textRotation="90" wrapText="1"/>
    </xf>
    <xf numFmtId="0" fontId="84" fillId="0" borderId="59" xfId="26" applyFont="1" applyBorder="1" applyAlignment="1">
      <alignment horizontal="center" vertical="center" textRotation="90" wrapText="1"/>
    </xf>
    <xf numFmtId="0" fontId="24" fillId="0" borderId="56" xfId="27" applyFont="1" applyFill="1" applyBorder="1" applyAlignment="1">
      <alignment horizontal="center" vertical="center" textRotation="90" wrapText="1"/>
    </xf>
    <xf numFmtId="0" fontId="24" fillId="0" borderId="0" xfId="27" applyFont="1" applyFill="1" applyBorder="1" applyAlignment="1">
      <alignment horizontal="center" vertical="center" textRotation="90" wrapText="1"/>
    </xf>
    <xf numFmtId="0" fontId="24" fillId="0" borderId="59" xfId="27" applyFont="1" applyFill="1" applyBorder="1" applyAlignment="1">
      <alignment horizontal="center" vertical="center" textRotation="90" wrapText="1"/>
    </xf>
    <xf numFmtId="0" fontId="32" fillId="0" borderId="0" xfId="26" applyFont="1" applyAlignment="1">
      <alignment horizontal="left" vertical="center"/>
    </xf>
  </cellXfs>
  <cellStyles count="33">
    <cellStyle name="Hipervínculo" xfId="24" builtinId="8"/>
    <cellStyle name="Incorrecto 2" xfId="27" xr:uid="{00000000-0005-0000-0000-000001000000}"/>
    <cellStyle name="Millares" xfId="19" builtinId="3"/>
    <cellStyle name="Millares 2" xfId="20" xr:uid="{00000000-0005-0000-0000-000003000000}"/>
    <cellStyle name="Millares 2 2" xfId="13" xr:uid="{00000000-0005-0000-0000-000004000000}"/>
    <cellStyle name="Millares 2 3" xfId="4" xr:uid="{00000000-0005-0000-0000-000005000000}"/>
    <cellStyle name="Millares 2 3 2" xfId="16" xr:uid="{00000000-0005-0000-0000-000006000000}"/>
    <cellStyle name="Millares 2 4" xfId="28" xr:uid="{00000000-0005-0000-0000-000007000000}"/>
    <cellStyle name="Millares 2 4 2" xfId="29" xr:uid="{23749804-27B3-4828-A63A-B8A7DBE7A4CB}"/>
    <cellStyle name="Millares 5" xfId="32" xr:uid="{AE7382F7-AF86-4223-82F8-82E97027225B}"/>
    <cellStyle name="Millares 7" xfId="6" xr:uid="{00000000-0005-0000-0000-000008000000}"/>
    <cellStyle name="Millares 8" xfId="10" xr:uid="{00000000-0005-0000-0000-000009000000}"/>
    <cellStyle name="Millares 8 2" xfId="18" xr:uid="{00000000-0005-0000-0000-00000A000000}"/>
    <cellStyle name="Millares 8 3" xfId="3" xr:uid="{00000000-0005-0000-0000-00000B000000}"/>
    <cellStyle name="Normal" xfId="0" builtinId="0"/>
    <cellStyle name="Normal 10" xfId="15" xr:uid="{00000000-0005-0000-0000-00000D000000}"/>
    <cellStyle name="Normal 12 2" xfId="14" xr:uid="{00000000-0005-0000-0000-00000E000000}"/>
    <cellStyle name="Normal 2" xfId="25" xr:uid="{00000000-0005-0000-0000-00000F000000}"/>
    <cellStyle name="Normal 2 2" xfId="8" xr:uid="{00000000-0005-0000-0000-000010000000}"/>
    <cellStyle name="Normal 2 2 2" xfId="12" xr:uid="{00000000-0005-0000-0000-000011000000}"/>
    <cellStyle name="Normal 2 7 2" xfId="17" xr:uid="{00000000-0005-0000-0000-000012000000}"/>
    <cellStyle name="Normal 3" xfId="21" xr:uid="{00000000-0005-0000-0000-000013000000}"/>
    <cellStyle name="Normal 3 2" xfId="22" xr:uid="{00000000-0005-0000-0000-000014000000}"/>
    <cellStyle name="Normal 3 2 3" xfId="2" xr:uid="{00000000-0005-0000-0000-000015000000}"/>
    <cellStyle name="Normal 39" xfId="30" xr:uid="{15268BDD-5A79-467E-9F34-7AD10D978169}"/>
    <cellStyle name="Normal 39 2" xfId="31" xr:uid="{E27ADAA8-413C-4DDB-9FA2-345197C35B1D}"/>
    <cellStyle name="Normal 4" xfId="26" xr:uid="{00000000-0005-0000-0000-000016000000}"/>
    <cellStyle name="Normal 4 3" xfId="7" xr:uid="{00000000-0005-0000-0000-000017000000}"/>
    <cellStyle name="Normal 6" xfId="5" xr:uid="{00000000-0005-0000-0000-000018000000}"/>
    <cellStyle name="Normal 65 3 4" xfId="23" xr:uid="{00000000-0005-0000-0000-000019000000}"/>
    <cellStyle name="Porcentaje" xfId="1" builtinId="5"/>
    <cellStyle name="Porcentaje 2" xfId="11" xr:uid="{00000000-0005-0000-0000-00001B000000}"/>
    <cellStyle name="TEXTO NORMAL" xfId="9" xr:uid="{00000000-0005-0000-0000-00001C000000}"/>
  </cellStyles>
  <dxfs count="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 patternType="none"/>
      </fill>
    </dxf>
  </dxfs>
  <tableStyles count="0" defaultTableStyle="TableStyleMedium2" defaultPivotStyle="PivotStyleLight16"/>
  <colors>
    <mruColors>
      <color rgb="FF93B7FF"/>
      <color rgb="FF002060"/>
      <color rgb="FFFF7575"/>
      <color rgb="FF002B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00000"/>
            </a:solidFill>
          </c:spPr>
          <c:invertIfNegative val="0"/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83A-42B7-AC53-5870E01304FA}"/>
              </c:ext>
            </c:extLst>
          </c:dPt>
          <c:dPt>
            <c:idx val="9"/>
            <c:invertIfNegative val="0"/>
            <c:bubble3D val="0"/>
            <c:spPr>
              <a:solidFill>
                <a:srgbClr val="FF7575"/>
              </a:solidFill>
            </c:spPr>
            <c:extLst>
              <c:ext xmlns:c16="http://schemas.microsoft.com/office/drawing/2014/chart" uri="{C3380CC4-5D6E-409C-BE32-E72D297353CC}">
                <c16:uniqueId val="{00000002-B83A-42B7-AC53-5870E01304F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'1. PRODUCCIÓN METÁLICA'!$A$22:$A$31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
(Ene-Feb)</c:v>
                </c:pt>
              </c:strCache>
            </c:strRef>
          </c:cat>
          <c:val>
            <c:numRef>
              <c:f>'1. PRODUCCIÓN METÁLICA'!$O$22:$O$31</c:f>
              <c:numCache>
                <c:formatCode>#,##0</c:formatCode>
                <c:ptCount val="10"/>
                <c:pt idx="0">
                  <c:v>2352.9595047380653</c:v>
                </c:pt>
                <c:pt idx="1">
                  <c:v>2440.1811105834286</c:v>
                </c:pt>
                <c:pt idx="2">
                  <c:v>2416.8811002070697</c:v>
                </c:pt>
                <c:pt idx="3">
                  <c:v>2437.9253739027731</c:v>
                </c:pt>
                <c:pt idx="4">
                  <c:v>2150.1259121219628</c:v>
                </c:pt>
                <c:pt idx="5">
                  <c:v>2326.0353089323735</c:v>
                </c:pt>
                <c:pt idx="6">
                  <c:v>2445.2708303173977</c:v>
                </c:pt>
                <c:pt idx="7">
                  <c:v>2755.244316785328</c:v>
                </c:pt>
                <c:pt idx="8">
                  <c:v>2736.1504378353443</c:v>
                </c:pt>
                <c:pt idx="9">
                  <c:v>436.60455703599996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83A-42B7-AC53-5870E01304F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73291776"/>
        <c:axId val="173301760"/>
      </c:barChart>
      <c:catAx>
        <c:axId val="1732917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es-PE"/>
          </a:p>
        </c:txPr>
        <c:crossAx val="173301760"/>
        <c:crosses val="autoZero"/>
        <c:auto val="1"/>
        <c:lblAlgn val="ctr"/>
        <c:lblOffset val="100"/>
        <c:noMultiLvlLbl val="0"/>
      </c:catAx>
      <c:valAx>
        <c:axId val="17330176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crossAx val="173291776"/>
        <c:crosses val="autoZero"/>
        <c:crossBetween val="between"/>
        <c:majorUnit val="1000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2060"/>
            </a:solidFill>
          </c:spPr>
          <c:invertIfNegative val="0"/>
          <c:dLbls>
            <c:dLbl>
              <c:idx val="4"/>
              <c:layout>
                <c:manualLayout>
                  <c:x val="1.7890771066875985E-3"/>
                  <c:y val="1.39500755720629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317-4A8C-BB21-B95053C0553E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'6. EXPORTACIONES'!$B$49:$I$49</c:f>
              <c:strCache>
                <c:ptCount val="8"/>
                <c:pt idx="0">
                  <c:v>COBRE</c:v>
                </c:pt>
                <c:pt idx="1">
                  <c:v>ORO</c:v>
                </c:pt>
                <c:pt idx="2">
                  <c:v>ZINC</c:v>
                </c:pt>
                <c:pt idx="3">
                  <c:v>PLATA</c:v>
                </c:pt>
                <c:pt idx="4">
                  <c:v>PLOMO</c:v>
                </c:pt>
                <c:pt idx="5">
                  <c:v>ESTAÑO</c:v>
                </c:pt>
                <c:pt idx="6">
                  <c:v>HIERRO</c:v>
                </c:pt>
                <c:pt idx="7">
                  <c:v>MOLIBDENO</c:v>
                </c:pt>
              </c:strCache>
            </c:strRef>
          </c:cat>
          <c:val>
            <c:numRef>
              <c:f>'6. EXPORTACIONES'!$B$67:$I$67</c:f>
              <c:numCache>
                <c:formatCode>0.0%</c:formatCode>
                <c:ptCount val="8"/>
                <c:pt idx="0">
                  <c:v>0.16803786792222652</c:v>
                </c:pt>
                <c:pt idx="1">
                  <c:v>0.10903906598620683</c:v>
                </c:pt>
                <c:pt idx="2">
                  <c:v>5.7394020201699369E-2</c:v>
                </c:pt>
                <c:pt idx="3">
                  <c:v>-0.13465855899389523</c:v>
                </c:pt>
                <c:pt idx="4">
                  <c:v>-0.23677296498489941</c:v>
                </c:pt>
                <c:pt idx="5">
                  <c:v>0.11999159759776901</c:v>
                </c:pt>
                <c:pt idx="6">
                  <c:v>-0.18819698170554844</c:v>
                </c:pt>
                <c:pt idx="7">
                  <c:v>0.37683090246111384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317-4A8C-BB21-B95053C055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417940080"/>
        <c:axId val="417940640"/>
      </c:barChart>
      <c:catAx>
        <c:axId val="417940080"/>
        <c:scaling>
          <c:orientation val="minMax"/>
        </c:scaling>
        <c:delete val="0"/>
        <c:axPos val="b"/>
        <c:numFmt formatCode="General" sourceLinked="1"/>
        <c:majorTickMark val="none"/>
        <c:minorTickMark val="out"/>
        <c:tickLblPos val="low"/>
        <c:txPr>
          <a:bodyPr rot="0" vert="horz"/>
          <a:lstStyle/>
          <a:p>
            <a:pPr>
              <a:defRPr sz="1000" b="0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es-PE"/>
          </a:p>
        </c:txPr>
        <c:crossAx val="417940640"/>
        <c:crossesAt val="0"/>
        <c:auto val="1"/>
        <c:lblAlgn val="ctr"/>
        <c:lblOffset val="100"/>
        <c:noMultiLvlLbl val="0"/>
      </c:catAx>
      <c:valAx>
        <c:axId val="417940640"/>
        <c:scaling>
          <c:orientation val="minMax"/>
        </c:scaling>
        <c:delete val="0"/>
        <c:axPos val="l"/>
        <c:numFmt formatCode="0%" sourceLinked="0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es-PE"/>
          </a:p>
        </c:txPr>
        <c:crossAx val="41794008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002060"/>
            </a:solidFill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82C-4EA1-9953-C2A994D6222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82C-4EA1-9953-C2A994D6222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82C-4EA1-9953-C2A994D62226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F82C-4EA1-9953-C2A994D62226}"/>
              </c:ext>
            </c:extLst>
          </c:dPt>
          <c:dLbls>
            <c:dLbl>
              <c:idx val="6"/>
              <c:numFmt formatCode="#,##0" sourceLinked="0"/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800" b="0" i="0" u="none" strike="noStrike" baseline="0">
                      <a:solidFill>
                        <a:srgbClr val="80808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P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F82C-4EA1-9953-C2A994D62226}"/>
                </c:ext>
              </c:extLst>
            </c:dLbl>
            <c:dLbl>
              <c:idx val="10"/>
              <c:numFmt formatCode="#,##0" sourceLinked="0"/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800" b="0" i="0" u="none" strike="noStrike" baseline="0">
                      <a:solidFill>
                        <a:srgbClr val="80808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P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F82C-4EA1-9953-C2A994D6222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'6. EXPORTACIONES'!$A$6:$A$16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
(Ene)</c:v>
                </c:pt>
              </c:strCache>
            </c:strRef>
          </c:cat>
          <c:val>
            <c:numRef>
              <c:f>'6. EXPORTACIONES'!$K$6:$K$16</c:f>
              <c:numCache>
                <c:formatCode>_-* #,##0_-;\-* #,##0_-;_-* "-"??_-;_-@_-</c:formatCode>
                <c:ptCount val="11"/>
                <c:pt idx="0">
                  <c:v>18950.14001164426</c:v>
                </c:pt>
                <c:pt idx="1">
                  <c:v>21819.079289828664</c:v>
                </c:pt>
                <c:pt idx="2">
                  <c:v>27581.607245410356</c:v>
                </c:pt>
                <c:pt idx="3">
                  <c:v>28898.657866237914</c:v>
                </c:pt>
                <c:pt idx="4">
                  <c:v>28336.20765100779</c:v>
                </c:pt>
                <c:pt idx="5">
                  <c:v>26127.691951754765</c:v>
                </c:pt>
                <c:pt idx="6">
                  <c:v>39900.879512934625</c:v>
                </c:pt>
                <c:pt idx="7">
                  <c:v>38105.893981375455</c:v>
                </c:pt>
                <c:pt idx="8">
                  <c:v>42789.545630438319</c:v>
                </c:pt>
                <c:pt idx="9">
                  <c:v>47700.534289833726</c:v>
                </c:pt>
                <c:pt idx="10" formatCode="_-* #,##0.0_-;\-* #,##0.0_-;_-* &quot;-&quot;??_-;_-@_-">
                  <c:v>3988.6413169721582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82C-4EA1-9953-C2A994D622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7942880"/>
        <c:axId val="417943440"/>
      </c:barChart>
      <c:catAx>
        <c:axId val="417942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0" vert="horz"/>
          <a:lstStyle/>
          <a:p>
            <a:pPr>
              <a:defRPr sz="1000" b="0" i="0" u="none" strike="noStrike" baseline="0">
                <a:ln>
                  <a:noFill/>
                </a:ln>
                <a:solidFill>
                  <a:sysClr val="windowText" lastClr="000000"/>
                </a:solidFill>
                <a:effectLst/>
                <a:latin typeface="Calibri"/>
                <a:ea typeface="Calibri"/>
                <a:cs typeface="Calibri"/>
              </a:defRPr>
            </a:pPr>
            <a:endParaRPr lang="es-PE"/>
          </a:p>
        </c:txPr>
        <c:crossAx val="417943440"/>
        <c:crosses val="autoZero"/>
        <c:auto val="1"/>
        <c:lblAlgn val="ctr"/>
        <c:lblOffset val="100"/>
        <c:tickMarkSkip val="1"/>
        <c:noMultiLvlLbl val="0"/>
      </c:catAx>
      <c:valAx>
        <c:axId val="417943440"/>
        <c:scaling>
          <c:orientation val="minMax"/>
        </c:scaling>
        <c:delete val="0"/>
        <c:axPos val="l"/>
        <c:numFmt formatCode="_-* #,##0_-;\-* #,##0_-;_-* &quot;-&quot;??_-;_-@_-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es-PE"/>
          </a:p>
        </c:txPr>
        <c:crossAx val="417942880"/>
        <c:crosses val="autoZero"/>
        <c:crossBetween val="between"/>
        <c:majorUnit val="10000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lumMod val="50000"/>
              </a:schemeClr>
            </a:solidFill>
          </c:spPr>
          <c:invertIfNegative val="0"/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A8B-4697-99C4-483882348117}"/>
              </c:ext>
            </c:extLst>
          </c:dPt>
          <c:dPt>
            <c:idx val="9"/>
            <c:invertIfNegative val="0"/>
            <c:bubble3D val="0"/>
            <c:spPr>
              <a:solidFill>
                <a:srgbClr val="5B9BD5"/>
              </a:solidFill>
            </c:spPr>
            <c:extLst>
              <c:ext xmlns:c16="http://schemas.microsoft.com/office/drawing/2014/chart" uri="{C3380CC4-5D6E-409C-BE32-E72D297353CC}">
                <c16:uniqueId val="{00000002-4A8B-4697-99C4-48388234811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'7. INVERSIONES'!$A$21:$A$30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
(ene-feb)</c:v>
                </c:pt>
              </c:strCache>
            </c:strRef>
          </c:cat>
          <c:val>
            <c:numRef>
              <c:f>'7. INVERSIONES'!$I$21:$I$30</c:f>
              <c:numCache>
                <c:formatCode>_ * #,##0_ ;_ * \-#,##0_ ;_ * "-"??_ ;_ @_ </c:formatCode>
                <c:ptCount val="10"/>
                <c:pt idx="0">
                  <c:v>3334.1488452199983</c:v>
                </c:pt>
                <c:pt idx="1">
                  <c:v>3974.7368350199986</c:v>
                </c:pt>
                <c:pt idx="2">
                  <c:v>4954.6334482999991</c:v>
                </c:pt>
                <c:pt idx="3">
                  <c:v>5902.6203698999998</c:v>
                </c:pt>
                <c:pt idx="4">
                  <c:v>4309.1731239999999</c:v>
                </c:pt>
                <c:pt idx="5">
                  <c:v>5154.7053070000002</c:v>
                </c:pt>
                <c:pt idx="6">
                  <c:v>5234.5940460000002</c:v>
                </c:pt>
                <c:pt idx="7">
                  <c:v>4936.0891089999996</c:v>
                </c:pt>
                <c:pt idx="8">
                  <c:v>4960.718245</c:v>
                </c:pt>
                <c:pt idx="9">
                  <c:v>653.88704800000005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A8B-4697-99C4-4838823481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291776"/>
        <c:axId val="173301760"/>
      </c:barChart>
      <c:catAx>
        <c:axId val="1732917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73301760"/>
        <c:crosses val="autoZero"/>
        <c:auto val="1"/>
        <c:lblAlgn val="ctr"/>
        <c:lblOffset val="100"/>
        <c:noMultiLvlLbl val="0"/>
      </c:catAx>
      <c:valAx>
        <c:axId val="173301760"/>
        <c:scaling>
          <c:orientation val="minMax"/>
        </c:scaling>
        <c:delete val="0"/>
        <c:axPos val="l"/>
        <c:numFmt formatCode="_ * #,##0_ ;_ * \-#,##0_ ;_ * &quot;-&quot;??_ ;_ @_ " sourceLinked="1"/>
        <c:majorTickMark val="out"/>
        <c:minorTickMark val="none"/>
        <c:tickLblPos val="nextTo"/>
        <c:crossAx val="17329177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3906996957844416E-2"/>
          <c:y val="9.8845734179087513E-2"/>
          <c:w val="0.96175575836592786"/>
          <c:h val="0.7025270800686835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3B7FF"/>
            </a:solidFill>
            <a:ln>
              <a:noFill/>
            </a:ln>
            <a:effectLst/>
          </c:spPr>
          <c:invertIfNegative val="0"/>
          <c:dPt>
            <c:idx val="8"/>
            <c:invertIfNegative val="0"/>
            <c:bubble3D val="0"/>
            <c:spPr>
              <a:solidFill>
                <a:srgbClr val="93B7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6F0-4056-A27E-20FD28BFFD0D}"/>
              </c:ext>
            </c:extLst>
          </c:dPt>
          <c:dPt>
            <c:idx val="9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6F0-4056-A27E-20FD28BFFD0D}"/>
              </c:ext>
            </c:extLst>
          </c:dPt>
          <c:dLbls>
            <c:dLbl>
              <c:idx val="4"/>
              <c:layout>
                <c:manualLayout>
                  <c:x val="-8.6918730986527588E-3"/>
                  <c:y val="-3.29218021653732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6F0-4056-A27E-20FD28BFFD0D}"/>
                </c:ext>
              </c:extLst>
            </c:dLbl>
            <c:dLbl>
              <c:idx val="8"/>
              <c:layout>
                <c:manualLayout>
                  <c:x val="4.5433501959589283E-4"/>
                  <c:y val="-3.24076555188033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6F0-4056-A27E-20FD28BFFD0D}"/>
                </c:ext>
              </c:extLst>
            </c:dLbl>
            <c:dLbl>
              <c:idx val="9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76F0-4056-A27E-20FD28BFFD0D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'15. RECAUDACIÓN'!$A$11:$A$20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 
(ene-feb)</c:v>
                </c:pt>
              </c:strCache>
            </c:strRef>
          </c:cat>
          <c:val>
            <c:numRef>
              <c:f>'15. RECAUDACIÓN'!$G$11:$G$20</c:f>
              <c:numCache>
                <c:formatCode>_ * #,##0.0_ ;_ * \-#,##0.0_ ;_ * "-"??_ ;_ @_ </c:formatCode>
                <c:ptCount val="10"/>
                <c:pt idx="0">
                  <c:v>5997.20368478</c:v>
                </c:pt>
                <c:pt idx="1">
                  <c:v>9080.0895316599999</c:v>
                </c:pt>
                <c:pt idx="2">
                  <c:v>12248.277471096666</c:v>
                </c:pt>
                <c:pt idx="3">
                  <c:v>10513.433204446665</c:v>
                </c:pt>
                <c:pt idx="4">
                  <c:v>8016.9140878100006</c:v>
                </c:pt>
                <c:pt idx="5">
                  <c:v>24484.571917260004</c:v>
                </c:pt>
                <c:pt idx="6">
                  <c:v>23585.966682310001</c:v>
                </c:pt>
                <c:pt idx="7">
                  <c:v>16111.600872479999</c:v>
                </c:pt>
                <c:pt idx="8">
                  <c:v>18383.583112369997</c:v>
                </c:pt>
                <c:pt idx="9">
                  <c:v>3482.1962564599999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6F0-4056-A27E-20FD28BFFD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7"/>
        <c:axId val="313296399"/>
        <c:axId val="313285583"/>
      </c:barChart>
      <c:catAx>
        <c:axId val="31329639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65000"/>
                <a:lumOff val="3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13285583"/>
        <c:crosses val="autoZero"/>
        <c:auto val="1"/>
        <c:lblAlgn val="ctr"/>
        <c:lblOffset val="100"/>
        <c:noMultiLvlLbl val="0"/>
      </c:catAx>
      <c:valAx>
        <c:axId val="313285583"/>
        <c:scaling>
          <c:orientation val="minMax"/>
          <c:max val="25000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tx1">
                <a:lumMod val="65000"/>
                <a:lumOff val="3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13296399"/>
        <c:crosses val="autoZero"/>
        <c:crossBetween val="between"/>
        <c:majorUnit val="50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CONTENIDO!A1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#CONTENIDO!A1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hyperlink" Target="#CONTENIDO!A1"/><Relationship Id="rId1" Type="http://schemas.openxmlformats.org/officeDocument/2006/relationships/chart" Target="../charts/chart4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hyperlink" Target="#CONTENIDO!A1"/><Relationship Id="rId1" Type="http://schemas.openxmlformats.org/officeDocument/2006/relationships/chart" Target="../charts/chart5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565785</xdr:colOff>
      <xdr:row>1</xdr:row>
      <xdr:rowOff>19050</xdr:rowOff>
    </xdr:from>
    <xdr:to>
      <xdr:col>9</xdr:col>
      <xdr:colOff>408829</xdr:colOff>
      <xdr:row>8</xdr:row>
      <xdr:rowOff>9348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35505" y="194310"/>
          <a:ext cx="6131449" cy="12171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63207</xdr:colOff>
      <xdr:row>53</xdr:row>
      <xdr:rowOff>19050</xdr:rowOff>
    </xdr:from>
    <xdr:to>
      <xdr:col>13</xdr:col>
      <xdr:colOff>542924</xdr:colOff>
      <xdr:row>60</xdr:row>
      <xdr:rowOff>1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D2A496EF-57AE-4235-A18E-780BF584BF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9524</xdr:colOff>
      <xdr:row>0</xdr:row>
      <xdr:rowOff>85725</xdr:rowOff>
    </xdr:from>
    <xdr:to>
      <xdr:col>13</xdr:col>
      <xdr:colOff>828562</xdr:colOff>
      <xdr:row>2</xdr:row>
      <xdr:rowOff>76327</xdr:rowOff>
    </xdr:to>
    <xdr:sp macro="" textlink="">
      <xdr:nvSpPr>
        <xdr:cNvPr id="3" name="Rectángulo: esquinas redondeadas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BD0473F-DBE2-4163-8B59-344572AD222C}"/>
            </a:ext>
          </a:extLst>
        </xdr:cNvPr>
        <xdr:cNvSpPr/>
      </xdr:nvSpPr>
      <xdr:spPr>
        <a:xfrm>
          <a:off x="10077449" y="85725"/>
          <a:ext cx="1647713" cy="371602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</xdr:colOff>
      <xdr:row>0</xdr:row>
      <xdr:rowOff>66675</xdr:rowOff>
    </xdr:from>
    <xdr:to>
      <xdr:col>7</xdr:col>
      <xdr:colOff>723900</xdr:colOff>
      <xdr:row>2</xdr:row>
      <xdr:rowOff>95377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003336-BE49-40D8-9CDE-0B9FF52D5199}"/>
            </a:ext>
          </a:extLst>
        </xdr:cNvPr>
        <xdr:cNvSpPr/>
      </xdr:nvSpPr>
      <xdr:spPr>
        <a:xfrm>
          <a:off x="8315325" y="66675"/>
          <a:ext cx="1323975" cy="419227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95249</xdr:colOff>
      <xdr:row>0</xdr:row>
      <xdr:rowOff>85726</xdr:rowOff>
    </xdr:from>
    <xdr:to>
      <xdr:col>9</xdr:col>
      <xdr:colOff>733424</xdr:colOff>
      <xdr:row>2</xdr:row>
      <xdr:rowOff>78009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3C5860-F365-4194-8042-B02CC5308F3A}"/>
            </a:ext>
          </a:extLst>
        </xdr:cNvPr>
        <xdr:cNvSpPr/>
      </xdr:nvSpPr>
      <xdr:spPr>
        <a:xfrm>
          <a:off x="7572374" y="85726"/>
          <a:ext cx="1400175" cy="382808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762000</xdr:colOff>
      <xdr:row>0</xdr:row>
      <xdr:rowOff>47625</xdr:rowOff>
    </xdr:from>
    <xdr:to>
      <xdr:col>8</xdr:col>
      <xdr:colOff>681429</xdr:colOff>
      <xdr:row>2</xdr:row>
      <xdr:rowOff>108488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892439-F257-462C-B1F7-6E2D783F6B39}"/>
            </a:ext>
          </a:extLst>
        </xdr:cNvPr>
        <xdr:cNvSpPr/>
      </xdr:nvSpPr>
      <xdr:spPr>
        <a:xfrm>
          <a:off x="7448550" y="47625"/>
          <a:ext cx="1662504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419100</xdr:colOff>
      <xdr:row>0</xdr:row>
      <xdr:rowOff>66675</xdr:rowOff>
    </xdr:from>
    <xdr:to>
      <xdr:col>8</xdr:col>
      <xdr:colOff>490929</xdr:colOff>
      <xdr:row>2</xdr:row>
      <xdr:rowOff>127538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47845D-B659-431E-A603-8CCC517FA61A}"/>
            </a:ext>
          </a:extLst>
        </xdr:cNvPr>
        <xdr:cNvSpPr/>
      </xdr:nvSpPr>
      <xdr:spPr>
        <a:xfrm>
          <a:off x="6200775" y="66675"/>
          <a:ext cx="1662504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114300</xdr:colOff>
      <xdr:row>0</xdr:row>
      <xdr:rowOff>66675</xdr:rowOff>
    </xdr:from>
    <xdr:to>
      <xdr:col>8</xdr:col>
      <xdr:colOff>500454</xdr:colOff>
      <xdr:row>2</xdr:row>
      <xdr:rowOff>127538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01FC49-8916-40F4-825E-78B3F36764A4}"/>
            </a:ext>
          </a:extLst>
        </xdr:cNvPr>
        <xdr:cNvSpPr/>
      </xdr:nvSpPr>
      <xdr:spPr>
        <a:xfrm>
          <a:off x="5276850" y="66675"/>
          <a:ext cx="1662504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1295400</xdr:colOff>
      <xdr:row>0</xdr:row>
      <xdr:rowOff>57150</xdr:rowOff>
    </xdr:from>
    <xdr:to>
      <xdr:col>10</xdr:col>
      <xdr:colOff>90879</xdr:colOff>
      <xdr:row>2</xdr:row>
      <xdr:rowOff>118013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18E3EA-3803-4A01-8400-694A31EF5AB8}"/>
            </a:ext>
          </a:extLst>
        </xdr:cNvPr>
        <xdr:cNvSpPr/>
      </xdr:nvSpPr>
      <xdr:spPr>
        <a:xfrm>
          <a:off x="9934575" y="57150"/>
          <a:ext cx="1491054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483268</xdr:colOff>
      <xdr:row>76</xdr:row>
      <xdr:rowOff>20554</xdr:rowOff>
    </xdr:from>
    <xdr:to>
      <xdr:col>8</xdr:col>
      <xdr:colOff>0</xdr:colOff>
      <xdr:row>90</xdr:row>
      <xdr:rowOff>84722</xdr:rowOff>
    </xdr:to>
    <xdr:graphicFrame macro="">
      <xdr:nvGraphicFramePr>
        <xdr:cNvPr id="2" name="3 Gráfico">
          <a:extLst>
            <a:ext uri="{FF2B5EF4-FFF2-40B4-BE49-F238E27FC236}">
              <a16:creationId xmlns:a16="http://schemas.microsoft.com/office/drawing/2014/main" id="{B91C5619-EC8D-4C65-9403-58B650B229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314325</xdr:colOff>
      <xdr:row>32</xdr:row>
      <xdr:rowOff>63567</xdr:rowOff>
    </xdr:from>
    <xdr:to>
      <xdr:col>8</xdr:col>
      <xdr:colOff>923925</xdr:colOff>
      <xdr:row>46</xdr:row>
      <xdr:rowOff>94553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41D8C5E5-6719-42FA-9876-3ACEB726B1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552450</xdr:colOff>
      <xdr:row>0</xdr:row>
      <xdr:rowOff>76200</xdr:rowOff>
    </xdr:from>
    <xdr:to>
      <xdr:col>11</xdr:col>
      <xdr:colOff>5154</xdr:colOff>
      <xdr:row>2</xdr:row>
      <xdr:rowOff>108488</xdr:rowOff>
    </xdr:to>
    <xdr:sp macro="" textlink="">
      <xdr:nvSpPr>
        <xdr:cNvPr id="4" name="Rectángulo: esquinas redondeada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C518875-A945-49A1-AAF0-B78FFD80F087}"/>
            </a:ext>
          </a:extLst>
        </xdr:cNvPr>
        <xdr:cNvSpPr/>
      </xdr:nvSpPr>
      <xdr:spPr>
        <a:xfrm>
          <a:off x="10420350" y="76200"/>
          <a:ext cx="1529154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314325</xdr:colOff>
      <xdr:row>0</xdr:row>
      <xdr:rowOff>47625</xdr:rowOff>
    </xdr:from>
    <xdr:to>
      <xdr:col>13</xdr:col>
      <xdr:colOff>681429</xdr:colOff>
      <xdr:row>2</xdr:row>
      <xdr:rowOff>108488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5F16123-83BD-4282-830F-16EDA56E3425}"/>
            </a:ext>
          </a:extLst>
        </xdr:cNvPr>
        <xdr:cNvSpPr/>
      </xdr:nvSpPr>
      <xdr:spPr>
        <a:xfrm>
          <a:off x="7324725" y="47625"/>
          <a:ext cx="1529154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1247775</xdr:colOff>
      <xdr:row>0</xdr:row>
      <xdr:rowOff>66675</xdr:rowOff>
    </xdr:from>
    <xdr:to>
      <xdr:col>3</xdr:col>
      <xdr:colOff>14679</xdr:colOff>
      <xdr:row>2</xdr:row>
      <xdr:rowOff>85725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D0714C-B2E9-4D95-84BA-1D2E4321024B}"/>
            </a:ext>
          </a:extLst>
        </xdr:cNvPr>
        <xdr:cNvSpPr/>
      </xdr:nvSpPr>
      <xdr:spPr>
        <a:xfrm>
          <a:off x="5629275" y="66675"/>
          <a:ext cx="1529154" cy="428625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95595</xdr:colOff>
      <xdr:row>48</xdr:row>
      <xdr:rowOff>76200</xdr:rowOff>
    </xdr:from>
    <xdr:to>
      <xdr:col>7</xdr:col>
      <xdr:colOff>866774</xdr:colOff>
      <xdr:row>54</xdr:row>
      <xdr:rowOff>152400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626AABB0-62BE-4B1C-98FC-01BE30AE59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352425</xdr:colOff>
      <xdr:row>0</xdr:row>
      <xdr:rowOff>57150</xdr:rowOff>
    </xdr:from>
    <xdr:to>
      <xdr:col>8</xdr:col>
      <xdr:colOff>3810</xdr:colOff>
      <xdr:row>2</xdr:row>
      <xdr:rowOff>66675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6F9146F-2917-4BD3-9646-DD133EDE7C4C}"/>
            </a:ext>
          </a:extLst>
        </xdr:cNvPr>
        <xdr:cNvSpPr/>
      </xdr:nvSpPr>
      <xdr:spPr>
        <a:xfrm>
          <a:off x="5972175" y="57150"/>
          <a:ext cx="1470660" cy="371475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990599</xdr:colOff>
      <xdr:row>0</xdr:row>
      <xdr:rowOff>104775</xdr:rowOff>
    </xdr:from>
    <xdr:to>
      <xdr:col>7</xdr:col>
      <xdr:colOff>746759</xdr:colOff>
      <xdr:row>2</xdr:row>
      <xdr:rowOff>133350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B77DF8E-4D3E-4AAD-874E-2A90323DF694}"/>
            </a:ext>
          </a:extLst>
        </xdr:cNvPr>
        <xdr:cNvSpPr/>
      </xdr:nvSpPr>
      <xdr:spPr>
        <a:xfrm>
          <a:off x="8496299" y="104775"/>
          <a:ext cx="1575435" cy="390525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419100</xdr:colOff>
      <xdr:row>0</xdr:row>
      <xdr:rowOff>76200</xdr:rowOff>
    </xdr:from>
    <xdr:to>
      <xdr:col>7</xdr:col>
      <xdr:colOff>499110</xdr:colOff>
      <xdr:row>2</xdr:row>
      <xdr:rowOff>104775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49D03F-F0C5-497B-ABBB-6AE4308F3DD5}"/>
            </a:ext>
          </a:extLst>
        </xdr:cNvPr>
        <xdr:cNvSpPr/>
      </xdr:nvSpPr>
      <xdr:spPr>
        <a:xfrm>
          <a:off x="7572375" y="76200"/>
          <a:ext cx="1575435" cy="390525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114300</xdr:colOff>
      <xdr:row>0</xdr:row>
      <xdr:rowOff>85725</xdr:rowOff>
    </xdr:from>
    <xdr:to>
      <xdr:col>13</xdr:col>
      <xdr:colOff>843354</xdr:colOff>
      <xdr:row>2</xdr:row>
      <xdr:rowOff>146588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AC00720-6554-4BE5-A81F-35D9F8DB2D92}"/>
            </a:ext>
          </a:extLst>
        </xdr:cNvPr>
        <xdr:cNvSpPr/>
      </xdr:nvSpPr>
      <xdr:spPr>
        <a:xfrm>
          <a:off x="11010900" y="85725"/>
          <a:ext cx="1662504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323850</xdr:colOff>
      <xdr:row>0</xdr:row>
      <xdr:rowOff>104775</xdr:rowOff>
    </xdr:from>
    <xdr:to>
      <xdr:col>15</xdr:col>
      <xdr:colOff>0</xdr:colOff>
      <xdr:row>2</xdr:row>
      <xdr:rowOff>165638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A43E91-F33A-45DB-A37B-C2960553145B}"/>
            </a:ext>
          </a:extLst>
        </xdr:cNvPr>
        <xdr:cNvSpPr/>
      </xdr:nvSpPr>
      <xdr:spPr>
        <a:xfrm>
          <a:off x="8763000" y="104775"/>
          <a:ext cx="1676400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371475</xdr:colOff>
      <xdr:row>0</xdr:row>
      <xdr:rowOff>114300</xdr:rowOff>
    </xdr:from>
    <xdr:to>
      <xdr:col>12</xdr:col>
      <xdr:colOff>5154</xdr:colOff>
      <xdr:row>1</xdr:row>
      <xdr:rowOff>375188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9C496C-0CCE-4C14-AC7E-D7A9E2A0EF1F}"/>
            </a:ext>
          </a:extLst>
        </xdr:cNvPr>
        <xdr:cNvSpPr/>
      </xdr:nvSpPr>
      <xdr:spPr>
        <a:xfrm>
          <a:off x="10934700" y="114300"/>
          <a:ext cx="1729179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523875</xdr:colOff>
      <xdr:row>0</xdr:row>
      <xdr:rowOff>133350</xdr:rowOff>
    </xdr:from>
    <xdr:to>
      <xdr:col>11</xdr:col>
      <xdr:colOff>976704</xdr:colOff>
      <xdr:row>1</xdr:row>
      <xdr:rowOff>394238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4ACBC2-A077-49F5-B929-72092BECB1B2}"/>
            </a:ext>
          </a:extLst>
        </xdr:cNvPr>
        <xdr:cNvSpPr/>
      </xdr:nvSpPr>
      <xdr:spPr>
        <a:xfrm>
          <a:off x="11334750" y="133350"/>
          <a:ext cx="1500579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609600</xdr:colOff>
      <xdr:row>0</xdr:row>
      <xdr:rowOff>85725</xdr:rowOff>
    </xdr:from>
    <xdr:to>
      <xdr:col>13</xdr:col>
      <xdr:colOff>700479</xdr:colOff>
      <xdr:row>2</xdr:row>
      <xdr:rowOff>118013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704113-353D-4364-9CF2-F35F4A6B85B3}"/>
            </a:ext>
          </a:extLst>
        </xdr:cNvPr>
        <xdr:cNvSpPr/>
      </xdr:nvSpPr>
      <xdr:spPr>
        <a:xfrm>
          <a:off x="8420100" y="85725"/>
          <a:ext cx="1500579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</xdr:colOff>
      <xdr:row>0</xdr:row>
      <xdr:rowOff>76200</xdr:rowOff>
    </xdr:from>
    <xdr:to>
      <xdr:col>3</xdr:col>
      <xdr:colOff>1691079</xdr:colOff>
      <xdr:row>2</xdr:row>
      <xdr:rowOff>127538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B1BD22-2E94-4ECD-9403-DCD2BD85E463}"/>
            </a:ext>
          </a:extLst>
        </xdr:cNvPr>
        <xdr:cNvSpPr/>
      </xdr:nvSpPr>
      <xdr:spPr>
        <a:xfrm>
          <a:off x="5210175" y="76200"/>
          <a:ext cx="1662504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285750</xdr:colOff>
      <xdr:row>0</xdr:row>
      <xdr:rowOff>57150</xdr:rowOff>
    </xdr:from>
    <xdr:to>
      <xdr:col>5</xdr:col>
      <xdr:colOff>14679</xdr:colOff>
      <xdr:row>2</xdr:row>
      <xdr:rowOff>137063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4CA595-5FFD-4C6B-A200-C3619459A75A}"/>
            </a:ext>
          </a:extLst>
        </xdr:cNvPr>
        <xdr:cNvSpPr/>
      </xdr:nvSpPr>
      <xdr:spPr>
        <a:xfrm>
          <a:off x="4781550" y="57150"/>
          <a:ext cx="1500579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190501</xdr:colOff>
      <xdr:row>39</xdr:row>
      <xdr:rowOff>22860</xdr:rowOff>
    </xdr:from>
    <xdr:to>
      <xdr:col>6</xdr:col>
      <xdr:colOff>1152525</xdr:colOff>
      <xdr:row>51</xdr:row>
      <xdr:rowOff>114300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F433DCC-72F2-451E-8D2F-B55D069257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942975</xdr:colOff>
      <xdr:row>0</xdr:row>
      <xdr:rowOff>66675</xdr:rowOff>
    </xdr:from>
    <xdr:to>
      <xdr:col>7</xdr:col>
      <xdr:colOff>14679</xdr:colOff>
      <xdr:row>2</xdr:row>
      <xdr:rowOff>127538</xdr:rowOff>
    </xdr:to>
    <xdr:sp macro="" textlink="">
      <xdr:nvSpPr>
        <xdr:cNvPr id="3" name="Rectángulo: esquinas redondeadas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BDAE25-5410-4976-A638-7978D77E9D9A}"/>
            </a:ext>
          </a:extLst>
        </xdr:cNvPr>
        <xdr:cNvSpPr/>
      </xdr:nvSpPr>
      <xdr:spPr>
        <a:xfrm>
          <a:off x="7153275" y="66675"/>
          <a:ext cx="1662504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1037104</xdr:colOff>
      <xdr:row>1</xdr:row>
      <xdr:rowOff>14568</xdr:rowOff>
    </xdr:from>
    <xdr:to>
      <xdr:col>9</xdr:col>
      <xdr:colOff>14118</xdr:colOff>
      <xdr:row>2</xdr:row>
      <xdr:rowOff>78793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28AFA6-2D3D-4480-A369-9A51EC8D874D}"/>
            </a:ext>
          </a:extLst>
        </xdr:cNvPr>
        <xdr:cNvSpPr/>
      </xdr:nvSpPr>
      <xdr:spPr>
        <a:xfrm>
          <a:off x="10466854" y="205068"/>
          <a:ext cx="1663064" cy="426175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2124075</xdr:colOff>
      <xdr:row>0</xdr:row>
      <xdr:rowOff>142875</xdr:rowOff>
    </xdr:from>
    <xdr:to>
      <xdr:col>12</xdr:col>
      <xdr:colOff>9525</xdr:colOff>
      <xdr:row>2</xdr:row>
      <xdr:rowOff>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C2C53B-F86D-4437-B7BE-3F0CF9877F7C}"/>
            </a:ext>
          </a:extLst>
        </xdr:cNvPr>
        <xdr:cNvSpPr/>
      </xdr:nvSpPr>
      <xdr:spPr>
        <a:xfrm>
          <a:off x="15630525" y="142875"/>
          <a:ext cx="1647825" cy="409575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00B050"/>
  </sheetPr>
  <dimension ref="A1:Q57"/>
  <sheetViews>
    <sheetView view="pageBreakPreview" zoomScaleNormal="100" zoomScaleSheetLayoutView="100" workbookViewId="0"/>
  </sheetViews>
  <sheetFormatPr baseColWidth="10" defaultColWidth="11.42578125" defaultRowHeight="16.5" x14ac:dyDescent="0.3"/>
  <cols>
    <col min="1" max="1" width="5.28515625" style="13" customWidth="1"/>
    <col min="2" max="8" width="11.42578125" style="13"/>
    <col min="9" max="9" width="23" style="13" customWidth="1"/>
    <col min="10" max="11" width="11.42578125" style="522"/>
    <col min="12" max="12" width="11.42578125" style="13"/>
    <col min="13" max="13" width="8.5703125" style="13" customWidth="1"/>
    <col min="14" max="16384" width="11.42578125" style="13"/>
  </cols>
  <sheetData>
    <row r="1" spans="1:17" x14ac:dyDescent="0.3">
      <c r="A1" s="13" t="s">
        <v>534</v>
      </c>
    </row>
    <row r="10" spans="1:17" ht="22.5" customHeight="1" x14ac:dyDescent="0.3">
      <c r="B10" s="1002" t="s">
        <v>63</v>
      </c>
      <c r="C10" s="1002"/>
      <c r="D10" s="1002"/>
      <c r="E10" s="1002"/>
      <c r="F10" s="1002"/>
      <c r="G10" s="1002"/>
      <c r="H10" s="1002"/>
      <c r="I10" s="1002"/>
      <c r="J10" s="1002"/>
      <c r="K10" s="1002"/>
      <c r="L10" s="1002"/>
      <c r="M10" s="15"/>
      <c r="N10" s="15"/>
      <c r="O10" s="15"/>
      <c r="P10" s="15"/>
      <c r="Q10" s="15"/>
    </row>
    <row r="11" spans="1:17" ht="18" customHeight="1" x14ac:dyDescent="0.3">
      <c r="B11" s="1003" t="s">
        <v>651</v>
      </c>
      <c r="C11" s="1003"/>
      <c r="D11" s="1003"/>
      <c r="E11" s="1003"/>
      <c r="F11" s="1003"/>
      <c r="G11" s="1003"/>
      <c r="H11" s="1003"/>
      <c r="I11" s="1003"/>
      <c r="J11" s="1003"/>
      <c r="K11" s="1003"/>
      <c r="L11" s="1003"/>
      <c r="M11" s="16"/>
      <c r="N11" s="16"/>
      <c r="O11" s="16"/>
      <c r="P11" s="16"/>
      <c r="Q11" s="16"/>
    </row>
    <row r="12" spans="1:17" ht="18" customHeight="1" x14ac:dyDescent="0.3">
      <c r="B12" s="1003" t="s">
        <v>652</v>
      </c>
      <c r="C12" s="1003"/>
      <c r="D12" s="1003"/>
      <c r="E12" s="1003"/>
      <c r="F12" s="1003"/>
      <c r="G12" s="1003"/>
      <c r="H12" s="1003"/>
      <c r="I12" s="1003"/>
      <c r="J12" s="1003"/>
      <c r="K12" s="1003"/>
      <c r="L12" s="1003"/>
      <c r="M12" s="16"/>
      <c r="N12" s="16"/>
      <c r="O12" s="16"/>
      <c r="P12" s="16"/>
      <c r="Q12" s="16"/>
    </row>
    <row r="14" spans="1:17" ht="18" x14ac:dyDescent="0.3">
      <c r="B14" s="14" t="s">
        <v>64</v>
      </c>
    </row>
    <row r="15" spans="1:17" x14ac:dyDescent="0.3">
      <c r="B15" s="13" t="s">
        <v>65</v>
      </c>
      <c r="J15" s="521" t="s">
        <v>66</v>
      </c>
    </row>
    <row r="16" spans="1:17" x14ac:dyDescent="0.3">
      <c r="B16" s="13" t="s">
        <v>67</v>
      </c>
      <c r="J16" s="521" t="s">
        <v>68</v>
      </c>
    </row>
    <row r="17" spans="2:10" x14ac:dyDescent="0.3">
      <c r="B17" s="13" t="s">
        <v>218</v>
      </c>
      <c r="I17" s="26"/>
      <c r="J17" s="564" t="s">
        <v>216</v>
      </c>
    </row>
    <row r="19" spans="2:10" ht="18" x14ac:dyDescent="0.3">
      <c r="B19" s="14" t="s">
        <v>402</v>
      </c>
    </row>
    <row r="20" spans="2:10" x14ac:dyDescent="0.3">
      <c r="B20" s="13" t="s">
        <v>392</v>
      </c>
      <c r="J20" s="521" t="s">
        <v>69</v>
      </c>
    </row>
    <row r="21" spans="2:10" x14ac:dyDescent="0.3">
      <c r="B21" s="13" t="s">
        <v>393</v>
      </c>
      <c r="I21" s="26"/>
      <c r="J21" s="521" t="s">
        <v>217</v>
      </c>
    </row>
    <row r="22" spans="2:10" x14ac:dyDescent="0.3">
      <c r="B22" s="13" t="s">
        <v>394</v>
      </c>
      <c r="J22" s="521" t="s">
        <v>70</v>
      </c>
    </row>
    <row r="24" spans="2:10" ht="18" x14ac:dyDescent="0.3">
      <c r="B24" s="14" t="s">
        <v>71</v>
      </c>
      <c r="J24" s="521" t="s">
        <v>72</v>
      </c>
    </row>
    <row r="26" spans="2:10" ht="18" x14ac:dyDescent="0.3">
      <c r="B26" s="14" t="s">
        <v>73</v>
      </c>
    </row>
    <row r="27" spans="2:10" x14ac:dyDescent="0.3">
      <c r="B27" s="13" t="s">
        <v>74</v>
      </c>
      <c r="J27" s="521" t="s">
        <v>77</v>
      </c>
    </row>
    <row r="28" spans="2:10" x14ac:dyDescent="0.3">
      <c r="B28" s="13" t="s">
        <v>75</v>
      </c>
      <c r="J28" s="521" t="s">
        <v>78</v>
      </c>
    </row>
    <row r="29" spans="2:10" x14ac:dyDescent="0.3">
      <c r="B29" s="13" t="s">
        <v>76</v>
      </c>
      <c r="J29" s="521" t="s">
        <v>79</v>
      </c>
    </row>
    <row r="31" spans="2:10" ht="18" x14ac:dyDescent="0.3">
      <c r="B31" s="14" t="s">
        <v>80</v>
      </c>
    </row>
    <row r="32" spans="2:10" x14ac:dyDescent="0.3">
      <c r="B32" s="13" t="s">
        <v>82</v>
      </c>
      <c r="J32" s="521" t="s">
        <v>84</v>
      </c>
    </row>
    <row r="33" spans="2:10" x14ac:dyDescent="0.3">
      <c r="B33" s="13" t="s">
        <v>219</v>
      </c>
      <c r="J33" s="521" t="s">
        <v>85</v>
      </c>
    </row>
    <row r="34" spans="2:10" x14ac:dyDescent="0.3">
      <c r="B34" s="13" t="s">
        <v>81</v>
      </c>
      <c r="J34" s="521" t="s">
        <v>85</v>
      </c>
    </row>
    <row r="35" spans="2:10" x14ac:dyDescent="0.3">
      <c r="B35" s="13" t="s">
        <v>83</v>
      </c>
      <c r="J35" s="521" t="s">
        <v>86</v>
      </c>
    </row>
    <row r="37" spans="2:10" ht="18" x14ac:dyDescent="0.3">
      <c r="B37" s="14" t="s">
        <v>87</v>
      </c>
    </row>
    <row r="38" spans="2:10" x14ac:dyDescent="0.3">
      <c r="B38" s="13" t="s">
        <v>88</v>
      </c>
      <c r="J38" s="521" t="s">
        <v>89</v>
      </c>
    </row>
    <row r="39" spans="2:10" x14ac:dyDescent="0.3">
      <c r="B39" s="13" t="s">
        <v>220</v>
      </c>
      <c r="J39" s="521" t="s">
        <v>89</v>
      </c>
    </row>
    <row r="40" spans="2:10" x14ac:dyDescent="0.3">
      <c r="B40" s="13" t="s">
        <v>180</v>
      </c>
      <c r="J40" s="521" t="s">
        <v>181</v>
      </c>
    </row>
    <row r="42" spans="2:10" ht="18" x14ac:dyDescent="0.3">
      <c r="B42" s="14" t="s">
        <v>90</v>
      </c>
    </row>
    <row r="43" spans="2:10" x14ac:dyDescent="0.3">
      <c r="B43" s="13" t="s">
        <v>221</v>
      </c>
      <c r="J43" s="521" t="s">
        <v>182</v>
      </c>
    </row>
    <row r="44" spans="2:10" ht="36" customHeight="1" x14ac:dyDescent="0.3">
      <c r="B44" s="1001" t="s">
        <v>91</v>
      </c>
      <c r="C44" s="1001"/>
      <c r="D44" s="1001"/>
      <c r="E44" s="1001"/>
      <c r="F44" s="1001"/>
      <c r="G44" s="1001"/>
      <c r="H44" s="1001"/>
      <c r="J44" s="521" t="s">
        <v>183</v>
      </c>
    </row>
    <row r="46" spans="2:10" ht="18" x14ac:dyDescent="0.3">
      <c r="B46" s="14" t="s">
        <v>92</v>
      </c>
    </row>
    <row r="47" spans="2:10" x14ac:dyDescent="0.3">
      <c r="B47" s="13" t="s">
        <v>93</v>
      </c>
      <c r="J47" s="521" t="s">
        <v>184</v>
      </c>
    </row>
    <row r="49" spans="2:10" ht="18" x14ac:dyDescent="0.3">
      <c r="B49" s="14" t="s">
        <v>94</v>
      </c>
      <c r="J49" s="521" t="s">
        <v>185</v>
      </c>
    </row>
    <row r="51" spans="2:10" ht="18" x14ac:dyDescent="0.3">
      <c r="B51" s="14" t="s">
        <v>95</v>
      </c>
      <c r="J51" s="521" t="s">
        <v>186</v>
      </c>
    </row>
    <row r="53" spans="2:10" ht="18" x14ac:dyDescent="0.3">
      <c r="B53" s="14" t="s">
        <v>96</v>
      </c>
      <c r="J53" s="521" t="s">
        <v>187</v>
      </c>
    </row>
    <row r="55" spans="2:10" ht="18" x14ac:dyDescent="0.3">
      <c r="B55" s="14" t="s">
        <v>437</v>
      </c>
      <c r="J55" s="521" t="s">
        <v>438</v>
      </c>
    </row>
    <row r="56" spans="2:10" x14ac:dyDescent="0.3">
      <c r="J56" s="521"/>
    </row>
    <row r="57" spans="2:10" ht="18" x14ac:dyDescent="0.3">
      <c r="B57" s="14" t="s">
        <v>762</v>
      </c>
      <c r="J57" s="521" t="s">
        <v>763</v>
      </c>
    </row>
  </sheetData>
  <mergeCells count="4">
    <mergeCell ref="B44:H44"/>
    <mergeCell ref="B10:L10"/>
    <mergeCell ref="B11:L11"/>
    <mergeCell ref="B12:L12"/>
  </mergeCells>
  <hyperlinks>
    <hyperlink ref="J15" location="'1. PRODUCCIÓN METÁLICA'!A1" display="'1. PRODUCCIÓN METÁLICA'!A1" xr:uid="{00000000-0004-0000-0000-000000000000}"/>
    <hyperlink ref="J16" location="'2. PRODUCCIÓN EMPRESAS'!A1" display="'2. PRODUCCIÓN EMPRESAS'!A1" xr:uid="{00000000-0004-0000-0000-000001000000}"/>
    <hyperlink ref="J20" location="'4. NO METÁLICA'!A1" display="'4. NO METÁLICA'!A1" xr:uid="{00000000-0004-0000-0000-000002000000}"/>
    <hyperlink ref="J22" location="'4.2. CARBONÍFERA'!A1" display="'4.2. CARBONÍFERA'!A1" xr:uid="{00000000-0004-0000-0000-000003000000}"/>
    <hyperlink ref="J27" location="'6. EXPORTACIONES'!A1" display="'6. EXPORTACIONES'!A1" xr:uid="{00000000-0004-0000-0000-000004000000}"/>
    <hyperlink ref="J28" location="'6.1 EXPORTACIONES PART'!A1" display="'6.1 EXPORTACIONES PART'!A1" xr:uid="{00000000-0004-0000-0000-000005000000}"/>
    <hyperlink ref="J29" location="'6.2 EXPORT PRODUCTOS'!A1" display="'6.2 EXPORT PRODUCTOS'!A1" xr:uid="{00000000-0004-0000-0000-000006000000}"/>
    <hyperlink ref="J32" location="'7. INVERSIONES'!A1" display="'7. INVERSIONES'!A1" xr:uid="{00000000-0004-0000-0000-000007000000}"/>
    <hyperlink ref="J33" location="'8. INVERSIONES TIPO'!A1" display="'8. INVERSIONES TIPO'!A1" xr:uid="{00000000-0004-0000-0000-000008000000}"/>
    <hyperlink ref="J34" location="'8. INVERSIONES TIPO'!A1" display="'8. INVERSIONES TIPO'!A1" xr:uid="{00000000-0004-0000-0000-000009000000}"/>
    <hyperlink ref="J35" location="'9. INVERSIONES RUBRO'!A1" display="'9. INVERSIONES RUBRO'!A1" xr:uid="{00000000-0004-0000-0000-00000A000000}"/>
    <hyperlink ref="J38" location="'10. EMPLEO'!A1" display="'10. EMPLEO'!A1" xr:uid="{00000000-0004-0000-0000-00000B000000}"/>
    <hyperlink ref="J39" location="'10. EMPLEO'!A1" display="'10. EMPLEO'!A1" xr:uid="{00000000-0004-0000-0000-00000C000000}"/>
    <hyperlink ref="J24" location="'5. MACROECONÓMICAS'!A1" display="'5. MACROECONÓMICAS'!A1" xr:uid="{00000000-0004-0000-0000-00000D000000}"/>
    <hyperlink ref="J40" location="'11. EMPLEO-GÉNERO'!A1" display="'11. EMPLEO-GÉNERO'!A1" xr:uid="{00000000-0004-0000-0000-00000E000000}"/>
    <hyperlink ref="J44" location="'13. TRANSFERENCIAS 2'!A1" display="'13. TRANSFERENCIAS 2'!A1" xr:uid="{00000000-0004-0000-0000-000010000000}"/>
    <hyperlink ref="J47" location="'14. CATASTRO ACTIVIDAD'!A1" display="'14. CATASTRO ACTIVIDAD'!A1" xr:uid="{00000000-0004-0000-0000-000011000000}"/>
    <hyperlink ref="J49" location="'14.1 ACTIVIDAD MINERA'!A1" display="'14.1 ACTIVIDAD MINERA'!A1" xr:uid="{00000000-0004-0000-0000-000012000000}"/>
    <hyperlink ref="J51" location="'14.2 ÁREAS RESTRINGIDAS'!A1" display="'14.2 ÁREAS RESTRINGIDAS'!A1" xr:uid="{00000000-0004-0000-0000-000013000000}"/>
    <hyperlink ref="J53" location="'15. RECAUDACIÓN'!A1" display="'15. RECAUDACIÓN'!A1" xr:uid="{00000000-0004-0000-0000-000014000000}"/>
    <hyperlink ref="J55" location="'CPIM 2024'!A1" display="CPIM 2024'!A1" xr:uid="{00000000-0004-0000-0000-000015000000}"/>
    <hyperlink ref="J21" location="'4.1. NO METÁLICA DEPARTAMENTOS'!A1" display="'4.1. NO METÁLICA DEPARTAMENTOS'!A1" xr:uid="{00000000-0004-0000-0000-000017000000}"/>
    <hyperlink ref="J17" location="'3. PRODUCCIÓN DEPARTAMENTOS '!A1" display="3. PRODUCCIÓN DEPARTAMENTOS'!A1" xr:uid="{00000000-0004-0000-0000-000018000000}"/>
    <hyperlink ref="J43" location="'12. TRANSFERENCIAS'!A1" display="'12. TRANSFERENCIAS'!A1" xr:uid="{BDEA50F2-3C4C-42AC-ACCE-83210D3AD50A}"/>
    <hyperlink ref="J57" location="'CPEM 2025'!Área_de_impresión" display="CPEM 2025'!A1" xr:uid="{242FEC00-29EF-48E6-9A9A-B86D7D4FA31C}"/>
  </hyperlinks>
  <pageMargins left="0.7" right="0.7" top="0.75" bottom="0.75" header="0.3" footer="0.3"/>
  <pageSetup scale="4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09FDF-9C19-48FD-9778-BFF496E2E786}">
  <sheetPr>
    <tabColor rgb="FF92D050"/>
  </sheetPr>
  <dimension ref="A1:AH62"/>
  <sheetViews>
    <sheetView showGridLines="0" view="pageBreakPreview" topLeftCell="A22" zoomScaleNormal="100" zoomScaleSheetLayoutView="100" workbookViewId="0"/>
  </sheetViews>
  <sheetFormatPr baseColWidth="10" defaultColWidth="11.42578125" defaultRowHeight="12.75" x14ac:dyDescent="0.2"/>
  <cols>
    <col min="1" max="1" width="13.42578125" style="7" customWidth="1"/>
    <col min="2" max="2" width="12.42578125" style="6" customWidth="1"/>
    <col min="3" max="3" width="13.28515625" style="6" bestFit="1" customWidth="1"/>
    <col min="4" max="14" width="12.42578125" style="6" customWidth="1"/>
    <col min="15" max="15" width="2" style="17" customWidth="1"/>
    <col min="16" max="16" width="11.42578125" style="6"/>
    <col min="17" max="17" width="12.42578125" style="6" bestFit="1" customWidth="1"/>
    <col min="18" max="18" width="14.42578125" style="6" bestFit="1" customWidth="1"/>
    <col min="19" max="20" width="12.42578125" style="6" bestFit="1" customWidth="1"/>
    <col min="21" max="21" width="11.5703125" style="6" bestFit="1" customWidth="1"/>
    <col min="22" max="22" width="13.42578125" style="6" bestFit="1" customWidth="1"/>
    <col min="23" max="24" width="11.5703125" style="6" bestFit="1" customWidth="1"/>
    <col min="25" max="25" width="11.42578125" style="6"/>
    <col min="26" max="26" width="11.5703125" style="6" bestFit="1" customWidth="1"/>
    <col min="27" max="27" width="13.42578125" style="6" bestFit="1" customWidth="1"/>
    <col min="28" max="30" width="11.5703125" style="6" bestFit="1" customWidth="1"/>
    <col min="31" max="31" width="12.42578125" style="6" bestFit="1" customWidth="1"/>
    <col min="32" max="33" width="11.5703125" style="6" bestFit="1" customWidth="1"/>
    <col min="34" max="16384" width="11.42578125" style="6"/>
  </cols>
  <sheetData>
    <row r="1" spans="1:15" ht="15.75" customHeight="1" x14ac:dyDescent="0.35">
      <c r="A1" s="335" t="s">
        <v>820</v>
      </c>
      <c r="B1" s="336"/>
      <c r="C1" s="336"/>
      <c r="D1" s="336"/>
      <c r="E1" s="336"/>
      <c r="F1" s="337"/>
      <c r="G1" s="338"/>
      <c r="H1" s="337"/>
      <c r="I1" s="336"/>
      <c r="J1" s="336"/>
      <c r="K1" s="336"/>
      <c r="L1" s="336"/>
      <c r="M1" s="336"/>
      <c r="N1" s="336"/>
    </row>
    <row r="2" spans="1:15" ht="14.45" customHeight="1" x14ac:dyDescent="0.25">
      <c r="A2" s="1004" t="s">
        <v>821</v>
      </c>
      <c r="B2" s="1004"/>
      <c r="C2" s="1004"/>
      <c r="D2" s="1004"/>
      <c r="E2" s="1004"/>
      <c r="F2" s="1004"/>
      <c r="G2" s="1004"/>
      <c r="H2" s="1004"/>
      <c r="I2" s="1004"/>
      <c r="J2" s="637"/>
      <c r="K2" s="637"/>
      <c r="L2" s="637"/>
      <c r="M2" s="637"/>
      <c r="N2" s="637"/>
    </row>
    <row r="3" spans="1:15" ht="13.5" thickBot="1" x14ac:dyDescent="0.25">
      <c r="A3" s="336"/>
      <c r="B3" s="336"/>
      <c r="C3" s="336"/>
      <c r="D3" s="336"/>
      <c r="E3" s="336"/>
      <c r="F3" s="336"/>
      <c r="G3" s="336"/>
      <c r="H3" s="336"/>
      <c r="I3" s="336"/>
      <c r="J3" s="336"/>
      <c r="K3" s="336"/>
      <c r="L3" s="336"/>
      <c r="M3" s="336"/>
      <c r="N3" s="336"/>
    </row>
    <row r="4" spans="1:15" s="180" customFormat="1" x14ac:dyDescent="0.2">
      <c r="A4" s="339" t="s">
        <v>213</v>
      </c>
      <c r="B4" s="340" t="s">
        <v>766</v>
      </c>
      <c r="C4" s="340" t="s">
        <v>822</v>
      </c>
      <c r="D4" s="340" t="s">
        <v>768</v>
      </c>
      <c r="E4" s="340" t="s">
        <v>769</v>
      </c>
      <c r="F4" s="340" t="s">
        <v>770</v>
      </c>
      <c r="G4" s="340" t="s">
        <v>274</v>
      </c>
      <c r="H4" s="340" t="s">
        <v>771</v>
      </c>
      <c r="I4" s="340" t="s">
        <v>772</v>
      </c>
      <c r="J4" s="340" t="s">
        <v>823</v>
      </c>
      <c r="K4" s="340" t="s">
        <v>824</v>
      </c>
      <c r="L4" s="340" t="s">
        <v>825</v>
      </c>
      <c r="M4" s="340" t="s">
        <v>826</v>
      </c>
      <c r="N4" s="341" t="s">
        <v>827</v>
      </c>
      <c r="O4" s="342"/>
    </row>
    <row r="5" spans="1:15" ht="13.5" thickBot="1" x14ac:dyDescent="0.25">
      <c r="A5" s="343"/>
      <c r="B5" s="344" t="s">
        <v>828</v>
      </c>
      <c r="C5" s="344" t="s">
        <v>829</v>
      </c>
      <c r="D5" s="344" t="s">
        <v>828</v>
      </c>
      <c r="E5" s="344" t="s">
        <v>830</v>
      </c>
      <c r="F5" s="344" t="s">
        <v>828</v>
      </c>
      <c r="G5" s="344" t="s">
        <v>828</v>
      </c>
      <c r="H5" s="344" t="s">
        <v>828</v>
      </c>
      <c r="I5" s="344" t="s">
        <v>828</v>
      </c>
      <c r="J5" s="344" t="s">
        <v>828</v>
      </c>
      <c r="K5" s="344" t="s">
        <v>828</v>
      </c>
      <c r="L5" s="344" t="s">
        <v>828</v>
      </c>
      <c r="M5" s="344" t="s">
        <v>828</v>
      </c>
      <c r="N5" s="926" t="s">
        <v>828</v>
      </c>
      <c r="O5" s="641"/>
    </row>
    <row r="6" spans="1:15" x14ac:dyDescent="0.2">
      <c r="A6" s="345">
        <v>2000</v>
      </c>
      <c r="B6" s="346">
        <v>553924</v>
      </c>
      <c r="C6" s="346">
        <v>132585078.00000001</v>
      </c>
      <c r="D6" s="346">
        <v>910303</v>
      </c>
      <c r="E6" s="346">
        <v>2437706</v>
      </c>
      <c r="F6" s="346">
        <v>270576</v>
      </c>
      <c r="G6" s="346">
        <v>2812784.7804642497</v>
      </c>
      <c r="H6" s="346">
        <v>37410</v>
      </c>
      <c r="I6" s="346">
        <v>7193</v>
      </c>
      <c r="J6" s="348" t="s">
        <v>831</v>
      </c>
      <c r="K6" s="348" t="s">
        <v>831</v>
      </c>
      <c r="L6" s="348" t="s">
        <v>831</v>
      </c>
      <c r="M6" s="348" t="s">
        <v>831</v>
      </c>
      <c r="N6" s="352" t="s">
        <v>831</v>
      </c>
    </row>
    <row r="7" spans="1:15" x14ac:dyDescent="0.2">
      <c r="A7" s="347">
        <v>2001</v>
      </c>
      <c r="B7" s="348">
        <v>722355.34555900015</v>
      </c>
      <c r="C7" s="348">
        <v>138522109.261338</v>
      </c>
      <c r="D7" s="348">
        <v>1056629.375614</v>
      </c>
      <c r="E7" s="348">
        <v>2571113.7884550001</v>
      </c>
      <c r="F7" s="348">
        <v>289546.06610700005</v>
      </c>
      <c r="G7" s="348">
        <v>3038401.494655</v>
      </c>
      <c r="H7" s="348">
        <v>38182.076774000001</v>
      </c>
      <c r="I7" s="348">
        <v>9499.2289039999996</v>
      </c>
      <c r="J7" s="348" t="s">
        <v>831</v>
      </c>
      <c r="K7" s="348" t="s">
        <v>831</v>
      </c>
      <c r="L7" s="348" t="s">
        <v>831</v>
      </c>
      <c r="M7" s="348" t="s">
        <v>831</v>
      </c>
      <c r="N7" s="352" t="s">
        <v>831</v>
      </c>
    </row>
    <row r="8" spans="1:15" x14ac:dyDescent="0.2">
      <c r="A8" s="347">
        <v>2002</v>
      </c>
      <c r="B8" s="348">
        <v>844552.87496099994</v>
      </c>
      <c r="C8" s="348">
        <v>157529918.53579301</v>
      </c>
      <c r="D8" s="348">
        <v>1232996.9204689998</v>
      </c>
      <c r="E8" s="348">
        <v>2869638.9847490001</v>
      </c>
      <c r="F8" s="348">
        <v>305650.71951300005</v>
      </c>
      <c r="G8" s="348">
        <v>3056055.2522</v>
      </c>
      <c r="H8" s="348">
        <v>38815.044966000001</v>
      </c>
      <c r="I8" s="348">
        <v>8612.8507310000005</v>
      </c>
      <c r="J8" s="348" t="s">
        <v>831</v>
      </c>
      <c r="K8" s="348" t="s">
        <v>831</v>
      </c>
      <c r="L8" s="348" t="s">
        <v>831</v>
      </c>
      <c r="M8" s="348" t="s">
        <v>831</v>
      </c>
      <c r="N8" s="352" t="s">
        <v>831</v>
      </c>
    </row>
    <row r="9" spans="1:15" x14ac:dyDescent="0.2">
      <c r="A9" s="347">
        <v>2003</v>
      </c>
      <c r="B9" s="348">
        <v>842605.07863000024</v>
      </c>
      <c r="C9" s="348">
        <v>172624629.84419996</v>
      </c>
      <c r="D9" s="348">
        <v>1373792.267121</v>
      </c>
      <c r="E9" s="348">
        <v>2923686.4022500003</v>
      </c>
      <c r="F9" s="348">
        <v>309163.88219000009</v>
      </c>
      <c r="G9" s="348">
        <v>3484900.3702520002</v>
      </c>
      <c r="H9" s="348">
        <v>40202.178839999993</v>
      </c>
      <c r="I9" s="348">
        <v>9589.5781260000003</v>
      </c>
      <c r="J9" s="348" t="s">
        <v>831</v>
      </c>
      <c r="K9" s="348" t="s">
        <v>831</v>
      </c>
      <c r="L9" s="348" t="s">
        <v>831</v>
      </c>
      <c r="M9" s="348" t="s">
        <v>831</v>
      </c>
      <c r="N9" s="352" t="s">
        <v>831</v>
      </c>
    </row>
    <row r="10" spans="1:15" x14ac:dyDescent="0.2">
      <c r="A10" s="347">
        <v>2004</v>
      </c>
      <c r="B10" s="348">
        <v>1035574.04973</v>
      </c>
      <c r="C10" s="348">
        <v>173223817.38585296</v>
      </c>
      <c r="D10" s="348">
        <v>1209005.7091610003</v>
      </c>
      <c r="E10" s="348">
        <v>3059961.8968920005</v>
      </c>
      <c r="F10" s="348">
        <v>306210.77793799998</v>
      </c>
      <c r="G10" s="348">
        <v>4247173.7726000007</v>
      </c>
      <c r="H10" s="348">
        <v>41613.363517999998</v>
      </c>
      <c r="I10" s="348">
        <v>14246.326868</v>
      </c>
      <c r="J10" s="348" t="s">
        <v>831</v>
      </c>
      <c r="K10" s="348" t="s">
        <v>831</v>
      </c>
      <c r="L10" s="348" t="s">
        <v>831</v>
      </c>
      <c r="M10" s="348" t="s">
        <v>831</v>
      </c>
      <c r="N10" s="352" t="s">
        <v>831</v>
      </c>
    </row>
    <row r="11" spans="1:15" x14ac:dyDescent="0.2">
      <c r="A11" s="347">
        <v>2005</v>
      </c>
      <c r="B11" s="348">
        <v>1009897.918423</v>
      </c>
      <c r="C11" s="348">
        <v>208001717.81876829</v>
      </c>
      <c r="D11" s="348">
        <v>1201670.9143999997</v>
      </c>
      <c r="E11" s="348">
        <v>3193145.5305729993</v>
      </c>
      <c r="F11" s="348">
        <v>319344.80289899989</v>
      </c>
      <c r="G11" s="348">
        <v>4564989.1370999999</v>
      </c>
      <c r="H11" s="348">
        <v>42144.586211000002</v>
      </c>
      <c r="I11" s="348">
        <v>17325.373315000004</v>
      </c>
      <c r="J11" s="348" t="s">
        <v>831</v>
      </c>
      <c r="K11" s="348" t="s">
        <v>831</v>
      </c>
      <c r="L11" s="348" t="s">
        <v>831</v>
      </c>
      <c r="M11" s="348" t="s">
        <v>831</v>
      </c>
      <c r="N11" s="352" t="s">
        <v>831</v>
      </c>
    </row>
    <row r="12" spans="1:15" x14ac:dyDescent="0.2">
      <c r="A12" s="347">
        <v>2006</v>
      </c>
      <c r="B12" s="348">
        <v>1048472.4635900002</v>
      </c>
      <c r="C12" s="348">
        <v>202825998.65453294</v>
      </c>
      <c r="D12" s="348">
        <v>1203364.0679980002</v>
      </c>
      <c r="E12" s="348">
        <v>3470661.2430209992</v>
      </c>
      <c r="F12" s="348">
        <v>313332.28608800005</v>
      </c>
      <c r="G12" s="348">
        <v>4784600.5820000004</v>
      </c>
      <c r="H12" s="348">
        <v>38469.547186000011</v>
      </c>
      <c r="I12" s="348">
        <v>17209.346067999999</v>
      </c>
      <c r="J12" s="348" t="s">
        <v>831</v>
      </c>
      <c r="K12" s="348" t="s">
        <v>831</v>
      </c>
      <c r="L12" s="348" t="s">
        <v>831</v>
      </c>
      <c r="M12" s="348" t="s">
        <v>831</v>
      </c>
      <c r="N12" s="352" t="s">
        <v>831</v>
      </c>
    </row>
    <row r="13" spans="1:15" x14ac:dyDescent="0.2">
      <c r="A13" s="347">
        <v>2007</v>
      </c>
      <c r="B13" s="348">
        <v>1190273.6039159999</v>
      </c>
      <c r="C13" s="348">
        <v>170127538.95581597</v>
      </c>
      <c r="D13" s="348">
        <v>1444361.4378260002</v>
      </c>
      <c r="E13" s="348">
        <v>3501461.9256330007</v>
      </c>
      <c r="F13" s="348">
        <v>329164.77903499996</v>
      </c>
      <c r="G13" s="348">
        <v>5103597.2635999992</v>
      </c>
      <c r="H13" s="348">
        <v>39018.915689000001</v>
      </c>
      <c r="I13" s="348">
        <v>16786.886077000003</v>
      </c>
      <c r="J13" s="348" t="s">
        <v>831</v>
      </c>
      <c r="K13" s="348" t="s">
        <v>831</v>
      </c>
      <c r="L13" s="348" t="s">
        <v>831</v>
      </c>
      <c r="M13" s="348" t="s">
        <v>831</v>
      </c>
      <c r="N13" s="352" t="s">
        <v>831</v>
      </c>
    </row>
    <row r="14" spans="1:15" x14ac:dyDescent="0.2">
      <c r="A14" s="347">
        <v>2008</v>
      </c>
      <c r="B14" s="348">
        <v>1267866.5800789997</v>
      </c>
      <c r="C14" s="348">
        <v>179870472.99560794</v>
      </c>
      <c r="D14" s="348">
        <v>1602597.0080210003</v>
      </c>
      <c r="E14" s="348">
        <v>3685931.0012759985</v>
      </c>
      <c r="F14" s="348">
        <v>345109.27027199999</v>
      </c>
      <c r="G14" s="348">
        <v>5160707.0164000001</v>
      </c>
      <c r="H14" s="348">
        <v>39037.065935000006</v>
      </c>
      <c r="I14" s="348">
        <v>16720.528117000002</v>
      </c>
      <c r="J14" s="348" t="s">
        <v>831</v>
      </c>
      <c r="K14" s="348" t="s">
        <v>831</v>
      </c>
      <c r="L14" s="348" t="s">
        <v>831</v>
      </c>
      <c r="M14" s="348" t="s">
        <v>831</v>
      </c>
      <c r="N14" s="352" t="s">
        <v>831</v>
      </c>
    </row>
    <row r="15" spans="1:15" x14ac:dyDescent="0.2">
      <c r="A15" s="347">
        <v>2009</v>
      </c>
      <c r="B15" s="348">
        <v>1276249.2028349997</v>
      </c>
      <c r="C15" s="348">
        <v>183994691.50778204</v>
      </c>
      <c r="D15" s="348">
        <v>1512931.0674320005</v>
      </c>
      <c r="E15" s="348">
        <v>3922708.3963299985</v>
      </c>
      <c r="F15" s="348">
        <v>302459.11290999997</v>
      </c>
      <c r="G15" s="348">
        <v>4418768.325600001</v>
      </c>
      <c r="H15" s="348">
        <v>37502.627191</v>
      </c>
      <c r="I15" s="348">
        <v>12297.103142</v>
      </c>
      <c r="J15" s="348" t="s">
        <v>831</v>
      </c>
      <c r="K15" s="348" t="s">
        <v>831</v>
      </c>
      <c r="L15" s="348" t="s">
        <v>831</v>
      </c>
      <c r="M15" s="348" t="s">
        <v>831</v>
      </c>
      <c r="N15" s="352" t="s">
        <v>831</v>
      </c>
    </row>
    <row r="16" spans="1:15" x14ac:dyDescent="0.2">
      <c r="A16" s="347">
        <v>2010</v>
      </c>
      <c r="B16" s="348">
        <v>1247184.0293920001</v>
      </c>
      <c r="C16" s="348">
        <v>164084388.90122896</v>
      </c>
      <c r="D16" s="348">
        <v>1470449.7064990005</v>
      </c>
      <c r="E16" s="348">
        <v>3640465.4641499999</v>
      </c>
      <c r="F16" s="348">
        <v>261989.60579399997</v>
      </c>
      <c r="G16" s="348">
        <v>6042644.2223000005</v>
      </c>
      <c r="H16" s="348">
        <v>33847.813441999999</v>
      </c>
      <c r="I16" s="348">
        <v>16963.268973000002</v>
      </c>
      <c r="J16" s="348" t="s">
        <v>831</v>
      </c>
      <c r="K16" s="348" t="s">
        <v>831</v>
      </c>
      <c r="L16" s="348" t="s">
        <v>831</v>
      </c>
      <c r="M16" s="348" t="s">
        <v>831</v>
      </c>
      <c r="N16" s="352" t="s">
        <v>831</v>
      </c>
    </row>
    <row r="17" spans="1:34" x14ac:dyDescent="0.2">
      <c r="A17" s="347">
        <v>2011</v>
      </c>
      <c r="B17" s="348">
        <v>1235345.068018001</v>
      </c>
      <c r="C17" s="348">
        <v>166186716.98165271</v>
      </c>
      <c r="D17" s="348">
        <v>1256382.6002109998</v>
      </c>
      <c r="E17" s="348">
        <v>3418862.1174220056</v>
      </c>
      <c r="F17" s="348">
        <v>230199.08238500016</v>
      </c>
      <c r="G17" s="348">
        <v>7010937.8915999997</v>
      </c>
      <c r="H17" s="348">
        <v>28881.790965999993</v>
      </c>
      <c r="I17" s="348">
        <v>19141.078052000001</v>
      </c>
      <c r="J17" s="348" t="s">
        <v>831</v>
      </c>
      <c r="K17" s="348" t="s">
        <v>831</v>
      </c>
      <c r="L17" s="348" t="s">
        <v>831</v>
      </c>
      <c r="M17" s="348" t="s">
        <v>831</v>
      </c>
      <c r="N17" s="352" t="s">
        <v>831</v>
      </c>
      <c r="O17" s="349">
        <f t="shared" ref="O17:O31" si="0">B17/1000</f>
        <v>1235.345068018001</v>
      </c>
      <c r="Z17" s="350"/>
      <c r="AA17" s="350"/>
      <c r="AB17" s="350"/>
      <c r="AC17" s="350"/>
      <c r="AD17" s="350"/>
      <c r="AE17" s="350"/>
      <c r="AF17" s="350"/>
      <c r="AG17" s="350"/>
      <c r="AH17" s="74"/>
    </row>
    <row r="18" spans="1:34" x14ac:dyDescent="0.2">
      <c r="A18" s="347">
        <v>2012</v>
      </c>
      <c r="B18" s="348">
        <v>1289916.9346156276</v>
      </c>
      <c r="C18" s="348">
        <v>153780960.26084191</v>
      </c>
      <c r="D18" s="348">
        <v>1281282.431485241</v>
      </c>
      <c r="E18" s="348">
        <v>3452004.3609873233</v>
      </c>
      <c r="F18" s="348">
        <v>249236.15747171015</v>
      </c>
      <c r="G18" s="348">
        <v>6684539.3918000003</v>
      </c>
      <c r="H18" s="348">
        <v>26104.854505400006</v>
      </c>
      <c r="I18" s="348">
        <v>16790.374244900002</v>
      </c>
      <c r="J18" s="348" t="s">
        <v>831</v>
      </c>
      <c r="K18" s="348" t="s">
        <v>831</v>
      </c>
      <c r="L18" s="348" t="s">
        <v>831</v>
      </c>
      <c r="M18" s="348" t="s">
        <v>831</v>
      </c>
      <c r="N18" s="352" t="s">
        <v>831</v>
      </c>
      <c r="O18" s="349">
        <f t="shared" si="0"/>
        <v>1289.9169346156277</v>
      </c>
      <c r="P18" s="74"/>
      <c r="Z18" s="350"/>
      <c r="AA18" s="350"/>
      <c r="AB18" s="350"/>
      <c r="AC18" s="350"/>
      <c r="AD18" s="350"/>
      <c r="AE18" s="350"/>
      <c r="AF18" s="350"/>
      <c r="AG18" s="350"/>
    </row>
    <row r="19" spans="1:34" x14ac:dyDescent="0.2">
      <c r="A19" s="347">
        <v>2013</v>
      </c>
      <c r="B19" s="348">
        <v>1363452.9126998207</v>
      </c>
      <c r="C19" s="348">
        <v>143716837.41998193</v>
      </c>
      <c r="D19" s="348">
        <v>1351048.7423302194</v>
      </c>
      <c r="E19" s="348">
        <v>3648503.3400407191</v>
      </c>
      <c r="F19" s="348">
        <v>266312.71547875</v>
      </c>
      <c r="G19" s="348">
        <v>6680658.79</v>
      </c>
      <c r="H19" s="348">
        <v>23667.787451500008</v>
      </c>
      <c r="I19" s="348">
        <v>18139.597244000001</v>
      </c>
      <c r="J19" s="348" t="s">
        <v>831</v>
      </c>
      <c r="K19" s="348" t="s">
        <v>831</v>
      </c>
      <c r="L19" s="348" t="s">
        <v>831</v>
      </c>
      <c r="M19" s="348" t="s">
        <v>831</v>
      </c>
      <c r="N19" s="352" t="s">
        <v>831</v>
      </c>
      <c r="O19" s="349">
        <f t="shared" si="0"/>
        <v>1363.4529126998207</v>
      </c>
      <c r="P19" s="74"/>
      <c r="Z19" s="350"/>
      <c r="AA19" s="350"/>
      <c r="AB19" s="350"/>
      <c r="AC19" s="350"/>
      <c r="AD19" s="350"/>
      <c r="AE19" s="350"/>
      <c r="AF19" s="350"/>
      <c r="AG19" s="350"/>
    </row>
    <row r="20" spans="1:34" x14ac:dyDescent="0.2">
      <c r="A20" s="347">
        <v>2014</v>
      </c>
      <c r="B20" s="348">
        <v>1377373.7760182077</v>
      </c>
      <c r="C20" s="348">
        <v>129946243.44281495</v>
      </c>
      <c r="D20" s="348">
        <v>1315221.0230463955</v>
      </c>
      <c r="E20" s="348">
        <v>3738279.9180184668</v>
      </c>
      <c r="F20" s="348">
        <v>277116.52714844397</v>
      </c>
      <c r="G20" s="348">
        <v>7192591.9308000002</v>
      </c>
      <c r="H20" s="348">
        <v>23105.261867800007</v>
      </c>
      <c r="I20" s="348">
        <v>17017.692464999996</v>
      </c>
      <c r="J20" s="348" t="s">
        <v>831</v>
      </c>
      <c r="K20" s="348" t="s">
        <v>831</v>
      </c>
      <c r="L20" s="348" t="s">
        <v>831</v>
      </c>
      <c r="M20" s="348" t="s">
        <v>831</v>
      </c>
      <c r="N20" s="352" t="s">
        <v>831</v>
      </c>
      <c r="O20" s="349">
        <f t="shared" si="0"/>
        <v>1377.3737760182078</v>
      </c>
      <c r="P20" s="74"/>
      <c r="Z20" s="350"/>
      <c r="AA20" s="350"/>
      <c r="AB20" s="350"/>
      <c r="AC20" s="350"/>
      <c r="AD20" s="350"/>
      <c r="AE20" s="350"/>
      <c r="AF20" s="350"/>
      <c r="AG20" s="350"/>
    </row>
    <row r="21" spans="1:34" x14ac:dyDescent="0.2">
      <c r="A21" s="347">
        <v>2015</v>
      </c>
      <c r="B21" s="348">
        <v>1699939.7432781935</v>
      </c>
      <c r="C21" s="348">
        <v>137378305.7952458</v>
      </c>
      <c r="D21" s="348">
        <v>1415823.5863843861</v>
      </c>
      <c r="E21" s="348">
        <v>4071094.9244271382</v>
      </c>
      <c r="F21" s="348">
        <v>314011.10750861233</v>
      </c>
      <c r="G21" s="348">
        <v>7320806.8477000007</v>
      </c>
      <c r="H21" s="348">
        <v>19510.729779199999</v>
      </c>
      <c r="I21" s="348">
        <v>20153.237616000009</v>
      </c>
      <c r="J21" s="348" t="s">
        <v>831</v>
      </c>
      <c r="K21" s="348" t="s">
        <v>831</v>
      </c>
      <c r="L21" s="348" t="s">
        <v>831</v>
      </c>
      <c r="M21" s="348" t="s">
        <v>831</v>
      </c>
      <c r="N21" s="352" t="s">
        <v>831</v>
      </c>
      <c r="O21" s="349">
        <f t="shared" si="0"/>
        <v>1699.9397432781934</v>
      </c>
      <c r="P21" s="74"/>
      <c r="Z21" s="350"/>
      <c r="AA21" s="350"/>
      <c r="AB21" s="350"/>
      <c r="AC21" s="350"/>
      <c r="AD21" s="350"/>
      <c r="AE21" s="350"/>
      <c r="AF21" s="350"/>
      <c r="AG21" s="350"/>
    </row>
    <row r="22" spans="1:34" x14ac:dyDescent="0.2">
      <c r="A22" s="347">
        <v>2016</v>
      </c>
      <c r="B22" s="348">
        <v>2352959.5047380654</v>
      </c>
      <c r="C22" s="348">
        <v>142230636.69316867</v>
      </c>
      <c r="D22" s="348">
        <v>1329178.0227656392</v>
      </c>
      <c r="E22" s="348">
        <v>4329179.7629066529</v>
      </c>
      <c r="F22" s="348">
        <v>312806.40109176951</v>
      </c>
      <c r="G22" s="348">
        <v>7663123.9877000004</v>
      </c>
      <c r="H22" s="348">
        <v>18789.0047614</v>
      </c>
      <c r="I22" s="348">
        <v>25756.505005499999</v>
      </c>
      <c r="J22" s="348">
        <v>23251.82108854</v>
      </c>
      <c r="K22" s="348">
        <v>187.59719447999996</v>
      </c>
      <c r="L22" s="348" t="s">
        <v>831</v>
      </c>
      <c r="M22" s="348">
        <v>1194.0643193499998</v>
      </c>
      <c r="N22" s="352" t="s">
        <v>831</v>
      </c>
      <c r="O22" s="349">
        <f t="shared" si="0"/>
        <v>2352.9595047380653</v>
      </c>
      <c r="P22" s="74"/>
      <c r="Z22" s="350"/>
      <c r="AA22" s="350"/>
      <c r="AB22" s="350"/>
      <c r="AC22" s="350"/>
      <c r="AD22" s="350"/>
      <c r="AE22" s="350"/>
      <c r="AF22" s="350"/>
      <c r="AG22" s="350"/>
    </row>
    <row r="23" spans="1:34" x14ac:dyDescent="0.2">
      <c r="A23" s="347">
        <v>2017</v>
      </c>
      <c r="B23" s="348">
        <v>2440181.1105834288</v>
      </c>
      <c r="C23" s="348">
        <v>138425832.76156646</v>
      </c>
      <c r="D23" s="348">
        <v>1466521.468671351</v>
      </c>
      <c r="E23" s="348">
        <v>4318324.2784375055</v>
      </c>
      <c r="F23" s="348">
        <v>305279.59941443987</v>
      </c>
      <c r="G23" s="348">
        <v>8668091.618999999</v>
      </c>
      <c r="H23" s="348">
        <v>17790.363566100001</v>
      </c>
      <c r="I23" s="348">
        <v>28141.125214199987</v>
      </c>
      <c r="J23" s="348">
        <v>22403.407244680002</v>
      </c>
      <c r="K23" s="348">
        <v>123.17674860000001</v>
      </c>
      <c r="L23" s="348" t="s">
        <v>831</v>
      </c>
      <c r="M23" s="348">
        <v>1133.2781170000001</v>
      </c>
      <c r="N23" s="352" t="s">
        <v>831</v>
      </c>
      <c r="O23" s="349">
        <f t="shared" si="0"/>
        <v>2440.1811105834286</v>
      </c>
      <c r="P23" s="74"/>
      <c r="Z23" s="350"/>
      <c r="AA23" s="350"/>
      <c r="AB23" s="350"/>
      <c r="AC23" s="350"/>
      <c r="AD23" s="350"/>
      <c r="AE23" s="350"/>
      <c r="AF23" s="350"/>
      <c r="AG23" s="350"/>
    </row>
    <row r="24" spans="1:34" ht="12" customHeight="1" x14ac:dyDescent="0.2">
      <c r="A24" s="347">
        <v>2018</v>
      </c>
      <c r="B24" s="348">
        <v>2416881.1002070699</v>
      </c>
      <c r="C24" s="348">
        <v>125933914.4370804</v>
      </c>
      <c r="D24" s="348">
        <v>1471845.936649523</v>
      </c>
      <c r="E24" s="348">
        <v>3999990.1319625694</v>
      </c>
      <c r="F24" s="348">
        <v>288796.22529555805</v>
      </c>
      <c r="G24" s="348">
        <v>9096993.8719999995</v>
      </c>
      <c r="H24" s="348">
        <v>18601.344508400005</v>
      </c>
      <c r="I24" s="348">
        <v>27604.218841510006</v>
      </c>
      <c r="J24" s="348">
        <v>20407.598393799999</v>
      </c>
      <c r="K24" s="348">
        <v>145.236144</v>
      </c>
      <c r="L24" s="348" t="s">
        <v>831</v>
      </c>
      <c r="M24" s="348">
        <v>20879.636489500001</v>
      </c>
      <c r="N24" s="352" t="s">
        <v>831</v>
      </c>
      <c r="O24" s="349">
        <f t="shared" si="0"/>
        <v>2416.8811002070697</v>
      </c>
      <c r="P24" s="74"/>
      <c r="Z24" s="350"/>
      <c r="AA24" s="350"/>
      <c r="AB24" s="350"/>
      <c r="AC24" s="350"/>
      <c r="AD24" s="350"/>
      <c r="AE24" s="350"/>
      <c r="AF24" s="350"/>
      <c r="AG24" s="350"/>
    </row>
    <row r="25" spans="1:34" x14ac:dyDescent="0.2">
      <c r="A25" s="347">
        <v>2019</v>
      </c>
      <c r="B25" s="348">
        <v>2437925.373902773</v>
      </c>
      <c r="C25" s="348">
        <v>113586028.97131993</v>
      </c>
      <c r="D25" s="348">
        <v>1382753.4838439696</v>
      </c>
      <c r="E25" s="348">
        <v>3706760.2491151234</v>
      </c>
      <c r="F25" s="348">
        <v>307020.88310454384</v>
      </c>
      <c r="G25" s="348">
        <v>9666411.8718999997</v>
      </c>
      <c r="H25" s="348">
        <v>19853.168399999995</v>
      </c>
      <c r="I25" s="348">
        <v>30441.359039579998</v>
      </c>
      <c r="J25" s="348">
        <v>24914.734069159997</v>
      </c>
      <c r="K25" s="348">
        <v>72.514848099999995</v>
      </c>
      <c r="L25" s="348" t="s">
        <v>831</v>
      </c>
      <c r="M25" s="348">
        <v>18814.2028421</v>
      </c>
      <c r="N25" s="352" t="s">
        <v>831</v>
      </c>
      <c r="O25" s="349">
        <f t="shared" si="0"/>
        <v>2437.9253739027731</v>
      </c>
      <c r="P25" s="74"/>
      <c r="Z25" s="350"/>
      <c r="AA25" s="350"/>
      <c r="AB25" s="350"/>
      <c r="AC25" s="350"/>
      <c r="AD25" s="350"/>
      <c r="AE25" s="350"/>
      <c r="AF25" s="350"/>
      <c r="AG25" s="350"/>
    </row>
    <row r="26" spans="1:34" x14ac:dyDescent="0.2">
      <c r="A26" s="347">
        <v>2020</v>
      </c>
      <c r="B26" s="348">
        <v>2150125.9121219628</v>
      </c>
      <c r="C26" s="348">
        <v>85368457.367976174</v>
      </c>
      <c r="D26" s="348">
        <v>1334570.4777680759</v>
      </c>
      <c r="E26" s="348">
        <v>2721461.1368655483</v>
      </c>
      <c r="F26" s="348">
        <v>241547.91303967001</v>
      </c>
      <c r="G26" s="348">
        <v>8893971.5276180003</v>
      </c>
      <c r="H26" s="348">
        <v>20646.581029499997</v>
      </c>
      <c r="I26" s="348">
        <v>32184.625879069805</v>
      </c>
      <c r="J26" s="348">
        <v>19013.894022044497</v>
      </c>
      <c r="K26" s="348">
        <v>73.906293489500015</v>
      </c>
      <c r="L26" s="348">
        <v>235.52044689999997</v>
      </c>
      <c r="M26" s="348">
        <v>10119.873510295998</v>
      </c>
      <c r="N26" s="352" t="s">
        <v>831</v>
      </c>
      <c r="O26" s="349">
        <f t="shared" si="0"/>
        <v>2150.1259121219628</v>
      </c>
      <c r="P26" s="74"/>
      <c r="Z26" s="350"/>
      <c r="AA26" s="350"/>
      <c r="AB26" s="350"/>
      <c r="AC26" s="350"/>
      <c r="AD26" s="350"/>
      <c r="AE26" s="350"/>
      <c r="AF26" s="350"/>
      <c r="AG26" s="350"/>
    </row>
    <row r="27" spans="1:34" x14ac:dyDescent="0.2">
      <c r="A27" s="347">
        <v>2021</v>
      </c>
      <c r="B27" s="348">
        <v>2326035.3089323733</v>
      </c>
      <c r="C27" s="348">
        <v>97492951.121057257</v>
      </c>
      <c r="D27" s="348">
        <v>1533134.9989912319</v>
      </c>
      <c r="E27" s="348">
        <v>3333632.4494976597</v>
      </c>
      <c r="F27" s="348">
        <v>264426.50705023162</v>
      </c>
      <c r="G27" s="348">
        <v>12149273.526027001</v>
      </c>
      <c r="H27" s="348">
        <v>26995.267701000004</v>
      </c>
      <c r="I27" s="348">
        <v>34148.029036760017</v>
      </c>
      <c r="J27" s="348">
        <v>21876.501141209999</v>
      </c>
      <c r="K27" s="348">
        <v>247.486251065</v>
      </c>
      <c r="L27" s="348">
        <v>278.81457949999998</v>
      </c>
      <c r="M27" s="348">
        <v>11390.682832689996</v>
      </c>
      <c r="N27" s="352" t="s">
        <v>831</v>
      </c>
      <c r="O27" s="349">
        <f t="shared" si="0"/>
        <v>2326.0353089323735</v>
      </c>
      <c r="P27" s="74"/>
      <c r="Z27" s="350"/>
      <c r="AA27" s="350"/>
      <c r="AB27" s="350"/>
      <c r="AC27" s="350"/>
      <c r="AD27" s="350"/>
      <c r="AE27" s="350"/>
      <c r="AF27" s="350"/>
      <c r="AG27" s="350"/>
    </row>
    <row r="28" spans="1:34" x14ac:dyDescent="0.2">
      <c r="A28" s="347">
        <v>2022</v>
      </c>
      <c r="B28" s="351">
        <v>2445270.8303173976</v>
      </c>
      <c r="C28" s="348">
        <v>96965977.163885579</v>
      </c>
      <c r="D28" s="351">
        <v>1369649.1117797941</v>
      </c>
      <c r="E28" s="351">
        <v>3084038.7076613051</v>
      </c>
      <c r="F28" s="351">
        <v>255442.99715858512</v>
      </c>
      <c r="G28" s="351">
        <v>12936826.381839</v>
      </c>
      <c r="H28" s="351">
        <v>28231.359913</v>
      </c>
      <c r="I28" s="351">
        <v>31587.568951759989</v>
      </c>
      <c r="J28" s="351">
        <v>25378.500620530005</v>
      </c>
      <c r="K28" s="351">
        <v>251.24793746000006</v>
      </c>
      <c r="L28" s="351">
        <v>263.99886950000001</v>
      </c>
      <c r="M28" s="351">
        <v>1169.1241914</v>
      </c>
      <c r="N28" s="352" t="s">
        <v>831</v>
      </c>
      <c r="O28" s="349">
        <f t="shared" si="0"/>
        <v>2445.2708303173977</v>
      </c>
      <c r="P28" s="74"/>
      <c r="Z28" s="350"/>
      <c r="AA28" s="350"/>
      <c r="AB28" s="350"/>
      <c r="AC28" s="350"/>
      <c r="AD28" s="350"/>
      <c r="AE28" s="350"/>
      <c r="AF28" s="350"/>
      <c r="AG28" s="350"/>
    </row>
    <row r="29" spans="1:34" x14ac:dyDescent="0.2">
      <c r="A29" s="347">
        <v>2023</v>
      </c>
      <c r="B29" s="351">
        <v>2755244.3167853281</v>
      </c>
      <c r="C29" s="348">
        <v>100985631.43873215</v>
      </c>
      <c r="D29" s="351">
        <v>1469127.1631768686</v>
      </c>
      <c r="E29" s="351">
        <v>3041393.645992653</v>
      </c>
      <c r="F29" s="351">
        <v>273335.49825697002</v>
      </c>
      <c r="G29" s="351">
        <v>12986023.244491002</v>
      </c>
      <c r="H29" s="351">
        <v>26230.046979999999</v>
      </c>
      <c r="I29" s="351">
        <v>33475.6190292315</v>
      </c>
      <c r="J29" s="351">
        <v>31161.763995299996</v>
      </c>
      <c r="K29" s="351">
        <v>303.74941250000001</v>
      </c>
      <c r="L29" s="351">
        <v>331.35815600000001</v>
      </c>
      <c r="M29" s="351">
        <v>1326.7171017999999</v>
      </c>
      <c r="N29" s="352">
        <v>22.705695599999999</v>
      </c>
      <c r="O29" s="349">
        <f t="shared" si="0"/>
        <v>2755.244316785328</v>
      </c>
      <c r="P29" s="74"/>
      <c r="Z29" s="350"/>
      <c r="AA29" s="350"/>
      <c r="AB29" s="350"/>
      <c r="AC29" s="350"/>
      <c r="AD29" s="350"/>
      <c r="AE29" s="350"/>
      <c r="AF29" s="350"/>
      <c r="AG29" s="350"/>
    </row>
    <row r="30" spans="1:34" ht="13.5" thickBot="1" x14ac:dyDescent="0.25">
      <c r="A30" s="927">
        <v>2024</v>
      </c>
      <c r="B30" s="928">
        <v>2736150.4378353441</v>
      </c>
      <c r="C30" s="360">
        <v>107969787.94729176</v>
      </c>
      <c r="D30" s="928">
        <v>1270646.132794979</v>
      </c>
      <c r="E30" s="928">
        <v>3510150.1852801237</v>
      </c>
      <c r="F30" s="928">
        <v>291318.66761629289</v>
      </c>
      <c r="G30" s="928">
        <v>13309265.480335999</v>
      </c>
      <c r="H30" s="928">
        <v>32317.234399999998</v>
      </c>
      <c r="I30" s="928">
        <v>41941.797900007798</v>
      </c>
      <c r="J30" s="928">
        <v>32027.78441728</v>
      </c>
      <c r="K30" s="928">
        <v>265.34277630000003</v>
      </c>
      <c r="L30" s="928">
        <v>317.31784800000003</v>
      </c>
      <c r="M30" s="928">
        <v>24159.249493900003</v>
      </c>
      <c r="N30" s="929">
        <v>40.573911600000002</v>
      </c>
      <c r="O30" s="349">
        <f t="shared" si="0"/>
        <v>2736.1504378353443</v>
      </c>
      <c r="P30" s="74"/>
      <c r="Z30" s="350"/>
      <c r="AA30" s="350"/>
      <c r="AB30" s="350"/>
      <c r="AC30" s="350"/>
      <c r="AD30" s="350"/>
      <c r="AE30" s="350"/>
      <c r="AF30" s="350"/>
      <c r="AG30" s="350"/>
    </row>
    <row r="31" spans="1:34" ht="25.5" x14ac:dyDescent="0.2">
      <c r="A31" s="930" t="s">
        <v>832</v>
      </c>
      <c r="B31" s="931">
        <f t="shared" ref="B31:N31" si="1">SUM(B32:B33)</f>
        <v>436604.55703599995</v>
      </c>
      <c r="C31" s="931">
        <f t="shared" si="1"/>
        <v>16104337.352409001</v>
      </c>
      <c r="D31" s="931">
        <f t="shared" si="1"/>
        <v>201304.05674199999</v>
      </c>
      <c r="E31" s="931">
        <f t="shared" si="1"/>
        <v>569820.28520000004</v>
      </c>
      <c r="F31" s="931">
        <f t="shared" si="1"/>
        <v>44786.948529999987</v>
      </c>
      <c r="G31" s="931">
        <f t="shared" si="1"/>
        <v>2283548.7290559998</v>
      </c>
      <c r="H31" s="931">
        <f t="shared" si="1"/>
        <v>5135.0240400000002</v>
      </c>
      <c r="I31" s="931">
        <f t="shared" si="1"/>
        <v>6679.6904990000003</v>
      </c>
      <c r="J31" s="931">
        <f t="shared" si="1"/>
        <v>4634.2308099999991</v>
      </c>
      <c r="K31" s="931">
        <f t="shared" si="1"/>
        <v>36.565685000000002</v>
      </c>
      <c r="L31" s="931">
        <f t="shared" si="1"/>
        <v>56.659902000000002</v>
      </c>
      <c r="M31" s="931">
        <f t="shared" si="1"/>
        <v>6159.6974150000005</v>
      </c>
      <c r="N31" s="932">
        <f t="shared" si="1"/>
        <v>5.0973880000000005</v>
      </c>
      <c r="O31" s="349">
        <f t="shared" si="0"/>
        <v>436.60455703599996</v>
      </c>
      <c r="P31" s="353"/>
      <c r="Z31" s="350"/>
      <c r="AA31" s="350"/>
      <c r="AB31" s="350"/>
      <c r="AC31" s="350"/>
      <c r="AD31" s="350"/>
      <c r="AE31" s="350"/>
      <c r="AF31" s="350"/>
      <c r="AG31" s="350"/>
    </row>
    <row r="32" spans="1:34" x14ac:dyDescent="0.2">
      <c r="A32" s="933" t="s">
        <v>278</v>
      </c>
      <c r="B32" s="934">
        <v>219649.52836899995</v>
      </c>
      <c r="C32" s="934">
        <v>8299466.2423760025</v>
      </c>
      <c r="D32" s="934">
        <v>91851.368665000002</v>
      </c>
      <c r="E32" s="934">
        <v>272919.68327800004</v>
      </c>
      <c r="F32" s="934">
        <v>21565.111480999989</v>
      </c>
      <c r="G32" s="934">
        <v>1161378.8055939998</v>
      </c>
      <c r="H32" s="934">
        <v>2537.2527399999999</v>
      </c>
      <c r="I32" s="934">
        <v>3231.3934230000004</v>
      </c>
      <c r="J32" s="934">
        <v>2338.8900559999997</v>
      </c>
      <c r="K32" s="934">
        <v>20.011532000000003</v>
      </c>
      <c r="L32" s="934">
        <v>30.094110000000001</v>
      </c>
      <c r="M32" s="934">
        <v>2581.983549</v>
      </c>
      <c r="N32" s="935">
        <v>2.2356600000000002</v>
      </c>
      <c r="O32" s="354">
        <v>11138766.849174995</v>
      </c>
      <c r="R32" s="355"/>
      <c r="S32" s="355"/>
      <c r="T32" s="355"/>
      <c r="U32" s="355"/>
      <c r="V32" s="355"/>
      <c r="W32" s="355"/>
      <c r="X32" s="355"/>
      <c r="Y32" s="20"/>
      <c r="Z32" s="350"/>
      <c r="AA32" s="350"/>
      <c r="AB32" s="350"/>
      <c r="AC32" s="350"/>
      <c r="AD32" s="350"/>
      <c r="AE32" s="350"/>
      <c r="AF32" s="350"/>
      <c r="AG32" s="350"/>
    </row>
    <row r="33" spans="1:33" ht="13.5" thickBot="1" x14ac:dyDescent="0.25">
      <c r="A33" s="936" t="s">
        <v>750</v>
      </c>
      <c r="B33" s="360">
        <v>216955.02866700001</v>
      </c>
      <c r="C33" s="360">
        <v>7804871.1100329999</v>
      </c>
      <c r="D33" s="360">
        <v>109452.68807699998</v>
      </c>
      <c r="E33" s="360">
        <v>296900.60192200006</v>
      </c>
      <c r="F33" s="360">
        <v>23221.837048999998</v>
      </c>
      <c r="G33" s="360">
        <v>1122169.9234620002</v>
      </c>
      <c r="H33" s="360">
        <v>2597.7712999999999</v>
      </c>
      <c r="I33" s="360">
        <v>3448.2970759999998</v>
      </c>
      <c r="J33" s="360">
        <v>2295.3407539999998</v>
      </c>
      <c r="K33" s="360">
        <v>16.554152999999999</v>
      </c>
      <c r="L33" s="360">
        <v>26.565791999999998</v>
      </c>
      <c r="M33" s="360">
        <v>3577.7138660000001</v>
      </c>
      <c r="N33" s="937">
        <v>2.8617279999999998</v>
      </c>
      <c r="O33" s="354"/>
      <c r="R33" s="355"/>
      <c r="S33" s="355"/>
      <c r="T33" s="355"/>
      <c r="U33" s="355"/>
      <c r="V33" s="355"/>
      <c r="W33" s="355"/>
      <c r="X33" s="355"/>
      <c r="Y33" s="20"/>
      <c r="Z33" s="350"/>
      <c r="AA33" s="350"/>
      <c r="AB33" s="350"/>
      <c r="AC33" s="350"/>
      <c r="AD33" s="350"/>
      <c r="AE33" s="350"/>
      <c r="AF33" s="350"/>
      <c r="AG33" s="350"/>
    </row>
    <row r="34" spans="1:33" ht="24" customHeight="1" thickBot="1" x14ac:dyDescent="0.25">
      <c r="A34" s="356"/>
      <c r="B34" s="348"/>
      <c r="C34" s="348"/>
      <c r="D34" s="348"/>
      <c r="E34" s="348"/>
      <c r="F34" s="348"/>
      <c r="G34" s="348"/>
      <c r="H34" s="348"/>
      <c r="I34" s="348"/>
      <c r="J34" s="348"/>
      <c r="K34" s="348"/>
      <c r="L34" s="348"/>
      <c r="M34" s="348"/>
      <c r="N34" s="348"/>
      <c r="O34" s="354"/>
      <c r="R34" s="355"/>
      <c r="S34" s="355"/>
      <c r="T34" s="355"/>
      <c r="U34" s="355"/>
      <c r="V34" s="355"/>
      <c r="W34" s="355"/>
      <c r="X34" s="355"/>
      <c r="Y34" s="20"/>
      <c r="Z34" s="350"/>
      <c r="AA34" s="350"/>
      <c r="AB34" s="350"/>
      <c r="AC34" s="350"/>
      <c r="AD34" s="350"/>
      <c r="AE34" s="350"/>
      <c r="AF34" s="350"/>
      <c r="AG34" s="350"/>
    </row>
    <row r="35" spans="1:33" x14ac:dyDescent="0.2">
      <c r="A35" s="938" t="s">
        <v>280</v>
      </c>
      <c r="B35" s="939"/>
      <c r="C35" s="939"/>
      <c r="D35" s="939"/>
      <c r="E35" s="939"/>
      <c r="F35" s="939"/>
      <c r="G35" s="939"/>
      <c r="H35" s="939"/>
      <c r="I35" s="939"/>
      <c r="J35" s="939"/>
      <c r="K35" s="939"/>
      <c r="L35" s="939"/>
      <c r="M35" s="939"/>
      <c r="N35" s="940"/>
      <c r="O35" s="354"/>
      <c r="R35" s="355"/>
      <c r="S35" s="355"/>
      <c r="T35" s="355"/>
      <c r="U35" s="355"/>
      <c r="V35" s="355"/>
      <c r="W35" s="355"/>
      <c r="X35" s="355"/>
      <c r="Y35" s="20"/>
      <c r="Z35" s="350"/>
      <c r="AA35" s="350"/>
      <c r="AB35" s="350"/>
      <c r="AC35" s="350"/>
      <c r="AD35" s="350"/>
      <c r="AE35" s="350"/>
      <c r="AF35" s="350"/>
      <c r="AG35" s="350"/>
    </row>
    <row r="36" spans="1:33" x14ac:dyDescent="0.2">
      <c r="A36" s="941" t="s">
        <v>633</v>
      </c>
      <c r="B36" s="364">
        <v>219649.52836899995</v>
      </c>
      <c r="C36" s="364">
        <v>8299466.2423760025</v>
      </c>
      <c r="D36" s="364">
        <v>91851.368665000002</v>
      </c>
      <c r="E36" s="364">
        <v>272919.68327800004</v>
      </c>
      <c r="F36" s="364">
        <v>21565.111480999989</v>
      </c>
      <c r="G36" s="364">
        <v>1161378.8055939998</v>
      </c>
      <c r="H36" s="364">
        <v>2537.2527399999999</v>
      </c>
      <c r="I36" s="364">
        <v>3231.3934230000004</v>
      </c>
      <c r="J36" s="364">
        <v>2338.8900559999997</v>
      </c>
      <c r="K36" s="364">
        <v>20.011532000000003</v>
      </c>
      <c r="L36" s="364">
        <v>30.094110000000001</v>
      </c>
      <c r="M36" s="364">
        <v>2581.983549</v>
      </c>
      <c r="N36" s="737">
        <v>2.2356600000000002</v>
      </c>
      <c r="O36" s="354"/>
      <c r="R36" s="355"/>
      <c r="S36" s="355"/>
      <c r="T36" s="355"/>
      <c r="U36" s="355"/>
      <c r="V36" s="355"/>
      <c r="W36" s="355"/>
      <c r="X36" s="355"/>
      <c r="Y36" s="20"/>
      <c r="Z36" s="350"/>
      <c r="AA36" s="350"/>
      <c r="AB36" s="350"/>
      <c r="AC36" s="350"/>
      <c r="AD36" s="350"/>
      <c r="AE36" s="350"/>
      <c r="AF36" s="350"/>
      <c r="AG36" s="350"/>
    </row>
    <row r="37" spans="1:33" x14ac:dyDescent="0.2">
      <c r="A37" s="942" t="s">
        <v>674</v>
      </c>
      <c r="B37" s="943">
        <v>216955.02866700001</v>
      </c>
      <c r="C37" s="943">
        <v>7804871.1100329999</v>
      </c>
      <c r="D37" s="943">
        <v>109452.68807699998</v>
      </c>
      <c r="E37" s="943">
        <v>296900.60192200006</v>
      </c>
      <c r="F37" s="943">
        <v>23221.837048999998</v>
      </c>
      <c r="G37" s="943">
        <v>1122169.9234620002</v>
      </c>
      <c r="H37" s="943">
        <v>2597.7712999999999</v>
      </c>
      <c r="I37" s="943">
        <v>3448.2970759999998</v>
      </c>
      <c r="J37" s="943">
        <v>2295.3407539999998</v>
      </c>
      <c r="K37" s="943">
        <v>16.554152999999999</v>
      </c>
      <c r="L37" s="943">
        <v>26.565791999999998</v>
      </c>
      <c r="M37" s="943">
        <v>3577.7138660000001</v>
      </c>
      <c r="N37" s="944">
        <v>2.8617279999999998</v>
      </c>
      <c r="O37" s="354"/>
      <c r="R37" s="355"/>
      <c r="S37" s="355"/>
      <c r="T37" s="355"/>
      <c r="U37" s="355"/>
      <c r="V37" s="355"/>
      <c r="W37" s="355"/>
      <c r="X37" s="355"/>
      <c r="Y37" s="20"/>
      <c r="Z37" s="350"/>
      <c r="AA37" s="350"/>
      <c r="AB37" s="350"/>
      <c r="AC37" s="350"/>
      <c r="AD37" s="350"/>
      <c r="AE37" s="350"/>
      <c r="AF37" s="350"/>
      <c r="AG37" s="350"/>
    </row>
    <row r="38" spans="1:33" ht="13.5" thickBot="1" x14ac:dyDescent="0.25">
      <c r="A38" s="945" t="s">
        <v>279</v>
      </c>
      <c r="B38" s="946">
        <f t="shared" ref="B38:K38" si="2">+B37/B36-1</f>
        <v>-1.2267268325171776E-2</v>
      </c>
      <c r="C38" s="946">
        <f t="shared" si="2"/>
        <v>-5.9593607335573395E-2</v>
      </c>
      <c r="D38" s="946">
        <f t="shared" si="2"/>
        <v>0.19162827585286668</v>
      </c>
      <c r="E38" s="946">
        <f t="shared" si="2"/>
        <v>8.7868043652874706E-2</v>
      </c>
      <c r="F38" s="946">
        <f t="shared" si="2"/>
        <v>7.6824345167873176E-2</v>
      </c>
      <c r="G38" s="946">
        <f t="shared" si="2"/>
        <v>-3.3760631710465727E-2</v>
      </c>
      <c r="H38" s="946">
        <f t="shared" si="2"/>
        <v>2.3852003013306478E-2</v>
      </c>
      <c r="I38" s="946">
        <f t="shared" si="2"/>
        <v>6.7123876485032818E-2</v>
      </c>
      <c r="J38" s="946">
        <f t="shared" si="2"/>
        <v>-1.8619644770510702E-2</v>
      </c>
      <c r="K38" s="946">
        <f t="shared" si="2"/>
        <v>-0.17276933120362814</v>
      </c>
      <c r="L38" s="946">
        <f>+L37/L36-1</f>
        <v>-0.11724280930720332</v>
      </c>
      <c r="M38" s="946">
        <f>+M37/M36-1</f>
        <v>0.38564549235243795</v>
      </c>
      <c r="N38" s="947">
        <f>+N37/N36-1</f>
        <v>0.28003721496112988</v>
      </c>
      <c r="O38" s="354"/>
      <c r="R38" s="355"/>
      <c r="S38" s="355"/>
      <c r="T38" s="355"/>
      <c r="U38" s="355"/>
      <c r="V38" s="355"/>
      <c r="W38" s="355"/>
      <c r="X38" s="355"/>
      <c r="Y38" s="20"/>
      <c r="Z38" s="350"/>
      <c r="AA38" s="350"/>
      <c r="AB38" s="350"/>
      <c r="AC38" s="350"/>
      <c r="AD38" s="350"/>
      <c r="AE38" s="350"/>
      <c r="AF38" s="350"/>
      <c r="AG38" s="350"/>
    </row>
    <row r="39" spans="1:33" ht="24" customHeight="1" thickBot="1" x14ac:dyDescent="0.25">
      <c r="A39" s="356"/>
      <c r="B39" s="348"/>
      <c r="C39" s="348"/>
      <c r="D39" s="348"/>
      <c r="E39" s="348"/>
      <c r="F39" s="348"/>
      <c r="G39" s="348"/>
      <c r="H39" s="348"/>
      <c r="I39" s="348"/>
      <c r="J39" s="348"/>
      <c r="K39" s="348"/>
      <c r="L39" s="348"/>
      <c r="M39" s="348"/>
      <c r="N39" s="348"/>
      <c r="O39" s="354"/>
      <c r="R39" s="355"/>
      <c r="S39" s="355"/>
      <c r="T39" s="355"/>
      <c r="U39" s="355"/>
      <c r="V39" s="355"/>
      <c r="W39" s="355"/>
      <c r="X39" s="355"/>
      <c r="Y39" s="20"/>
      <c r="Z39" s="350"/>
      <c r="AA39" s="350"/>
      <c r="AB39" s="350"/>
      <c r="AC39" s="350"/>
      <c r="AD39" s="350"/>
      <c r="AE39" s="350"/>
      <c r="AF39" s="350"/>
      <c r="AG39" s="350"/>
    </row>
    <row r="40" spans="1:33" x14ac:dyDescent="0.2">
      <c r="A40" s="938" t="s">
        <v>672</v>
      </c>
      <c r="B40" s="948"/>
      <c r="C40" s="948"/>
      <c r="D40" s="949"/>
      <c r="E40" s="948"/>
      <c r="F40" s="948"/>
      <c r="G40" s="948"/>
      <c r="H40" s="948"/>
      <c r="I40" s="948"/>
      <c r="J40" s="948"/>
      <c r="K40" s="948"/>
      <c r="L40" s="948"/>
      <c r="M40" s="948"/>
      <c r="N40" s="950"/>
      <c r="P40" s="353"/>
      <c r="Q40" s="7"/>
    </row>
    <row r="41" spans="1:33" x14ac:dyDescent="0.2">
      <c r="A41" s="358" t="s">
        <v>673</v>
      </c>
      <c r="B41" s="744">
        <v>216930.85139686125</v>
      </c>
      <c r="C41" s="745">
        <v>9255577.9392188862</v>
      </c>
      <c r="D41" s="745">
        <v>111778.27068062303</v>
      </c>
      <c r="E41" s="745">
        <v>272383.17955003388</v>
      </c>
      <c r="F41" s="745">
        <v>24043.603153960998</v>
      </c>
      <c r="G41" s="745">
        <v>1183571.981101</v>
      </c>
      <c r="H41" s="745">
        <v>2577.0865999999996</v>
      </c>
      <c r="I41" s="745">
        <v>3398.2544079849999</v>
      </c>
      <c r="J41" s="359">
        <v>3016.1019655999999</v>
      </c>
      <c r="K41" s="359">
        <v>25.374542000000002</v>
      </c>
      <c r="L41" s="359">
        <v>22.903220000000001</v>
      </c>
      <c r="M41" s="359">
        <v>229.004346</v>
      </c>
      <c r="N41" s="654">
        <v>3.2470088000000001</v>
      </c>
      <c r="P41" s="353"/>
      <c r="Q41" s="7"/>
    </row>
    <row r="42" spans="1:33" x14ac:dyDescent="0.2">
      <c r="A42" s="951" t="s">
        <v>674</v>
      </c>
      <c r="B42" s="952">
        <v>216955.02866700001</v>
      </c>
      <c r="C42" s="952">
        <v>7804871.1100329999</v>
      </c>
      <c r="D42" s="952">
        <v>109452.68807699998</v>
      </c>
      <c r="E42" s="952">
        <v>296900.60192200006</v>
      </c>
      <c r="F42" s="952">
        <v>23221.837048999998</v>
      </c>
      <c r="G42" s="952">
        <v>1122169.9234620002</v>
      </c>
      <c r="H42" s="952">
        <v>2597.7712999999999</v>
      </c>
      <c r="I42" s="952">
        <v>3448.2970759999998</v>
      </c>
      <c r="J42" s="943">
        <v>2295.3407539999998</v>
      </c>
      <c r="K42" s="943">
        <v>16.554152999999999</v>
      </c>
      <c r="L42" s="943">
        <v>26.565791999999998</v>
      </c>
      <c r="M42" s="943">
        <v>3577.7138660000001</v>
      </c>
      <c r="N42" s="953">
        <v>2.8617279999999998</v>
      </c>
      <c r="O42" s="361"/>
      <c r="P42" s="353"/>
      <c r="Q42" s="357"/>
      <c r="R42" s="357"/>
      <c r="S42" s="357"/>
      <c r="T42" s="357"/>
      <c r="U42" s="357"/>
      <c r="V42" s="357"/>
      <c r="W42" s="357"/>
      <c r="X42" s="357"/>
    </row>
    <row r="43" spans="1:33" ht="13.5" thickBot="1" x14ac:dyDescent="0.25">
      <c r="A43" s="945" t="s">
        <v>279</v>
      </c>
      <c r="B43" s="954">
        <f t="shared" ref="B43:N43" si="3">+B42/B41-1</f>
        <v>1.1145150624303213E-4</v>
      </c>
      <c r="C43" s="955">
        <f>+C42/C41-1</f>
        <v>-0.15673865410811039</v>
      </c>
      <c r="D43" s="955">
        <f>+D42/D41-1</f>
        <v>-2.0805319222264473E-2</v>
      </c>
      <c r="E43" s="955">
        <f>+E42/E41-1</f>
        <v>9.0010779712858868E-2</v>
      </c>
      <c r="F43" s="955">
        <f t="shared" si="3"/>
        <v>-3.4178159558652554E-2</v>
      </c>
      <c r="G43" s="955">
        <f t="shared" si="3"/>
        <v>-5.1878600219888105E-2</v>
      </c>
      <c r="H43" s="955">
        <f t="shared" si="3"/>
        <v>8.0263891791607644E-3</v>
      </c>
      <c r="I43" s="955">
        <f t="shared" si="3"/>
        <v>1.4725992232192064E-2</v>
      </c>
      <c r="J43" s="946">
        <f t="shared" si="3"/>
        <v>-0.23897110237671204</v>
      </c>
      <c r="K43" s="946">
        <f t="shared" si="3"/>
        <v>-0.34760781100994853</v>
      </c>
      <c r="L43" s="946">
        <f t="shared" si="3"/>
        <v>0.1599151560348282</v>
      </c>
      <c r="M43" s="946" t="s">
        <v>250</v>
      </c>
      <c r="N43" s="947">
        <f t="shared" si="3"/>
        <v>-0.11865714684850881</v>
      </c>
      <c r="P43" s="353"/>
      <c r="Q43" s="357"/>
      <c r="R43" s="357"/>
      <c r="S43" s="357"/>
      <c r="T43" s="357"/>
      <c r="U43" s="357"/>
      <c r="V43" s="357"/>
      <c r="W43" s="357"/>
      <c r="X43" s="357"/>
    </row>
    <row r="44" spans="1:33" ht="23.25" customHeight="1" thickBot="1" x14ac:dyDescent="0.25">
      <c r="A44" s="363"/>
      <c r="B44" s="697"/>
      <c r="C44" s="698"/>
      <c r="D44" s="697"/>
      <c r="E44" s="697"/>
      <c r="F44" s="697"/>
      <c r="G44" s="697"/>
      <c r="H44" s="697"/>
      <c r="I44" s="697"/>
      <c r="J44" s="697"/>
      <c r="K44" s="697"/>
      <c r="L44" s="697"/>
      <c r="M44" s="697"/>
      <c r="N44" s="697"/>
      <c r="P44" s="353"/>
      <c r="Q44" s="357"/>
      <c r="R44" s="357"/>
      <c r="S44" s="357"/>
      <c r="T44" s="357"/>
      <c r="U44" s="357"/>
      <c r="V44" s="357"/>
      <c r="W44" s="357"/>
      <c r="X44" s="357"/>
    </row>
    <row r="45" spans="1:33" x14ac:dyDescent="0.2">
      <c r="A45" s="363" t="s">
        <v>751</v>
      </c>
      <c r="B45" s="697"/>
      <c r="C45" s="698"/>
      <c r="D45" s="697"/>
      <c r="E45" s="697"/>
      <c r="F45" s="697"/>
      <c r="G45" s="697"/>
      <c r="H45" s="697"/>
      <c r="I45" s="697"/>
      <c r="J45" s="697"/>
      <c r="K45" s="697"/>
      <c r="L45" s="697"/>
      <c r="M45" s="697"/>
      <c r="N45" s="699"/>
      <c r="P45" s="353"/>
      <c r="Q45" s="357"/>
      <c r="R45" s="357"/>
      <c r="S45" s="357"/>
      <c r="T45" s="357"/>
      <c r="U45" s="357"/>
      <c r="V45" s="357"/>
      <c r="W45" s="357"/>
      <c r="X45" s="357"/>
    </row>
    <row r="46" spans="1:33" x14ac:dyDescent="0.2">
      <c r="A46" s="956" t="s">
        <v>676</v>
      </c>
      <c r="B46" s="744">
        <v>422370.20505855326</v>
      </c>
      <c r="C46" s="744">
        <v>19125207.237072211</v>
      </c>
      <c r="D46" s="744">
        <v>216438.35124971604</v>
      </c>
      <c r="E46" s="744">
        <v>533552.97940095083</v>
      </c>
      <c r="F46" s="744">
        <v>46723.210546610993</v>
      </c>
      <c r="G46" s="744">
        <v>2310044.206766</v>
      </c>
      <c r="H46" s="744">
        <v>5107.1654999999992</v>
      </c>
      <c r="I46" s="744">
        <v>6004.3555796849996</v>
      </c>
      <c r="J46" s="744">
        <v>5401.9468222800006</v>
      </c>
      <c r="K46" s="744">
        <v>52.587802799999999</v>
      </c>
      <c r="L46" s="744">
        <v>50.453057000000001</v>
      </c>
      <c r="M46" s="744">
        <v>483.20252500000004</v>
      </c>
      <c r="N46" s="957">
        <v>6.1645023999999999</v>
      </c>
      <c r="P46" s="353"/>
      <c r="Q46" s="357"/>
      <c r="R46" s="357"/>
      <c r="S46" s="357"/>
      <c r="T46" s="357"/>
      <c r="U46" s="357"/>
      <c r="V46" s="357"/>
      <c r="W46" s="357"/>
      <c r="X46" s="357"/>
    </row>
    <row r="47" spans="1:33" x14ac:dyDescent="0.2">
      <c r="A47" s="956" t="s">
        <v>677</v>
      </c>
      <c r="B47" s="744">
        <v>436604.55703599995</v>
      </c>
      <c r="C47" s="744">
        <v>16104337.352409001</v>
      </c>
      <c r="D47" s="744">
        <v>201304.05674199999</v>
      </c>
      <c r="E47" s="744">
        <v>569820.28520000004</v>
      </c>
      <c r="F47" s="744">
        <v>44786.948529999987</v>
      </c>
      <c r="G47" s="744">
        <v>2283548.7290559998</v>
      </c>
      <c r="H47" s="744">
        <v>5135.0240400000002</v>
      </c>
      <c r="I47" s="744">
        <v>6679.6904990000003</v>
      </c>
      <c r="J47" s="744">
        <v>4634.2308099999991</v>
      </c>
      <c r="K47" s="744">
        <v>36.565685000000002</v>
      </c>
      <c r="L47" s="744">
        <v>56.659902000000002</v>
      </c>
      <c r="M47" s="744">
        <v>6159.6974150000005</v>
      </c>
      <c r="N47" s="957">
        <v>5.0973880000000005</v>
      </c>
      <c r="P47" s="353"/>
      <c r="Q47" s="357"/>
      <c r="R47" s="357"/>
      <c r="S47" s="357"/>
      <c r="T47" s="357"/>
      <c r="U47" s="357"/>
      <c r="V47" s="357"/>
      <c r="W47" s="357"/>
      <c r="X47" s="357"/>
    </row>
    <row r="48" spans="1:33" ht="13.5" thickBot="1" x14ac:dyDescent="0.25">
      <c r="A48" s="958" t="s">
        <v>279</v>
      </c>
      <c r="B48" s="959">
        <f t="shared" ref="B48:N48" si="4">+B47/B46-1</f>
        <v>3.3701127131998687E-2</v>
      </c>
      <c r="C48" s="959">
        <f t="shared" si="4"/>
        <v>-0.15795226933842421</v>
      </c>
      <c r="D48" s="959">
        <f t="shared" si="4"/>
        <v>-6.9924273680383231E-2</v>
      </c>
      <c r="E48" s="959">
        <f t="shared" si="4"/>
        <v>6.7973204534943266E-2</v>
      </c>
      <c r="F48" s="959">
        <f t="shared" si="4"/>
        <v>-4.1441116609043704E-2</v>
      </c>
      <c r="G48" s="959">
        <f t="shared" si="4"/>
        <v>-1.1469684273745173E-2</v>
      </c>
      <c r="H48" s="959">
        <f t="shared" si="4"/>
        <v>5.454794836784016E-3</v>
      </c>
      <c r="I48" s="959">
        <f t="shared" si="4"/>
        <v>0.11247417151640948</v>
      </c>
      <c r="J48" s="959">
        <f t="shared" si="4"/>
        <v>-0.14211839500411283</v>
      </c>
      <c r="K48" s="959">
        <f>+K47/K46-1</f>
        <v>-0.30467364953304332</v>
      </c>
      <c r="L48" s="959">
        <f>+L47/L46-1</f>
        <v>0.12302217881465549</v>
      </c>
      <c r="M48" s="959" t="s">
        <v>250</v>
      </c>
      <c r="N48" s="960">
        <f t="shared" si="4"/>
        <v>-0.17310633215099391</v>
      </c>
      <c r="P48" s="353"/>
      <c r="Q48" s="357"/>
      <c r="R48" s="357"/>
      <c r="S48" s="357"/>
      <c r="T48" s="357"/>
      <c r="U48" s="357"/>
      <c r="V48" s="357"/>
      <c r="W48" s="357"/>
      <c r="X48" s="357"/>
    </row>
    <row r="49" spans="1:34" x14ac:dyDescent="0.2">
      <c r="A49" s="362"/>
      <c r="B49" s="961"/>
      <c r="C49" s="962"/>
      <c r="D49" s="961"/>
      <c r="E49" s="961"/>
      <c r="F49" s="961"/>
      <c r="G49" s="961"/>
      <c r="H49" s="961"/>
      <c r="I49" s="961"/>
      <c r="J49" s="961"/>
      <c r="K49" s="961"/>
      <c r="L49" s="961"/>
      <c r="M49" s="961"/>
      <c r="N49" s="961"/>
      <c r="P49" s="353"/>
      <c r="Q49" s="357"/>
      <c r="R49" s="357"/>
      <c r="S49" s="357"/>
      <c r="T49" s="357"/>
      <c r="U49" s="357"/>
      <c r="V49" s="357"/>
      <c r="W49" s="357"/>
      <c r="X49" s="357"/>
    </row>
    <row r="50" spans="1:34" customFormat="1" ht="50.25" customHeight="1" x14ac:dyDescent="0.25">
      <c r="A50" s="1005" t="s">
        <v>833</v>
      </c>
      <c r="B50" s="1006"/>
      <c r="C50" s="1006"/>
      <c r="D50" s="1006"/>
      <c r="E50" s="1006"/>
      <c r="F50" s="1006"/>
      <c r="G50" s="1006"/>
      <c r="H50" s="1006"/>
      <c r="I50" s="1006"/>
      <c r="J50" s="638"/>
      <c r="K50" s="638"/>
      <c r="L50" s="638"/>
      <c r="M50" s="638"/>
      <c r="N50" s="638"/>
      <c r="O50" s="365"/>
    </row>
    <row r="51" spans="1:34" customFormat="1" ht="15" x14ac:dyDescent="0.25">
      <c r="O51" s="365"/>
    </row>
    <row r="52" spans="1:34" customFormat="1" ht="15" x14ac:dyDescent="0.25">
      <c r="J52" s="642"/>
      <c r="K52" s="642"/>
      <c r="L52" s="642"/>
      <c r="M52" s="642"/>
      <c r="N52" s="642"/>
      <c r="O52" s="365"/>
    </row>
    <row r="53" spans="1:34" ht="36.6" customHeight="1" x14ac:dyDescent="0.2">
      <c r="A53" s="1007" t="s">
        <v>834</v>
      </c>
      <c r="B53" s="1007"/>
      <c r="C53" s="1007"/>
      <c r="D53" s="1007"/>
      <c r="E53" s="1007"/>
      <c r="F53" s="1007"/>
      <c r="G53" s="1007"/>
      <c r="H53" s="1007"/>
      <c r="I53" s="1007"/>
      <c r="J53" s="1007"/>
      <c r="K53" s="1007"/>
      <c r="L53" s="1007"/>
      <c r="M53" s="1007"/>
      <c r="N53" s="1007"/>
    </row>
    <row r="54" spans="1:34" ht="36.75" customHeight="1" x14ac:dyDescent="0.2"/>
    <row r="55" spans="1:34" ht="36.75" customHeight="1" x14ac:dyDescent="0.2"/>
    <row r="56" spans="1:34" ht="36.75" customHeight="1" x14ac:dyDescent="0.2"/>
    <row r="57" spans="1:34" s="17" customFormat="1" ht="36.75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</row>
    <row r="58" spans="1:34" s="17" customFormat="1" ht="36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</row>
    <row r="59" spans="1:34" ht="36.75" customHeight="1" x14ac:dyDescent="0.2"/>
    <row r="60" spans="1:34" s="17" customFormat="1" ht="36.75" customHeight="1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</row>
    <row r="61" spans="1:34" s="17" customFormat="1" x14ac:dyDescent="0.2">
      <c r="A61" s="7"/>
      <c r="B61" s="6"/>
      <c r="C61" s="6"/>
      <c r="D61" s="6"/>
      <c r="E61" s="6"/>
      <c r="F61" s="6"/>
      <c r="G61" s="6"/>
      <c r="H61" s="6"/>
      <c r="I61" s="366"/>
      <c r="J61" s="366"/>
      <c r="K61" s="366"/>
      <c r="L61" s="366"/>
      <c r="M61" s="366"/>
      <c r="N61" s="36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</row>
    <row r="62" spans="1:34" s="17" customFormat="1" ht="45.75" customHeight="1" x14ac:dyDescent="0.2">
      <c r="A62" s="1008" t="s">
        <v>835</v>
      </c>
      <c r="B62" s="1008"/>
      <c r="C62" s="1008"/>
      <c r="D62" s="1008"/>
      <c r="E62" s="1008"/>
      <c r="F62" s="1008"/>
      <c r="G62" s="1008"/>
      <c r="H62" s="1008"/>
      <c r="I62" s="1008"/>
      <c r="J62" s="643"/>
      <c r="K62" s="643"/>
      <c r="L62" s="643"/>
      <c r="M62" s="643"/>
      <c r="N62" s="643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</row>
  </sheetData>
  <mergeCells count="4">
    <mergeCell ref="A2:I2"/>
    <mergeCell ref="A50:I50"/>
    <mergeCell ref="A53:N53"/>
    <mergeCell ref="A62:I62"/>
  </mergeCells>
  <conditionalFormatting sqref="B43:N45 B48:N49">
    <cfRule type="cellIs" dxfId="3" priority="1" operator="lessThan">
      <formula>0</formula>
    </cfRule>
  </conditionalFormatting>
  <pageMargins left="0.7" right="0.7" top="0.75" bottom="0.75" header="0" footer="0"/>
  <pageSetup scale="4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EC14C-86B0-4558-937D-C0EA6A6C9CD4}">
  <sheetPr>
    <tabColor rgb="FF92D050"/>
  </sheetPr>
  <dimension ref="A1:H105"/>
  <sheetViews>
    <sheetView showGridLines="0" tabSelected="1" view="pageBreakPreview" zoomScaleNormal="100" zoomScaleSheetLayoutView="100" workbookViewId="0">
      <selection activeCell="A9" sqref="A9"/>
    </sheetView>
  </sheetViews>
  <sheetFormatPr baseColWidth="10" defaultColWidth="11.5703125" defaultRowHeight="15" x14ac:dyDescent="0.25"/>
  <cols>
    <col min="1" max="1" width="61.7109375" bestFit="1" customWidth="1"/>
    <col min="2" max="2" width="13.7109375" style="4" customWidth="1"/>
    <col min="3" max="3" width="12.42578125" style="4" customWidth="1"/>
    <col min="4" max="4" width="11.7109375" style="11" customWidth="1"/>
    <col min="5" max="5" width="13.140625" customWidth="1"/>
    <col min="8" max="8" width="8.7109375" customWidth="1"/>
    <col min="9" max="9" width="3.7109375" customWidth="1"/>
  </cols>
  <sheetData>
    <row r="1" spans="1:8" x14ac:dyDescent="0.25">
      <c r="A1" s="112" t="s">
        <v>836</v>
      </c>
      <c r="B1" s="367"/>
      <c r="C1" s="367"/>
      <c r="D1" s="67"/>
    </row>
    <row r="2" spans="1:8" ht="15.75" x14ac:dyDescent="0.25">
      <c r="A2" s="81" t="s">
        <v>837</v>
      </c>
      <c r="B2" s="367"/>
      <c r="C2" s="367"/>
      <c r="D2" s="67"/>
    </row>
    <row r="3" spans="1:8" ht="15.75" thickBot="1" x14ac:dyDescent="0.3">
      <c r="A3" s="156"/>
      <c r="B3" s="368"/>
      <c r="C3" s="368"/>
      <c r="D3" s="369"/>
    </row>
    <row r="4" spans="1:8" ht="15.75" thickBot="1" x14ac:dyDescent="0.3">
      <c r="A4" s="370"/>
      <c r="B4" s="1009" t="s">
        <v>653</v>
      </c>
      <c r="C4" s="1010"/>
      <c r="D4" s="1010"/>
      <c r="E4" s="1009" t="s">
        <v>654</v>
      </c>
      <c r="F4" s="1010"/>
      <c r="G4" s="1010"/>
      <c r="H4" s="1011"/>
    </row>
    <row r="5" spans="1:8" x14ac:dyDescent="0.25">
      <c r="A5" s="371" t="s">
        <v>838</v>
      </c>
      <c r="B5" s="372">
        <v>2024</v>
      </c>
      <c r="C5" s="372">
        <v>2025</v>
      </c>
      <c r="D5" s="373" t="s">
        <v>279</v>
      </c>
      <c r="E5" s="479">
        <v>2024</v>
      </c>
      <c r="F5" s="372">
        <v>2025</v>
      </c>
      <c r="G5" s="963" t="s">
        <v>279</v>
      </c>
      <c r="H5" s="964" t="s">
        <v>281</v>
      </c>
    </row>
    <row r="6" spans="1:8" x14ac:dyDescent="0.25">
      <c r="A6" s="374" t="s">
        <v>839</v>
      </c>
      <c r="B6" s="375">
        <f>SUM(B7:B17)</f>
        <v>216930.85139686131</v>
      </c>
      <c r="C6" s="375">
        <f>SUM(C7:C17)</f>
        <v>216955.02866699995</v>
      </c>
      <c r="D6" s="965">
        <f t="shared" ref="D6:D69" si="0">(C6-B6)/B6</f>
        <v>1.1145150624244515E-4</v>
      </c>
      <c r="E6" s="966">
        <f>SUM(E7:E17)</f>
        <v>422370.20505855337</v>
      </c>
      <c r="F6" s="375">
        <f>SUM(F7:F17)</f>
        <v>436604.55703599995</v>
      </c>
      <c r="G6" s="967">
        <f t="shared" ref="G6:G69" si="1">(F6-E6)/E6</f>
        <v>3.37011271319985E-2</v>
      </c>
      <c r="H6" s="181">
        <f>SUM(H7:H17)</f>
        <v>1</v>
      </c>
    </row>
    <row r="7" spans="1:8" x14ac:dyDescent="0.25">
      <c r="A7" s="746" t="s">
        <v>284</v>
      </c>
      <c r="B7" s="183">
        <v>33853.68117715</v>
      </c>
      <c r="C7" s="183">
        <v>32821.275354000005</v>
      </c>
      <c r="D7" s="377">
        <f t="shared" si="0"/>
        <v>-3.0496117032224879E-2</v>
      </c>
      <c r="E7" s="182">
        <v>68410.570252717996</v>
      </c>
      <c r="F7" s="183">
        <v>68344.504373000003</v>
      </c>
      <c r="G7" s="184">
        <f t="shared" si="1"/>
        <v>-9.6572619514698817E-4</v>
      </c>
      <c r="H7" s="185">
        <f>(F7/$F$6)</f>
        <v>0.15653639723088072</v>
      </c>
    </row>
    <row r="8" spans="1:8" x14ac:dyDescent="0.25">
      <c r="A8" s="746" t="s">
        <v>283</v>
      </c>
      <c r="B8" s="183">
        <v>33901.293641299999</v>
      </c>
      <c r="C8" s="183">
        <v>34280.946906000005</v>
      </c>
      <c r="D8" s="377">
        <f t="shared" si="0"/>
        <v>1.1198783996770437E-2</v>
      </c>
      <c r="E8" s="182">
        <v>65094.000473799999</v>
      </c>
      <c r="F8" s="183">
        <v>64925.763751000006</v>
      </c>
      <c r="G8" s="184">
        <f t="shared" si="1"/>
        <v>-2.5845196419861678E-3</v>
      </c>
      <c r="H8" s="185">
        <f t="shared" ref="H8:H17" si="2">(F8/$F$6)</f>
        <v>0.14870610648630173</v>
      </c>
    </row>
    <row r="9" spans="1:8" x14ac:dyDescent="0.25">
      <c r="A9" s="746" t="s">
        <v>840</v>
      </c>
      <c r="B9" s="183">
        <v>33826.989201700002</v>
      </c>
      <c r="C9" s="183">
        <v>29357.124932999999</v>
      </c>
      <c r="D9" s="377">
        <f t="shared" si="0"/>
        <v>-0.13213899238999866</v>
      </c>
      <c r="E9" s="182">
        <v>66797.349698400008</v>
      </c>
      <c r="F9" s="183">
        <v>63849.778043999999</v>
      </c>
      <c r="G9" s="184">
        <f t="shared" si="1"/>
        <v>-4.412707491702493E-2</v>
      </c>
      <c r="H9" s="185">
        <f t="shared" si="2"/>
        <v>0.1462416665493835</v>
      </c>
    </row>
    <row r="10" spans="1:8" x14ac:dyDescent="0.25">
      <c r="A10" s="746" t="s">
        <v>286</v>
      </c>
      <c r="B10" s="183">
        <v>18548.344595999999</v>
      </c>
      <c r="C10" s="183">
        <v>29383.62759</v>
      </c>
      <c r="D10" s="377">
        <f t="shared" si="0"/>
        <v>0.58416442167764449</v>
      </c>
      <c r="E10" s="182">
        <v>36253.848072000001</v>
      </c>
      <c r="F10" s="183">
        <v>61571.537251999995</v>
      </c>
      <c r="G10" s="184">
        <f t="shared" si="1"/>
        <v>0.69834487996196049</v>
      </c>
      <c r="H10" s="185">
        <f t="shared" si="2"/>
        <v>0.14102357902536311</v>
      </c>
    </row>
    <row r="11" spans="1:8" x14ac:dyDescent="0.25">
      <c r="A11" s="746" t="s">
        <v>285</v>
      </c>
      <c r="B11" s="183">
        <v>24436.825003603299</v>
      </c>
      <c r="C11" s="183">
        <v>26335.939982</v>
      </c>
      <c r="D11" s="377">
        <f t="shared" si="0"/>
        <v>7.7715291496201724E-2</v>
      </c>
      <c r="E11" s="182">
        <v>44901.747775603304</v>
      </c>
      <c r="F11" s="183">
        <v>51456.000257</v>
      </c>
      <c r="G11" s="184">
        <f t="shared" si="1"/>
        <v>0.14596876081865684</v>
      </c>
      <c r="H11" s="185">
        <f t="shared" si="2"/>
        <v>0.11785493171743791</v>
      </c>
    </row>
    <row r="12" spans="1:8" x14ac:dyDescent="0.25">
      <c r="A12" s="746" t="s">
        <v>287</v>
      </c>
      <c r="B12" s="183">
        <v>15414.087</v>
      </c>
      <c r="C12" s="183">
        <v>22408.71128</v>
      </c>
      <c r="D12" s="377">
        <f t="shared" si="0"/>
        <v>0.45378128980328192</v>
      </c>
      <c r="E12" s="182">
        <v>27975.879000000001</v>
      </c>
      <c r="F12" s="183">
        <v>40925.023220000003</v>
      </c>
      <c r="G12" s="184">
        <f t="shared" si="1"/>
        <v>0.46286818083535469</v>
      </c>
      <c r="H12" s="185">
        <f t="shared" si="2"/>
        <v>9.3734759659472713E-2</v>
      </c>
    </row>
    <row r="13" spans="1:8" x14ac:dyDescent="0.25">
      <c r="A13" s="746" t="s">
        <v>841</v>
      </c>
      <c r="B13" s="183">
        <v>10191.9189327</v>
      </c>
      <c r="C13" s="183">
        <v>10549.879065000001</v>
      </c>
      <c r="D13" s="377">
        <f t="shared" si="0"/>
        <v>3.5121956391500786E-2</v>
      </c>
      <c r="E13" s="182">
        <v>20221.39858325</v>
      </c>
      <c r="F13" s="183">
        <v>21762.776168</v>
      </c>
      <c r="G13" s="184">
        <f t="shared" si="1"/>
        <v>7.6225073078118849E-2</v>
      </c>
      <c r="H13" s="185">
        <f t="shared" si="2"/>
        <v>4.9845508520896094E-2</v>
      </c>
    </row>
    <row r="14" spans="1:8" x14ac:dyDescent="0.25">
      <c r="A14" s="381" t="s">
        <v>288</v>
      </c>
      <c r="B14" s="379">
        <v>18980.598321199999</v>
      </c>
      <c r="C14" s="379">
        <v>7073.1202999999996</v>
      </c>
      <c r="D14" s="377">
        <f t="shared" si="0"/>
        <v>-0.62734998231853323</v>
      </c>
      <c r="E14" s="182">
        <v>37659.594801200001</v>
      </c>
      <c r="F14" s="183">
        <v>14267.407139999999</v>
      </c>
      <c r="G14" s="184">
        <f t="shared" si="1"/>
        <v>-0.62114815054926253</v>
      </c>
      <c r="H14" s="185">
        <f t="shared" si="2"/>
        <v>3.267809946111852E-2</v>
      </c>
    </row>
    <row r="15" spans="1:8" x14ac:dyDescent="0.25">
      <c r="A15" s="381" t="s">
        <v>290</v>
      </c>
      <c r="B15" s="379">
        <v>9299.2264067199994</v>
      </c>
      <c r="C15" s="379">
        <v>6312.9559509999999</v>
      </c>
      <c r="D15" s="377">
        <f t="shared" si="0"/>
        <v>-0.3211310624249345</v>
      </c>
      <c r="E15" s="182">
        <v>16883.642564049998</v>
      </c>
      <c r="F15" s="183">
        <v>13517.272596999999</v>
      </c>
      <c r="G15" s="184">
        <f t="shared" si="1"/>
        <v>-0.19938647446955216</v>
      </c>
      <c r="H15" s="185">
        <f t="shared" si="2"/>
        <v>3.095998971876384E-2</v>
      </c>
    </row>
    <row r="16" spans="1:8" x14ac:dyDescent="0.25">
      <c r="A16" s="381" t="s">
        <v>291</v>
      </c>
      <c r="B16" s="379">
        <v>5324.2993600999998</v>
      </c>
      <c r="C16" s="379">
        <v>4173.1659810000001</v>
      </c>
      <c r="D16" s="377">
        <f t="shared" si="0"/>
        <v>-0.21620372958863443</v>
      </c>
      <c r="E16" s="182">
        <v>11105.2119721</v>
      </c>
      <c r="F16" s="183">
        <v>8535.8508939999992</v>
      </c>
      <c r="G16" s="184">
        <f t="shared" si="1"/>
        <v>-0.23136533409313514</v>
      </c>
      <c r="H16" s="185">
        <f t="shared" si="2"/>
        <v>1.9550530924248188E-2</v>
      </c>
    </row>
    <row r="17" spans="1:8" x14ac:dyDescent="0.25">
      <c r="A17" s="333" t="s">
        <v>842</v>
      </c>
      <c r="B17" s="378">
        <v>13153.587756388006</v>
      </c>
      <c r="C17" s="379">
        <v>14258.281324999902</v>
      </c>
      <c r="D17" s="377">
        <f t="shared" si="0"/>
        <v>8.3984201806492256E-2</v>
      </c>
      <c r="E17" s="968">
        <v>27066.961865432095</v>
      </c>
      <c r="F17" s="183">
        <v>27448.643339999951</v>
      </c>
      <c r="G17" s="184">
        <f t="shared" si="1"/>
        <v>1.4101378516933286E-2</v>
      </c>
      <c r="H17" s="185">
        <f t="shared" si="2"/>
        <v>6.2868430706133682E-2</v>
      </c>
    </row>
    <row r="18" spans="1:8" x14ac:dyDescent="0.25">
      <c r="A18" s="374" t="s">
        <v>843</v>
      </c>
      <c r="B18" s="375">
        <f>SUM(B19:B29)</f>
        <v>9255577.9392188769</v>
      </c>
      <c r="C18" s="375">
        <f>SUM(C19:C29)</f>
        <v>7804871.1100329999</v>
      </c>
      <c r="D18" s="376">
        <f t="shared" si="0"/>
        <v>-0.15673865410810955</v>
      </c>
      <c r="E18" s="966">
        <f>SUM(E19:E29)</f>
        <v>19125207.237072188</v>
      </c>
      <c r="F18" s="375">
        <f>SUM(F19:F29)</f>
        <v>16104337.352409011</v>
      </c>
      <c r="G18" s="967">
        <f t="shared" si="1"/>
        <v>-0.15795226933842271</v>
      </c>
      <c r="H18" s="181">
        <f>SUM(H19:H29)</f>
        <v>1</v>
      </c>
    </row>
    <row r="19" spans="1:8" x14ac:dyDescent="0.25">
      <c r="A19" s="746" t="s">
        <v>292</v>
      </c>
      <c r="B19" s="183">
        <v>960117.94199999992</v>
      </c>
      <c r="C19" s="183">
        <v>1054094.1099</v>
      </c>
      <c r="D19" s="377">
        <f t="shared" si="0"/>
        <v>9.787981641530466E-2</v>
      </c>
      <c r="E19" s="182">
        <v>2223209.6171999997</v>
      </c>
      <c r="F19" s="183">
        <v>2048724.5730999999</v>
      </c>
      <c r="G19" s="184">
        <f t="shared" si="1"/>
        <v>-7.8483397494363741E-2</v>
      </c>
      <c r="H19" s="185">
        <f>(F19/$F$18)</f>
        <v>0.12721570147644329</v>
      </c>
    </row>
    <row r="20" spans="1:8" x14ac:dyDescent="0.25">
      <c r="A20" s="746" t="s">
        <v>293</v>
      </c>
      <c r="B20" s="183">
        <v>794177.946</v>
      </c>
      <c r="C20" s="183">
        <v>693185.55426</v>
      </c>
      <c r="D20" s="377">
        <f t="shared" si="0"/>
        <v>-0.12716594844853574</v>
      </c>
      <c r="E20" s="182">
        <v>1472122.47688</v>
      </c>
      <c r="F20" s="183">
        <v>1403628.2959500002</v>
      </c>
      <c r="G20" s="184">
        <f t="shared" si="1"/>
        <v>-4.6527501621444978E-2</v>
      </c>
      <c r="H20" s="185">
        <f t="shared" ref="H20:H29" si="3">(F20/$F$18)</f>
        <v>8.7158401195565782E-2</v>
      </c>
    </row>
    <row r="21" spans="1:8" x14ac:dyDescent="0.25">
      <c r="A21" s="746" t="s">
        <v>294</v>
      </c>
      <c r="B21" s="183">
        <v>487655.95532000001</v>
      </c>
      <c r="C21" s="183">
        <v>429406.58843999996</v>
      </c>
      <c r="D21" s="377">
        <f t="shared" si="0"/>
        <v>-0.11944766847310782</v>
      </c>
      <c r="E21" s="182">
        <v>1027650.4966199999</v>
      </c>
      <c r="F21" s="183">
        <v>911529.24283999996</v>
      </c>
      <c r="G21" s="184">
        <f t="shared" si="1"/>
        <v>-0.11299683517103259</v>
      </c>
      <c r="H21" s="185">
        <f t="shared" si="3"/>
        <v>5.6601474676860664E-2</v>
      </c>
    </row>
    <row r="22" spans="1:8" x14ac:dyDescent="0.25">
      <c r="A22" s="746" t="s">
        <v>844</v>
      </c>
      <c r="B22" s="183">
        <v>701273.78728524002</v>
      </c>
      <c r="C22" s="183">
        <v>432102.58</v>
      </c>
      <c r="D22" s="377">
        <f t="shared" si="0"/>
        <v>-0.38383183881327054</v>
      </c>
      <c r="E22" s="182">
        <v>1457238.9156752401</v>
      </c>
      <c r="F22" s="183">
        <v>887204.96400000004</v>
      </c>
      <c r="G22" s="184">
        <f t="shared" si="1"/>
        <v>-0.3911739835818917</v>
      </c>
      <c r="H22" s="185">
        <f t="shared" si="3"/>
        <v>5.5091056811926824E-2</v>
      </c>
    </row>
    <row r="23" spans="1:8" x14ac:dyDescent="0.25">
      <c r="A23" s="381" t="s">
        <v>295</v>
      </c>
      <c r="B23" s="379">
        <v>450328.22100000002</v>
      </c>
      <c r="C23" s="379">
        <v>438187.37400000001</v>
      </c>
      <c r="D23" s="377">
        <f t="shared" si="0"/>
        <v>-2.6959995918177219E-2</v>
      </c>
      <c r="E23" s="182">
        <v>868450.67999999993</v>
      </c>
      <c r="F23" s="183">
        <v>840704.45400000003</v>
      </c>
      <c r="G23" s="184">
        <f t="shared" si="1"/>
        <v>-3.1949109648920893E-2</v>
      </c>
      <c r="H23" s="185">
        <f t="shared" si="3"/>
        <v>5.220360425908744E-2</v>
      </c>
    </row>
    <row r="24" spans="1:8" x14ac:dyDescent="0.25">
      <c r="A24" s="381" t="s">
        <v>297</v>
      </c>
      <c r="B24" s="379">
        <v>314831.09000000003</v>
      </c>
      <c r="C24" s="379">
        <v>343087.29</v>
      </c>
      <c r="D24" s="377">
        <f t="shared" si="0"/>
        <v>8.9750348353461379E-2</v>
      </c>
      <c r="E24" s="182">
        <v>819485.68616000004</v>
      </c>
      <c r="F24" s="183">
        <v>717636.69</v>
      </c>
      <c r="G24" s="184">
        <f t="shared" si="1"/>
        <v>-0.12428404532268382</v>
      </c>
      <c r="H24" s="185">
        <f t="shared" si="3"/>
        <v>4.4561702496417853E-2</v>
      </c>
    </row>
    <row r="25" spans="1:8" x14ac:dyDescent="0.25">
      <c r="A25" s="381" t="s">
        <v>634</v>
      </c>
      <c r="B25" s="379">
        <v>211502.87905421399</v>
      </c>
      <c r="C25" s="379">
        <v>287178.57768699998</v>
      </c>
      <c r="D25" s="377">
        <f t="shared" si="0"/>
        <v>0.35779985109984358</v>
      </c>
      <c r="E25" s="182">
        <v>408083.65496660396</v>
      </c>
      <c r="F25" s="183">
        <v>627192.91228599998</v>
      </c>
      <c r="G25" s="184">
        <f t="shared" si="1"/>
        <v>0.5369224046410952</v>
      </c>
      <c r="H25" s="185">
        <f t="shared" si="3"/>
        <v>3.8945589536608885E-2</v>
      </c>
    </row>
    <row r="26" spans="1:8" x14ac:dyDescent="0.25">
      <c r="A26" s="381" t="s">
        <v>296</v>
      </c>
      <c r="B26" s="379">
        <v>357127.90099200001</v>
      </c>
      <c r="C26" s="379">
        <v>282802.596372</v>
      </c>
      <c r="D26" s="377">
        <f t="shared" si="0"/>
        <v>-0.20811956840545193</v>
      </c>
      <c r="E26" s="182">
        <v>695718.95283600001</v>
      </c>
      <c r="F26" s="183">
        <v>580022.71114400006</v>
      </c>
      <c r="G26" s="184">
        <f t="shared" si="1"/>
        <v>-0.16629738376449366</v>
      </c>
      <c r="H26" s="185">
        <f t="shared" si="3"/>
        <v>3.6016552463565714E-2</v>
      </c>
    </row>
    <row r="27" spans="1:8" x14ac:dyDescent="0.25">
      <c r="A27" s="381" t="s">
        <v>845</v>
      </c>
      <c r="B27" s="379">
        <v>305629.512972717</v>
      </c>
      <c r="C27" s="379">
        <v>232778.95872299999</v>
      </c>
      <c r="D27" s="377">
        <f t="shared" si="0"/>
        <v>-0.23836230192933053</v>
      </c>
      <c r="E27" s="182">
        <v>668673.23388058098</v>
      </c>
      <c r="F27" s="183">
        <v>556196.92041300004</v>
      </c>
      <c r="G27" s="184">
        <f t="shared" si="1"/>
        <v>-0.16820818864669584</v>
      </c>
      <c r="H27" s="185">
        <f t="shared" si="3"/>
        <v>3.4537088254041066E-2</v>
      </c>
    </row>
    <row r="28" spans="1:8" x14ac:dyDescent="0.25">
      <c r="A28" s="381" t="s">
        <v>846</v>
      </c>
      <c r="B28" s="379">
        <v>103218.22108999999</v>
      </c>
      <c r="C28" s="379">
        <v>204887.69599799998</v>
      </c>
      <c r="D28" s="377">
        <f t="shared" si="0"/>
        <v>0.98499541877737273</v>
      </c>
      <c r="E28" s="182">
        <v>294601.88402872597</v>
      </c>
      <c r="F28" s="183">
        <v>508285.10907499999</v>
      </c>
      <c r="G28" s="184">
        <f t="shared" si="1"/>
        <v>0.72532877972171506</v>
      </c>
      <c r="H28" s="185">
        <f t="shared" si="3"/>
        <v>3.1562000841901562E-2</v>
      </c>
    </row>
    <row r="29" spans="1:8" x14ac:dyDescent="0.25">
      <c r="A29" s="333" t="s">
        <v>847</v>
      </c>
      <c r="B29" s="378">
        <v>4569714.4835047061</v>
      </c>
      <c r="C29" s="379">
        <v>3407159.7846530005</v>
      </c>
      <c r="D29" s="380">
        <f t="shared" si="0"/>
        <v>-0.25440423095319808</v>
      </c>
      <c r="E29" s="969">
        <v>9189971.6388250384</v>
      </c>
      <c r="F29" s="379">
        <v>7023211.4796010107</v>
      </c>
      <c r="G29" s="970">
        <f t="shared" si="1"/>
        <v>-0.23577441197642843</v>
      </c>
      <c r="H29" s="185">
        <f t="shared" si="3"/>
        <v>0.43610682798758094</v>
      </c>
    </row>
    <row r="30" spans="1:8" x14ac:dyDescent="0.25">
      <c r="A30" s="374" t="s">
        <v>848</v>
      </c>
      <c r="B30" s="375">
        <f>SUM(B31:B41)</f>
        <v>111778.270680623</v>
      </c>
      <c r="C30" s="375">
        <f>SUM(C31:C41)</f>
        <v>109452.68807700001</v>
      </c>
      <c r="D30" s="376">
        <f t="shared" si="0"/>
        <v>-2.0805319222263915E-2</v>
      </c>
      <c r="E30" s="966">
        <f>SUM(E31:E41)</f>
        <v>216438.35124971598</v>
      </c>
      <c r="F30" s="375">
        <f>SUM(F31:F41)</f>
        <v>201304.05674200004</v>
      </c>
      <c r="G30" s="967">
        <f t="shared" si="1"/>
        <v>-6.992427368038269E-2</v>
      </c>
      <c r="H30" s="181">
        <f>SUM(H31:H41)</f>
        <v>1</v>
      </c>
    </row>
    <row r="31" spans="1:8" x14ac:dyDescent="0.25">
      <c r="A31" s="746" t="s">
        <v>283</v>
      </c>
      <c r="B31" s="183">
        <v>29026.686131899998</v>
      </c>
      <c r="C31" s="183">
        <v>37446.451410999995</v>
      </c>
      <c r="D31" s="377">
        <f t="shared" si="0"/>
        <v>0.29006980820475992</v>
      </c>
      <c r="E31" s="480">
        <v>49730.062298499994</v>
      </c>
      <c r="F31" s="379">
        <v>61624.200975</v>
      </c>
      <c r="G31" s="970">
        <f t="shared" si="1"/>
        <v>0.2391740152084782</v>
      </c>
      <c r="H31" s="971">
        <f>(F31/$F$30)</f>
        <v>0.30612498313424569</v>
      </c>
    </row>
    <row r="32" spans="1:8" x14ac:dyDescent="0.25">
      <c r="A32" s="746" t="s">
        <v>299</v>
      </c>
      <c r="B32" s="183">
        <v>13169.921363136</v>
      </c>
      <c r="C32" s="183">
        <v>12667.142401000001</v>
      </c>
      <c r="D32" s="377">
        <f t="shared" si="0"/>
        <v>-3.8176307076770423E-2</v>
      </c>
      <c r="E32" s="480">
        <v>26623.556768352999</v>
      </c>
      <c r="F32" s="379">
        <v>26349.473618000004</v>
      </c>
      <c r="G32" s="970">
        <f t="shared" si="1"/>
        <v>-1.0294760866767193E-2</v>
      </c>
      <c r="H32" s="971">
        <f t="shared" ref="H32:H41" si="4">(F32/$F$30)</f>
        <v>0.13089390270843188</v>
      </c>
    </row>
    <row r="33" spans="1:8" x14ac:dyDescent="0.25">
      <c r="A33" s="746" t="s">
        <v>300</v>
      </c>
      <c r="B33" s="183">
        <v>7965.5240999999996</v>
      </c>
      <c r="C33" s="183">
        <v>5051.773799999999</v>
      </c>
      <c r="D33" s="377">
        <f t="shared" si="0"/>
        <v>-0.36579517724389293</v>
      </c>
      <c r="E33" s="480">
        <v>16598.793799999999</v>
      </c>
      <c r="F33" s="379">
        <v>10917</v>
      </c>
      <c r="G33" s="970">
        <f t="shared" si="1"/>
        <v>-0.34230160748186411</v>
      </c>
      <c r="H33" s="971">
        <f t="shared" si="4"/>
        <v>5.4231395912660109E-2</v>
      </c>
    </row>
    <row r="34" spans="1:8" x14ac:dyDescent="0.25">
      <c r="A34" s="746" t="s">
        <v>302</v>
      </c>
      <c r="B34" s="183">
        <v>4709.0717047109993</v>
      </c>
      <c r="C34" s="183">
        <v>4198.3208240000004</v>
      </c>
      <c r="D34" s="377">
        <f t="shared" si="0"/>
        <v>-0.10846105405446235</v>
      </c>
      <c r="E34" s="480">
        <v>8832.3144248689987</v>
      </c>
      <c r="F34" s="379">
        <v>8207.1592799999999</v>
      </c>
      <c r="G34" s="970">
        <f t="shared" si="1"/>
        <v>-7.0780444943033288E-2</v>
      </c>
      <c r="H34" s="972">
        <f t="shared" si="4"/>
        <v>4.0769964663546987E-2</v>
      </c>
    </row>
    <row r="35" spans="1:8" x14ac:dyDescent="0.25">
      <c r="A35" s="381" t="s">
        <v>287</v>
      </c>
      <c r="B35" s="379">
        <v>7354.2833000000001</v>
      </c>
      <c r="C35" s="379">
        <v>4862.8442420000001</v>
      </c>
      <c r="D35" s="380">
        <f t="shared" si="0"/>
        <v>-0.3387738758989608</v>
      </c>
      <c r="E35" s="480">
        <v>15277.3719</v>
      </c>
      <c r="F35" s="379">
        <v>8201.0900419999998</v>
      </c>
      <c r="G35" s="970">
        <f t="shared" si="1"/>
        <v>-0.46318711780525551</v>
      </c>
      <c r="H35" s="972">
        <f t="shared" si="4"/>
        <v>4.073981505753195E-2</v>
      </c>
    </row>
    <row r="36" spans="1:8" x14ac:dyDescent="0.25">
      <c r="A36" s="381" t="s">
        <v>301</v>
      </c>
      <c r="B36" s="379">
        <v>4960.5236290000003</v>
      </c>
      <c r="C36" s="379">
        <v>3432.4099580000002</v>
      </c>
      <c r="D36" s="380">
        <f t="shared" si="0"/>
        <v>-0.3080549122004797</v>
      </c>
      <c r="E36" s="480">
        <v>9884.3329599999997</v>
      </c>
      <c r="F36" s="379">
        <v>7932.3745039999994</v>
      </c>
      <c r="G36" s="970">
        <f t="shared" si="1"/>
        <v>-0.19748003875417813</v>
      </c>
      <c r="H36" s="972">
        <f t="shared" si="4"/>
        <v>3.9404941124293748E-2</v>
      </c>
    </row>
    <row r="37" spans="1:8" x14ac:dyDescent="0.25">
      <c r="A37" s="381" t="s">
        <v>324</v>
      </c>
      <c r="B37" s="379">
        <v>4428.1046984000004</v>
      </c>
      <c r="C37" s="379">
        <v>4386.9590890000009</v>
      </c>
      <c r="D37" s="380">
        <f t="shared" si="0"/>
        <v>-9.2919233402197175E-3</v>
      </c>
      <c r="E37" s="480">
        <v>8152.4174034999996</v>
      </c>
      <c r="F37" s="379">
        <v>7788.5108710000004</v>
      </c>
      <c r="G37" s="970">
        <f t="shared" si="1"/>
        <v>-4.4637868068895331E-2</v>
      </c>
      <c r="H37" s="972">
        <f t="shared" si="4"/>
        <v>3.8690282734749316E-2</v>
      </c>
    </row>
    <row r="38" spans="1:8" x14ac:dyDescent="0.25">
      <c r="A38" s="381" t="s">
        <v>303</v>
      </c>
      <c r="B38" s="379">
        <v>7623.9717709999995</v>
      </c>
      <c r="C38" s="379">
        <v>6764.6600600000002</v>
      </c>
      <c r="D38" s="380">
        <f t="shared" si="0"/>
        <v>-0.11271181699132755</v>
      </c>
      <c r="E38" s="480">
        <v>15899.441321999999</v>
      </c>
      <c r="F38" s="379">
        <v>7780.5590769999999</v>
      </c>
      <c r="G38" s="970">
        <f t="shared" si="1"/>
        <v>-0.51063946717209063</v>
      </c>
      <c r="H38" s="973">
        <f t="shared" si="4"/>
        <v>3.8650781325146863E-2</v>
      </c>
    </row>
    <row r="39" spans="1:8" x14ac:dyDescent="0.25">
      <c r="A39" s="381" t="s">
        <v>553</v>
      </c>
      <c r="B39" s="379">
        <v>3573.5280686999999</v>
      </c>
      <c r="C39" s="379">
        <v>3559.6463830000002</v>
      </c>
      <c r="D39" s="380">
        <f t="shared" si="0"/>
        <v>-3.8845884048280812E-3</v>
      </c>
      <c r="E39" s="480">
        <v>7011.3485909999999</v>
      </c>
      <c r="F39" s="379">
        <v>7061.7429229999998</v>
      </c>
      <c r="G39" s="970">
        <f t="shared" si="1"/>
        <v>7.1875376535532253E-3</v>
      </c>
      <c r="H39" s="971">
        <f t="shared" si="4"/>
        <v>3.507998317217538E-2</v>
      </c>
    </row>
    <row r="40" spans="1:8" x14ac:dyDescent="0.25">
      <c r="A40" s="381" t="s">
        <v>304</v>
      </c>
      <c r="B40" s="379">
        <v>3750.9148505200001</v>
      </c>
      <c r="C40" s="379">
        <v>3561.1348229999999</v>
      </c>
      <c r="D40" s="380">
        <f t="shared" si="0"/>
        <v>-5.0595664013458067E-2</v>
      </c>
      <c r="E40" s="480">
        <v>7083.8869685200007</v>
      </c>
      <c r="F40" s="379">
        <v>6227.9256420000002</v>
      </c>
      <c r="G40" s="970">
        <f t="shared" si="1"/>
        <v>-0.12083215476528587</v>
      </c>
      <c r="H40" s="971">
        <f t="shared" si="4"/>
        <v>3.0937904296593377E-2</v>
      </c>
    </row>
    <row r="41" spans="1:8" x14ac:dyDescent="0.25">
      <c r="A41" s="333" t="s">
        <v>849</v>
      </c>
      <c r="B41" s="378">
        <v>25215.741063255991</v>
      </c>
      <c r="C41" s="379">
        <v>23521.34508600003</v>
      </c>
      <c r="D41" s="380">
        <f>(C41-B41)/B41</f>
        <v>-6.7195961959056208E-2</v>
      </c>
      <c r="E41" s="969">
        <v>51344.824812974024</v>
      </c>
      <c r="F41" s="379">
        <v>49214.019810000027</v>
      </c>
      <c r="G41" s="184">
        <f t="shared" si="1"/>
        <v>-4.149989820270214E-2</v>
      </c>
      <c r="H41" s="971">
        <f t="shared" si="4"/>
        <v>0.24447604587062463</v>
      </c>
    </row>
    <row r="42" spans="1:8" x14ac:dyDescent="0.25">
      <c r="A42" s="374" t="s">
        <v>850</v>
      </c>
      <c r="B42" s="375">
        <f>SUM(B43:B53)</f>
        <v>272383.17955003394</v>
      </c>
      <c r="C42" s="375">
        <f>SUM(C43:C53)</f>
        <v>296900.60192199994</v>
      </c>
      <c r="D42" s="376">
        <f t="shared" si="0"/>
        <v>9.0010779712858202E-2</v>
      </c>
      <c r="E42" s="966">
        <f>SUM(E43:E53)</f>
        <v>533552.97940095083</v>
      </c>
      <c r="F42" s="375">
        <f>SUM(F43:F53)</f>
        <v>569820.28519999993</v>
      </c>
      <c r="G42" s="967">
        <f t="shared" si="1"/>
        <v>6.7973204534943057E-2</v>
      </c>
      <c r="H42" s="181">
        <f>SUM(H43:H53)</f>
        <v>1</v>
      </c>
    </row>
    <row r="43" spans="1:8" x14ac:dyDescent="0.25">
      <c r="A43" s="746" t="s">
        <v>283</v>
      </c>
      <c r="B43" s="183">
        <v>25547.723567259301</v>
      </c>
      <c r="C43" s="183">
        <v>36829.689312000002</v>
      </c>
      <c r="D43" s="377">
        <f t="shared" si="0"/>
        <v>0.44160356264380085</v>
      </c>
      <c r="E43" s="182">
        <v>47275.189680441101</v>
      </c>
      <c r="F43" s="183">
        <v>67731.980970000004</v>
      </c>
      <c r="G43" s="184">
        <f t="shared" si="1"/>
        <v>0.43271727576002467</v>
      </c>
      <c r="H43" s="185">
        <f>(F43/$F$42)</f>
        <v>0.11886551379304952</v>
      </c>
    </row>
    <row r="44" spans="1:8" x14ac:dyDescent="0.25">
      <c r="A44" s="746" t="s">
        <v>298</v>
      </c>
      <c r="B44" s="183">
        <v>12760.0000846602</v>
      </c>
      <c r="C44" s="183">
        <v>39074.455657999999</v>
      </c>
      <c r="D44" s="377">
        <f t="shared" si="0"/>
        <v>2.0622613948862334</v>
      </c>
      <c r="E44" s="182">
        <v>25511.762459512698</v>
      </c>
      <c r="F44" s="183">
        <v>67065.396379999991</v>
      </c>
      <c r="G44" s="184">
        <f t="shared" si="1"/>
        <v>1.6288029486960429</v>
      </c>
      <c r="H44" s="185">
        <f t="shared" ref="H44:H53" si="5">(F44/$F$42)</f>
        <v>0.11769569831383041</v>
      </c>
    </row>
    <row r="45" spans="1:8" x14ac:dyDescent="0.25">
      <c r="A45" s="746" t="s">
        <v>287</v>
      </c>
      <c r="B45" s="183">
        <v>25449.236328174102</v>
      </c>
      <c r="C45" s="183">
        <v>21852.368291999999</v>
      </c>
      <c r="D45" s="377">
        <f t="shared" si="0"/>
        <v>-0.14133500863411433</v>
      </c>
      <c r="E45" s="182">
        <v>46317.012455447002</v>
      </c>
      <c r="F45" s="183">
        <v>40084.119752999999</v>
      </c>
      <c r="G45" s="184">
        <f t="shared" si="1"/>
        <v>-0.13457026634527675</v>
      </c>
      <c r="H45" s="185">
        <f t="shared" si="5"/>
        <v>7.0345196185725406E-2</v>
      </c>
    </row>
    <row r="46" spans="1:8" x14ac:dyDescent="0.25">
      <c r="A46" s="746" t="s">
        <v>299</v>
      </c>
      <c r="B46" s="183">
        <v>16567.6544576411</v>
      </c>
      <c r="C46" s="183">
        <v>14569.424358</v>
      </c>
      <c r="D46" s="377">
        <f t="shared" si="0"/>
        <v>-0.12061031962913157</v>
      </c>
      <c r="E46" s="182">
        <v>35582.617855963799</v>
      </c>
      <c r="F46" s="183">
        <v>33731.168852999996</v>
      </c>
      <c r="G46" s="184">
        <f t="shared" si="1"/>
        <v>-5.203239993353926E-2</v>
      </c>
      <c r="H46" s="185">
        <f t="shared" si="5"/>
        <v>5.9196153118979904E-2</v>
      </c>
    </row>
    <row r="47" spans="1:8" x14ac:dyDescent="0.25">
      <c r="A47" s="746" t="s">
        <v>297</v>
      </c>
      <c r="B47" s="183">
        <v>11936.953294516699</v>
      </c>
      <c r="C47" s="183">
        <v>15620.905451000001</v>
      </c>
      <c r="D47" s="377">
        <f t="shared" si="0"/>
        <v>0.30861745586083039</v>
      </c>
      <c r="E47" s="182">
        <v>31749.8078103359</v>
      </c>
      <c r="F47" s="183">
        <v>29948.048919000001</v>
      </c>
      <c r="G47" s="184">
        <f t="shared" si="1"/>
        <v>-5.6748655050105568E-2</v>
      </c>
      <c r="H47" s="185">
        <f t="shared" si="5"/>
        <v>5.255700735274562E-2</v>
      </c>
    </row>
    <row r="48" spans="1:8" x14ac:dyDescent="0.25">
      <c r="A48" s="381" t="s">
        <v>284</v>
      </c>
      <c r="B48" s="379">
        <v>14714.0766255173</v>
      </c>
      <c r="C48" s="379">
        <v>13596.848299000001</v>
      </c>
      <c r="D48" s="377">
        <f t="shared" si="0"/>
        <v>-7.5929217643177865E-2</v>
      </c>
      <c r="E48" s="182">
        <v>29184.162246864798</v>
      </c>
      <c r="F48" s="183">
        <v>28845.575742000001</v>
      </c>
      <c r="G48" s="184">
        <f t="shared" si="1"/>
        <v>-1.1601720892336773E-2</v>
      </c>
      <c r="H48" s="185">
        <f t="shared" si="5"/>
        <v>5.0622233871290764E-2</v>
      </c>
    </row>
    <row r="49" spans="1:8" x14ac:dyDescent="0.25">
      <c r="A49" s="381" t="s">
        <v>553</v>
      </c>
      <c r="B49" s="379">
        <v>17550.869010496899</v>
      </c>
      <c r="C49" s="379">
        <v>14661.487375999999</v>
      </c>
      <c r="D49" s="377">
        <f t="shared" si="0"/>
        <v>-0.16462897835821155</v>
      </c>
      <c r="E49" s="182">
        <v>21807.3453636626</v>
      </c>
      <c r="F49" s="183">
        <v>24074.993042999999</v>
      </c>
      <c r="G49" s="184">
        <f t="shared" si="1"/>
        <v>0.10398549853371705</v>
      </c>
      <c r="H49" s="185">
        <f t="shared" si="5"/>
        <v>4.2250150913019834E-2</v>
      </c>
    </row>
    <row r="50" spans="1:8" x14ac:dyDescent="0.25">
      <c r="A50" s="381" t="s">
        <v>286</v>
      </c>
      <c r="B50" s="379">
        <v>9040.1326125778996</v>
      </c>
      <c r="C50" s="379">
        <v>10453.785019000001</v>
      </c>
      <c r="D50" s="377">
        <f t="shared" si="0"/>
        <v>0.1563751846355915</v>
      </c>
      <c r="E50" s="182">
        <v>17684.5889322521</v>
      </c>
      <c r="F50" s="183">
        <v>20780.265068000001</v>
      </c>
      <c r="G50" s="184">
        <f t="shared" si="1"/>
        <v>0.17504936912060146</v>
      </c>
      <c r="H50" s="185">
        <f t="shared" si="5"/>
        <v>3.6468103378780876E-2</v>
      </c>
    </row>
    <row r="51" spans="1:8" x14ac:dyDescent="0.25">
      <c r="A51" s="381" t="s">
        <v>301</v>
      </c>
      <c r="B51" s="379">
        <v>12056.256176543</v>
      </c>
      <c r="C51" s="379">
        <v>8055.2581490000002</v>
      </c>
      <c r="D51" s="377">
        <f t="shared" si="0"/>
        <v>-0.33186073429058821</v>
      </c>
      <c r="E51" s="182">
        <v>23603.516035189801</v>
      </c>
      <c r="F51" s="183">
        <v>20223.760129000002</v>
      </c>
      <c r="G51" s="184">
        <f t="shared" si="1"/>
        <v>-0.14318866312760431</v>
      </c>
      <c r="H51" s="974">
        <f t="shared" si="5"/>
        <v>3.5491471002829796E-2</v>
      </c>
    </row>
    <row r="52" spans="1:8" x14ac:dyDescent="0.25">
      <c r="A52" s="381" t="s">
        <v>404</v>
      </c>
      <c r="B52" s="379">
        <v>10721.755864608</v>
      </c>
      <c r="C52" s="379">
        <v>9734.8578739999994</v>
      </c>
      <c r="D52" s="377">
        <f t="shared" si="0"/>
        <v>-9.2046303149440581E-2</v>
      </c>
      <c r="E52" s="182">
        <v>20580.479952154201</v>
      </c>
      <c r="F52" s="183">
        <v>20203.530326</v>
      </c>
      <c r="G52" s="184">
        <f t="shared" si="1"/>
        <v>-1.8315881215138753E-2</v>
      </c>
      <c r="H52" s="974">
        <f t="shared" si="5"/>
        <v>3.5455968926955295E-2</v>
      </c>
    </row>
    <row r="53" spans="1:8" x14ac:dyDescent="0.25">
      <c r="A53" s="333" t="s">
        <v>851</v>
      </c>
      <c r="B53" s="378">
        <v>116038.52152803948</v>
      </c>
      <c r="C53" s="379">
        <v>112451.52213399994</v>
      </c>
      <c r="D53" s="380">
        <f t="shared" si="0"/>
        <v>-3.0912143198694373E-2</v>
      </c>
      <c r="E53" s="969">
        <v>234256.4966091268</v>
      </c>
      <c r="F53" s="379">
        <v>217131.44601699995</v>
      </c>
      <c r="G53" s="184">
        <f t="shared" si="1"/>
        <v>-7.3103844888029651E-2</v>
      </c>
      <c r="H53" s="185">
        <f t="shared" si="5"/>
        <v>0.3810525031427926</v>
      </c>
    </row>
    <row r="54" spans="1:8" x14ac:dyDescent="0.25">
      <c r="A54" s="374" t="s">
        <v>852</v>
      </c>
      <c r="B54" s="375">
        <f>SUM(B55:B65)</f>
        <v>24043.603153961001</v>
      </c>
      <c r="C54" s="375">
        <f>SUM(C55:C65)</f>
        <v>23221.837048999994</v>
      </c>
      <c r="D54" s="376">
        <f t="shared" si="0"/>
        <v>-3.4178159558652804E-2</v>
      </c>
      <c r="E54" s="966">
        <f>SUM(E55:E65)</f>
        <v>46723.210546611001</v>
      </c>
      <c r="F54" s="375">
        <f>SUM(F55:F65)</f>
        <v>44786.948530000001</v>
      </c>
      <c r="G54" s="967">
        <f t="shared" si="1"/>
        <v>-4.1441116609043531E-2</v>
      </c>
      <c r="H54" s="181">
        <f>SUM(H55:H65)</f>
        <v>1</v>
      </c>
    </row>
    <row r="55" spans="1:8" x14ac:dyDescent="0.25">
      <c r="A55" s="746" t="s">
        <v>299</v>
      </c>
      <c r="B55" s="183">
        <v>1967.273470523</v>
      </c>
      <c r="C55" s="183">
        <v>2392.6602409999996</v>
      </c>
      <c r="D55" s="377">
        <f t="shared" si="0"/>
        <v>0.21623164082211224</v>
      </c>
      <c r="E55" s="182">
        <v>4110.1745773729999</v>
      </c>
      <c r="F55" s="183">
        <v>4708.4638269999996</v>
      </c>
      <c r="G55" s="184">
        <f t="shared" si="1"/>
        <v>0.14556297752427674</v>
      </c>
      <c r="H55" s="185">
        <f>(F55/$F$54)</f>
        <v>0.10513026632850621</v>
      </c>
    </row>
    <row r="56" spans="1:8" x14ac:dyDescent="0.25">
      <c r="A56" s="746" t="s">
        <v>302</v>
      </c>
      <c r="B56" s="183">
        <v>1888.8445997660001</v>
      </c>
      <c r="C56" s="183">
        <v>2244.4617239999998</v>
      </c>
      <c r="D56" s="377">
        <f t="shared" si="0"/>
        <v>0.18827230375545737</v>
      </c>
      <c r="E56" s="182">
        <v>3391.0914942940003</v>
      </c>
      <c r="F56" s="183">
        <v>4213.4073229999995</v>
      </c>
      <c r="G56" s="184">
        <f t="shared" si="1"/>
        <v>0.24249296431242387</v>
      </c>
      <c r="H56" s="185">
        <f t="shared" ref="H56:H65" si="6">(F56/$F$54)</f>
        <v>9.4076677721807708E-2</v>
      </c>
    </row>
    <row r="57" spans="1:8" x14ac:dyDescent="0.25">
      <c r="A57" s="746" t="s">
        <v>301</v>
      </c>
      <c r="B57" s="183">
        <v>2387.5654509999999</v>
      </c>
      <c r="C57" s="183">
        <v>1535.433634</v>
      </c>
      <c r="D57" s="377">
        <f t="shared" si="0"/>
        <v>-0.35690406587308254</v>
      </c>
      <c r="E57" s="182">
        <v>4887.8970399999998</v>
      </c>
      <c r="F57" s="183">
        <v>3899.5268649999998</v>
      </c>
      <c r="G57" s="184">
        <f t="shared" si="1"/>
        <v>-0.20220765022497283</v>
      </c>
      <c r="H57" s="185">
        <f t="shared" si="6"/>
        <v>8.7068375787824628E-2</v>
      </c>
    </row>
    <row r="58" spans="1:8" x14ac:dyDescent="0.25">
      <c r="A58" s="746" t="s">
        <v>305</v>
      </c>
      <c r="B58" s="183">
        <v>1403.1504603000001</v>
      </c>
      <c r="C58" s="183">
        <v>1807.404587</v>
      </c>
      <c r="D58" s="377">
        <f t="shared" si="0"/>
        <v>0.28810461752873495</v>
      </c>
      <c r="E58" s="182">
        <v>2877.5522876000005</v>
      </c>
      <c r="F58" s="183">
        <v>3537.8154960000002</v>
      </c>
      <c r="G58" s="184">
        <f t="shared" si="1"/>
        <v>0.22945307066885204</v>
      </c>
      <c r="H58" s="185">
        <f t="shared" si="6"/>
        <v>7.8992108462808908E-2</v>
      </c>
    </row>
    <row r="59" spans="1:8" x14ac:dyDescent="0.25">
      <c r="A59" s="381" t="s">
        <v>306</v>
      </c>
      <c r="B59" s="379">
        <v>1078.1943908000001</v>
      </c>
      <c r="C59" s="379">
        <v>1410.7558549999999</v>
      </c>
      <c r="D59" s="377">
        <f t="shared" si="0"/>
        <v>0.30844295522001874</v>
      </c>
      <c r="E59" s="182">
        <v>2190.5588957999998</v>
      </c>
      <c r="F59" s="183">
        <v>2938.4954499999999</v>
      </c>
      <c r="G59" s="184">
        <f t="shared" si="1"/>
        <v>0.34143640494397709</v>
      </c>
      <c r="H59" s="185">
        <f t="shared" si="6"/>
        <v>6.5610530443521595E-2</v>
      </c>
    </row>
    <row r="60" spans="1:8" x14ac:dyDescent="0.25">
      <c r="A60" s="381" t="s">
        <v>298</v>
      </c>
      <c r="B60" s="379">
        <v>1868.6742765999998</v>
      </c>
      <c r="C60" s="379">
        <v>1375.496678</v>
      </c>
      <c r="D60" s="377">
        <f t="shared" si="0"/>
        <v>-0.26391843927841857</v>
      </c>
      <c r="E60" s="182">
        <v>3531.5039902999997</v>
      </c>
      <c r="F60" s="183">
        <v>2693.518556</v>
      </c>
      <c r="G60" s="184">
        <f t="shared" si="1"/>
        <v>-0.23728854238921962</v>
      </c>
      <c r="H60" s="185">
        <f t="shared" si="6"/>
        <v>6.0140702691449915E-2</v>
      </c>
    </row>
    <row r="61" spans="1:8" x14ac:dyDescent="0.25">
      <c r="A61" s="381" t="s">
        <v>853</v>
      </c>
      <c r="B61" s="379">
        <v>1225.090817</v>
      </c>
      <c r="C61" s="379">
        <v>1196.3846999999998</v>
      </c>
      <c r="D61" s="377">
        <f t="shared" si="0"/>
        <v>-2.3431827748326167E-2</v>
      </c>
      <c r="E61" s="182">
        <v>2861.7214489999997</v>
      </c>
      <c r="F61" s="183">
        <v>2569.8942349999998</v>
      </c>
      <c r="G61" s="184">
        <f t="shared" si="1"/>
        <v>-0.10197610745866829</v>
      </c>
      <c r="H61" s="185">
        <f t="shared" si="6"/>
        <v>5.7380427096491889E-2</v>
      </c>
    </row>
    <row r="62" spans="1:8" x14ac:dyDescent="0.25">
      <c r="A62" s="381" t="s">
        <v>404</v>
      </c>
      <c r="B62" s="379">
        <v>724.42600257200002</v>
      </c>
      <c r="C62" s="379">
        <v>1207.7921630000001</v>
      </c>
      <c r="D62" s="377">
        <f t="shared" si="0"/>
        <v>0.66724021323345406</v>
      </c>
      <c r="E62" s="182">
        <v>1254.9654714339999</v>
      </c>
      <c r="F62" s="183">
        <v>2391.0324430000001</v>
      </c>
      <c r="G62" s="184">
        <f t="shared" si="1"/>
        <v>0.90525755283757792</v>
      </c>
      <c r="H62" s="185">
        <f t="shared" si="6"/>
        <v>5.3386812932754185E-2</v>
      </c>
    </row>
    <row r="63" spans="1:8" x14ac:dyDescent="0.25">
      <c r="A63" s="381" t="s">
        <v>553</v>
      </c>
      <c r="B63" s="379">
        <v>1585.1050224000001</v>
      </c>
      <c r="C63" s="379">
        <v>1166.1487070000001</v>
      </c>
      <c r="D63" s="377">
        <f t="shared" si="0"/>
        <v>-0.26430823792713759</v>
      </c>
      <c r="E63" s="182">
        <v>2275.3358964999998</v>
      </c>
      <c r="F63" s="183">
        <v>2182.134157</v>
      </c>
      <c r="G63" s="184">
        <f t="shared" si="1"/>
        <v>-4.0961749710610174E-2</v>
      </c>
      <c r="H63" s="185">
        <f t="shared" si="6"/>
        <v>4.8722545934075497E-2</v>
      </c>
    </row>
    <row r="64" spans="1:8" x14ac:dyDescent="0.25">
      <c r="A64" s="381" t="s">
        <v>307</v>
      </c>
      <c r="B64" s="379">
        <v>659.07405200000005</v>
      </c>
      <c r="C64" s="379">
        <v>979.12455999999997</v>
      </c>
      <c r="D64" s="377">
        <f t="shared" si="0"/>
        <v>0.48560629420743739</v>
      </c>
      <c r="E64" s="182">
        <v>1810.1299020000001</v>
      </c>
      <c r="F64" s="183">
        <v>2091.3500039999999</v>
      </c>
      <c r="G64" s="184">
        <f t="shared" si="1"/>
        <v>0.15535907212475833</v>
      </c>
      <c r="H64" s="185">
        <f t="shared" si="6"/>
        <v>4.6695523420157418E-2</v>
      </c>
    </row>
    <row r="65" spans="1:8" x14ac:dyDescent="0.25">
      <c r="A65" s="333" t="s">
        <v>854</v>
      </c>
      <c r="B65" s="378">
        <v>9256.204611000001</v>
      </c>
      <c r="C65" s="379">
        <v>7906.174199999994</v>
      </c>
      <c r="D65" s="380">
        <f t="shared" si="0"/>
        <v>-0.14585140105866301</v>
      </c>
      <c r="E65" s="969">
        <v>17532.27954231</v>
      </c>
      <c r="F65" s="379">
        <v>13561.310174000006</v>
      </c>
      <c r="G65" s="184">
        <f t="shared" si="1"/>
        <v>-0.22649475550096043</v>
      </c>
      <c r="H65" s="185">
        <f t="shared" si="6"/>
        <v>0.30279602918060211</v>
      </c>
    </row>
    <row r="66" spans="1:8" x14ac:dyDescent="0.25">
      <c r="A66" s="382" t="s">
        <v>855</v>
      </c>
      <c r="B66" s="375">
        <f>SUM(B67:B68)</f>
        <v>1183571.981101</v>
      </c>
      <c r="C66" s="375">
        <f>SUM(C67:C68)</f>
        <v>1122169.9234620002</v>
      </c>
      <c r="D66" s="376">
        <f t="shared" si="0"/>
        <v>-5.1878600219888132E-2</v>
      </c>
      <c r="E66" s="966">
        <f>SUM(E67:E68)</f>
        <v>2310044.206766</v>
      </c>
      <c r="F66" s="375">
        <f>SUM(F67:F68)</f>
        <v>2283548.7290559998</v>
      </c>
      <c r="G66" s="967">
        <f t="shared" si="1"/>
        <v>-1.1469684273745218E-2</v>
      </c>
      <c r="H66" s="181">
        <f>SUM(H67:H68)</f>
        <v>1</v>
      </c>
    </row>
    <row r="67" spans="1:8" x14ac:dyDescent="0.25">
      <c r="A67" s="746" t="s">
        <v>309</v>
      </c>
      <c r="B67" s="183">
        <v>1167533.4528000001</v>
      </c>
      <c r="C67" s="183">
        <v>1096551.0512000001</v>
      </c>
      <c r="D67" s="377">
        <f t="shared" si="0"/>
        <v>-6.0796888885512178E-2</v>
      </c>
      <c r="E67" s="182">
        <v>2272812.6565</v>
      </c>
      <c r="F67" s="183">
        <v>2251331.8361999998</v>
      </c>
      <c r="G67" s="184">
        <f t="shared" si="1"/>
        <v>-9.4512058609702888E-3</v>
      </c>
      <c r="H67" s="185">
        <f>(F67/$F$66)</f>
        <v>0.9858917427747127</v>
      </c>
    </row>
    <row r="68" spans="1:8" x14ac:dyDescent="0.25">
      <c r="A68" s="746" t="s">
        <v>303</v>
      </c>
      <c r="B68" s="183">
        <v>16038.528301</v>
      </c>
      <c r="C68" s="183">
        <v>25618.872262000001</v>
      </c>
      <c r="D68" s="377">
        <f t="shared" si="0"/>
        <v>0.5973331082006238</v>
      </c>
      <c r="E68" s="975">
        <v>37231.550265999998</v>
      </c>
      <c r="F68" s="976">
        <v>32216.892855999999</v>
      </c>
      <c r="G68" s="184">
        <f t="shared" si="1"/>
        <v>-0.13468838590316248</v>
      </c>
      <c r="H68" s="185">
        <f>(F68/$F$66)</f>
        <v>1.4108257225287326E-2</v>
      </c>
    </row>
    <row r="69" spans="1:8" x14ac:dyDescent="0.25">
      <c r="A69" s="382" t="s">
        <v>856</v>
      </c>
      <c r="B69" s="375">
        <f>B70</f>
        <v>2577.0865999999996</v>
      </c>
      <c r="C69" s="375">
        <f>C70</f>
        <v>2597.7712999999999</v>
      </c>
      <c r="D69" s="376">
        <f t="shared" si="0"/>
        <v>8.0263891791607818E-3</v>
      </c>
      <c r="E69" s="966">
        <f>E70</f>
        <v>5107.1654999999992</v>
      </c>
      <c r="F69" s="375">
        <f>F70</f>
        <v>5135.0240400000002</v>
      </c>
      <c r="G69" s="967">
        <f t="shared" si="1"/>
        <v>5.454794836783944E-3</v>
      </c>
      <c r="H69" s="181">
        <f>SUM(H70)</f>
        <v>1</v>
      </c>
    </row>
    <row r="70" spans="1:8" x14ac:dyDescent="0.25">
      <c r="A70" s="381" t="s">
        <v>310</v>
      </c>
      <c r="B70" s="700">
        <v>2577.0865999999996</v>
      </c>
      <c r="C70" s="379">
        <v>2597.7712999999999</v>
      </c>
      <c r="D70" s="377">
        <f t="shared" ref="D70:D85" si="7">(C70-B70)/B70</f>
        <v>8.0263891791607818E-3</v>
      </c>
      <c r="E70" s="977">
        <v>5107.1654999999992</v>
      </c>
      <c r="F70" s="183">
        <v>5135.0240400000002</v>
      </c>
      <c r="G70" s="184">
        <f t="shared" ref="G70:G85" si="8">(F70-E70)/E70</f>
        <v>5.454794836783944E-3</v>
      </c>
      <c r="H70" s="185">
        <f>(F70/$F$69)</f>
        <v>1</v>
      </c>
    </row>
    <row r="71" spans="1:8" x14ac:dyDescent="0.25">
      <c r="A71" s="382" t="s">
        <v>857</v>
      </c>
      <c r="B71" s="375">
        <f>SUM(B72:B78)</f>
        <v>3398.2544079849999</v>
      </c>
      <c r="C71" s="375">
        <f>SUM(C72:C78)</f>
        <v>3448.2970759999998</v>
      </c>
      <c r="D71" s="376">
        <f t="shared" si="7"/>
        <v>1.4725992232192163E-2</v>
      </c>
      <c r="E71" s="966">
        <f>SUM(E72:E78)</f>
        <v>6004.3555796850005</v>
      </c>
      <c r="F71" s="375">
        <f>SUM(F72:F78)</f>
        <v>6679.6904990000003</v>
      </c>
      <c r="G71" s="967">
        <f t="shared" si="8"/>
        <v>0.11247417151640927</v>
      </c>
      <c r="H71" s="181">
        <f>SUM(H72:H78)</f>
        <v>1</v>
      </c>
    </row>
    <row r="72" spans="1:8" x14ac:dyDescent="0.25">
      <c r="A72" s="746" t="s">
        <v>284</v>
      </c>
      <c r="B72" s="183">
        <v>1112.6352182000001</v>
      </c>
      <c r="C72" s="183">
        <v>951.11638400000004</v>
      </c>
      <c r="D72" s="377">
        <f t="shared" si="7"/>
        <v>-0.14516782460050301</v>
      </c>
      <c r="E72" s="182">
        <v>2184.6684239000001</v>
      </c>
      <c r="F72" s="183">
        <v>2372.5158310000002</v>
      </c>
      <c r="G72" s="184">
        <f t="shared" si="8"/>
        <v>8.5984401589263085E-2</v>
      </c>
      <c r="H72" s="185">
        <f>(F72/$F$71)</f>
        <v>0.35518349710292468</v>
      </c>
    </row>
    <row r="73" spans="1:8" x14ac:dyDescent="0.25">
      <c r="A73" s="746" t="s">
        <v>282</v>
      </c>
      <c r="B73" s="183">
        <v>582.90946559999998</v>
      </c>
      <c r="C73" s="183">
        <v>1024.468824</v>
      </c>
      <c r="D73" s="377">
        <f t="shared" si="7"/>
        <v>0.75750932942132698</v>
      </c>
      <c r="E73" s="182">
        <v>843.68328240000005</v>
      </c>
      <c r="F73" s="183">
        <v>1623.7375030000001</v>
      </c>
      <c r="G73" s="184">
        <f t="shared" si="8"/>
        <v>0.92458181508705917</v>
      </c>
      <c r="H73" s="185">
        <f t="shared" ref="H73:H78" si="9">(F73/$F$71)</f>
        <v>0.2430857392633814</v>
      </c>
    </row>
    <row r="74" spans="1:8" x14ac:dyDescent="0.25">
      <c r="A74" s="746" t="s">
        <v>283</v>
      </c>
      <c r="B74" s="183">
        <v>681.85079359999997</v>
      </c>
      <c r="C74" s="183">
        <v>530.63776900000005</v>
      </c>
      <c r="D74" s="377">
        <f t="shared" si="7"/>
        <v>-0.22176849542351246</v>
      </c>
      <c r="E74" s="975">
        <v>1227.6945584</v>
      </c>
      <c r="F74" s="976">
        <v>893.14326900000003</v>
      </c>
      <c r="G74" s="184">
        <f t="shared" si="8"/>
        <v>-0.27250368351881094</v>
      </c>
      <c r="H74" s="185">
        <f t="shared" si="9"/>
        <v>0.13371027731505078</v>
      </c>
    </row>
    <row r="75" spans="1:8" x14ac:dyDescent="0.25">
      <c r="A75" s="381" t="s">
        <v>285</v>
      </c>
      <c r="B75" s="379">
        <v>501.999182125</v>
      </c>
      <c r="C75" s="379">
        <v>388.829815</v>
      </c>
      <c r="D75" s="377">
        <f t="shared" si="7"/>
        <v>-0.22543735359477207</v>
      </c>
      <c r="E75" s="975">
        <v>909.841694125</v>
      </c>
      <c r="F75" s="976">
        <v>813.64374399999997</v>
      </c>
      <c r="G75" s="184">
        <f t="shared" si="8"/>
        <v>-0.10573042623366932</v>
      </c>
      <c r="H75" s="185">
        <f t="shared" si="9"/>
        <v>0.1218085993837302</v>
      </c>
    </row>
    <row r="76" spans="1:8" x14ac:dyDescent="0.25">
      <c r="A76" s="381" t="s">
        <v>286</v>
      </c>
      <c r="B76" s="701">
        <v>317.08222499999999</v>
      </c>
      <c r="C76" s="379">
        <v>243.602272</v>
      </c>
      <c r="D76" s="377">
        <f t="shared" si="7"/>
        <v>-0.23173784970128802</v>
      </c>
      <c r="E76" s="182">
        <v>501.44429200000002</v>
      </c>
      <c r="F76" s="183">
        <v>401.03035599999998</v>
      </c>
      <c r="G76" s="184">
        <f t="shared" si="8"/>
        <v>-0.20024943468695428</v>
      </c>
      <c r="H76" s="185">
        <f t="shared" si="9"/>
        <v>6.0037266106870851E-2</v>
      </c>
    </row>
    <row r="77" spans="1:8" x14ac:dyDescent="0.25">
      <c r="A77" s="381" t="s">
        <v>287</v>
      </c>
      <c r="B77" s="379">
        <v>38.343499999999999</v>
      </c>
      <c r="C77" s="379">
        <v>182.74941000000001</v>
      </c>
      <c r="D77" s="377">
        <f t="shared" si="7"/>
        <v>3.7661118572900234</v>
      </c>
      <c r="E77" s="182">
        <v>57.971299999999999</v>
      </c>
      <c r="F77" s="183">
        <v>331.70001000000002</v>
      </c>
      <c r="G77" s="184">
        <f t="shared" si="8"/>
        <v>4.7217969926498116</v>
      </c>
      <c r="H77" s="185">
        <f t="shared" si="9"/>
        <v>4.9657990897880373E-2</v>
      </c>
    </row>
    <row r="78" spans="1:8" x14ac:dyDescent="0.25">
      <c r="A78" s="381" t="s">
        <v>290</v>
      </c>
      <c r="B78" s="379">
        <v>163.43402345999999</v>
      </c>
      <c r="C78" s="379">
        <v>126.892602</v>
      </c>
      <c r="D78" s="377">
        <f t="shared" si="7"/>
        <v>-0.22358515495363426</v>
      </c>
      <c r="E78" s="182">
        <v>279.05202886000001</v>
      </c>
      <c r="F78" s="183">
        <v>243.91978599999999</v>
      </c>
      <c r="G78" s="184">
        <f t="shared" si="8"/>
        <v>-0.12589853943554669</v>
      </c>
      <c r="H78" s="185">
        <f t="shared" si="9"/>
        <v>3.6516629930161679E-2</v>
      </c>
    </row>
    <row r="79" spans="1:8" x14ac:dyDescent="0.25">
      <c r="A79" s="382" t="s">
        <v>858</v>
      </c>
      <c r="B79" s="375">
        <f>SUM(B80:B86)</f>
        <v>3016.1019655999994</v>
      </c>
      <c r="C79" s="375">
        <f>SUM(C80:C86)</f>
        <v>2295.3407540000003</v>
      </c>
      <c r="D79" s="376">
        <f t="shared" si="7"/>
        <v>-0.23897110237671179</v>
      </c>
      <c r="E79" s="966">
        <f>SUM(E80:E86)</f>
        <v>5401.9468222799997</v>
      </c>
      <c r="F79" s="375">
        <f>SUM(F80:F86)</f>
        <v>4634.2308099999991</v>
      </c>
      <c r="G79" s="967">
        <f t="shared" si="8"/>
        <v>-0.14211839500411272</v>
      </c>
      <c r="H79" s="181">
        <f>SUM(H80:H86)</f>
        <v>1.0000000000000002</v>
      </c>
    </row>
    <row r="80" spans="1:8" x14ac:dyDescent="0.25">
      <c r="A80" s="381" t="s">
        <v>291</v>
      </c>
      <c r="B80" s="702">
        <v>1874.4685595999999</v>
      </c>
      <c r="C80" s="379">
        <v>1459.0461419999999</v>
      </c>
      <c r="D80" s="377">
        <f t="shared" si="7"/>
        <v>-0.22162143796567524</v>
      </c>
      <c r="E80" s="978">
        <v>3129.4655845999996</v>
      </c>
      <c r="F80" s="183">
        <v>2983.2395669999996</v>
      </c>
      <c r="G80" s="184">
        <f t="shared" si="8"/>
        <v>-4.6725555417376545E-2</v>
      </c>
      <c r="H80" s="185">
        <f>(F80/$F$79)</f>
        <v>0.64373996231750064</v>
      </c>
    </row>
    <row r="81" spans="1:8" x14ac:dyDescent="0.25">
      <c r="A81" s="381" t="s">
        <v>287</v>
      </c>
      <c r="B81" s="379">
        <v>1042.9431999999999</v>
      </c>
      <c r="C81" s="379">
        <v>664.41700700000001</v>
      </c>
      <c r="D81" s="377">
        <f t="shared" si="7"/>
        <v>-0.36294037201642426</v>
      </c>
      <c r="E81" s="182">
        <v>2030.8757999999998</v>
      </c>
      <c r="F81" s="183">
        <v>1286.504807</v>
      </c>
      <c r="G81" s="184">
        <f t="shared" si="8"/>
        <v>-0.36652708796864875</v>
      </c>
      <c r="H81" s="185">
        <f t="shared" ref="H81:H86" si="10">(F81/$F$79)</f>
        <v>0.27760913509614343</v>
      </c>
    </row>
    <row r="82" spans="1:8" x14ac:dyDescent="0.25">
      <c r="A82" s="381" t="s">
        <v>307</v>
      </c>
      <c r="B82" s="379">
        <v>66.312451999999993</v>
      </c>
      <c r="C82" s="379">
        <v>114.196072</v>
      </c>
      <c r="D82" s="377">
        <f t="shared" si="7"/>
        <v>0.7220909279602572</v>
      </c>
      <c r="E82" s="182">
        <v>182.53167400000001</v>
      </c>
      <c r="F82" s="183">
        <v>249.16765100000003</v>
      </c>
      <c r="G82" s="184">
        <f t="shared" si="8"/>
        <v>0.36506528176583763</v>
      </c>
      <c r="H82" s="185">
        <f t="shared" si="10"/>
        <v>5.3766776238751923E-2</v>
      </c>
    </row>
    <row r="83" spans="1:8" x14ac:dyDescent="0.25">
      <c r="A83" s="381" t="s">
        <v>298</v>
      </c>
      <c r="B83" s="379">
        <v>25.988651999999998</v>
      </c>
      <c r="C83" s="379">
        <v>54.016847999999996</v>
      </c>
      <c r="D83" s="377">
        <f t="shared" si="7"/>
        <v>1.0784782527389263</v>
      </c>
      <c r="E83" s="182">
        <v>49.865809499999997</v>
      </c>
      <c r="F83" s="183">
        <v>110.63649999999998</v>
      </c>
      <c r="G83" s="184">
        <f t="shared" si="8"/>
        <v>1.2186845277223464</v>
      </c>
      <c r="H83" s="185">
        <f t="shared" si="10"/>
        <v>2.3873756948243154E-2</v>
      </c>
    </row>
    <row r="84" spans="1:8" x14ac:dyDescent="0.25">
      <c r="A84" s="381" t="s">
        <v>859</v>
      </c>
      <c r="B84" s="703">
        <v>5.933592</v>
      </c>
      <c r="C84" s="703">
        <v>2.6779850000000001</v>
      </c>
      <c r="D84" s="377">
        <f t="shared" si="7"/>
        <v>-0.54867388927314176</v>
      </c>
      <c r="E84" s="182">
        <v>7.2784465000000003</v>
      </c>
      <c r="F84" s="183">
        <v>2.6779850000000001</v>
      </c>
      <c r="G84" s="184">
        <f t="shared" si="8"/>
        <v>-0.63206640318095342</v>
      </c>
      <c r="H84" s="185">
        <f t="shared" si="10"/>
        <v>5.7787044059637608E-4</v>
      </c>
    </row>
    <row r="85" spans="1:8" x14ac:dyDescent="0.25">
      <c r="A85" s="381" t="s">
        <v>860</v>
      </c>
      <c r="B85" s="703">
        <v>0.45551000000000003</v>
      </c>
      <c r="C85" s="703">
        <v>0.98670000000000002</v>
      </c>
      <c r="D85" s="377">
        <f t="shared" si="7"/>
        <v>1.1661434436126541</v>
      </c>
      <c r="E85" s="979">
        <v>1.2887600000000001</v>
      </c>
      <c r="F85" s="980">
        <v>2.0043000000000002</v>
      </c>
      <c r="G85" s="184">
        <f t="shared" si="8"/>
        <v>0.5552158664142276</v>
      </c>
      <c r="H85" s="981">
        <f t="shared" si="10"/>
        <v>4.3249895876463704E-4</v>
      </c>
    </row>
    <row r="86" spans="1:8" x14ac:dyDescent="0.25">
      <c r="A86" s="381" t="s">
        <v>861</v>
      </c>
      <c r="B86" s="703">
        <v>0</v>
      </c>
      <c r="C86" s="379">
        <v>0</v>
      </c>
      <c r="D86" s="377" t="s">
        <v>251</v>
      </c>
      <c r="E86" s="182">
        <v>0.64074768000000004</v>
      </c>
      <c r="F86" s="980">
        <v>0</v>
      </c>
      <c r="G86" s="184" t="s">
        <v>251</v>
      </c>
      <c r="H86" s="185">
        <f t="shared" si="10"/>
        <v>0</v>
      </c>
    </row>
    <row r="87" spans="1:8" x14ac:dyDescent="0.25">
      <c r="A87" s="382" t="s">
        <v>862</v>
      </c>
      <c r="B87" s="375">
        <f>SUM(B88:B93)</f>
        <v>25.374542000000002</v>
      </c>
      <c r="C87" s="375">
        <f>SUM(C88:C93)</f>
        <v>16.554153000000003</v>
      </c>
      <c r="D87" s="376">
        <f t="shared" ref="D87:D92" si="11">(C87-B87)/B87</f>
        <v>-0.34760781100994842</v>
      </c>
      <c r="E87" s="966">
        <f>SUM(E88:E93)</f>
        <v>52.587802799999999</v>
      </c>
      <c r="F87" s="375">
        <f>SUM(F88:F93)</f>
        <v>36.565684999999995</v>
      </c>
      <c r="G87" s="967">
        <f t="shared" ref="G87" si="12">(F87-E87)/E87</f>
        <v>-0.30467364953304349</v>
      </c>
      <c r="H87" s="181">
        <f>SUM(H88:H93)</f>
        <v>1.0000000000000002</v>
      </c>
    </row>
    <row r="88" spans="1:8" x14ac:dyDescent="0.25">
      <c r="A88" s="381" t="s">
        <v>301</v>
      </c>
      <c r="B88" s="379">
        <v>16.265270000000001</v>
      </c>
      <c r="C88" s="379">
        <v>11.965028</v>
      </c>
      <c r="D88" s="377">
        <f t="shared" si="11"/>
        <v>-0.26438183934235338</v>
      </c>
      <c r="E88" s="182">
        <v>33.467441000000001</v>
      </c>
      <c r="F88" s="183">
        <v>25.057380000000002</v>
      </c>
      <c r="G88" s="184">
        <f>(F88-E88)/E88</f>
        <v>-0.25129082919724871</v>
      </c>
      <c r="H88" s="185">
        <f>(F88/$F$87)</f>
        <v>0.68527035661987479</v>
      </c>
    </row>
    <row r="89" spans="1:8" x14ac:dyDescent="0.25">
      <c r="A89" s="381" t="s">
        <v>635</v>
      </c>
      <c r="B89" s="379">
        <v>5.1609280000000002</v>
      </c>
      <c r="C89" s="379">
        <v>3.2483970000000002</v>
      </c>
      <c r="D89" s="377">
        <f t="shared" si="11"/>
        <v>-0.37057889588849136</v>
      </c>
      <c r="E89" s="182">
        <v>10.709327999999999</v>
      </c>
      <c r="F89" s="183">
        <v>8.6198709999999998</v>
      </c>
      <c r="G89" s="184">
        <f>(F89-E89)/E89</f>
        <v>-0.19510626623818036</v>
      </c>
      <c r="H89" s="185">
        <f t="shared" ref="H89:H93" si="13">(F89/$F$87)</f>
        <v>0.2357366202766337</v>
      </c>
    </row>
    <row r="90" spans="1:8" x14ac:dyDescent="0.25">
      <c r="A90" s="381" t="s">
        <v>308</v>
      </c>
      <c r="B90" s="379">
        <v>3.60744</v>
      </c>
      <c r="C90" s="379">
        <v>0.854904</v>
      </c>
      <c r="D90" s="377">
        <f t="shared" si="11"/>
        <v>-0.76301643270574149</v>
      </c>
      <c r="E90" s="182">
        <v>7.1393040000000001</v>
      </c>
      <c r="F90" s="183">
        <v>1.868436</v>
      </c>
      <c r="G90" s="184">
        <f>(F90-E90)/E90</f>
        <v>-0.73828877436792162</v>
      </c>
      <c r="H90" s="185">
        <f t="shared" si="13"/>
        <v>5.1098071867107103E-2</v>
      </c>
    </row>
    <row r="91" spans="1:8" x14ac:dyDescent="0.25">
      <c r="A91" s="381" t="s">
        <v>307</v>
      </c>
      <c r="B91" s="738">
        <v>0.23020399999999999</v>
      </c>
      <c r="C91" s="738">
        <v>0.34782400000000002</v>
      </c>
      <c r="D91" s="377">
        <f t="shared" si="11"/>
        <v>0.51093812444614362</v>
      </c>
      <c r="E91" s="979">
        <v>0.62265400000000004</v>
      </c>
      <c r="F91" s="980">
        <v>0.74419800000000003</v>
      </c>
      <c r="G91" s="184">
        <f>(F91-E91)/E91</f>
        <v>0.19520311441025029</v>
      </c>
      <c r="H91" s="185">
        <f t="shared" si="13"/>
        <v>2.0352360416603713E-2</v>
      </c>
    </row>
    <row r="92" spans="1:8" x14ac:dyDescent="0.25">
      <c r="A92" s="381" t="s">
        <v>860</v>
      </c>
      <c r="B92" s="738">
        <v>0.11070000000000001</v>
      </c>
      <c r="C92" s="738">
        <v>0.13800000000000001</v>
      </c>
      <c r="D92" s="377">
        <f t="shared" si="11"/>
        <v>0.24661246612466128</v>
      </c>
      <c r="E92" s="982">
        <v>0.31320000000000003</v>
      </c>
      <c r="F92" s="983">
        <v>0.27580000000000005</v>
      </c>
      <c r="G92" s="184">
        <f>(F92-E92)/E92</f>
        <v>-0.11941251596424006</v>
      </c>
      <c r="H92" s="185">
        <f t="shared" si="13"/>
        <v>7.5425908197808977E-3</v>
      </c>
    </row>
    <row r="93" spans="1:8" x14ac:dyDescent="0.25">
      <c r="A93" s="381" t="s">
        <v>861</v>
      </c>
      <c r="B93" s="703">
        <v>0</v>
      </c>
      <c r="C93" s="703">
        <v>0</v>
      </c>
      <c r="D93" s="377" t="s">
        <v>251</v>
      </c>
      <c r="E93" s="979">
        <v>0.3358758</v>
      </c>
      <c r="F93" s="980">
        <v>0</v>
      </c>
      <c r="G93" s="184" t="s">
        <v>251</v>
      </c>
      <c r="H93" s="185">
        <f t="shared" si="13"/>
        <v>0</v>
      </c>
    </row>
    <row r="94" spans="1:8" x14ac:dyDescent="0.25">
      <c r="A94" s="382" t="s">
        <v>863</v>
      </c>
      <c r="B94" s="375">
        <f>SUM(B95:B97)</f>
        <v>22.903219999999997</v>
      </c>
      <c r="C94" s="375">
        <f>SUM(C95:C97)</f>
        <v>26.565791999999998</v>
      </c>
      <c r="D94" s="376">
        <f t="shared" ref="D94:D97" si="14">(C94-B94)/B94</f>
        <v>0.15991515603482834</v>
      </c>
      <c r="E94" s="966">
        <f>SUM(E95:E97)</f>
        <v>50.453056999999994</v>
      </c>
      <c r="F94" s="375">
        <f>SUM(F95:F97)</f>
        <v>56.659901999999995</v>
      </c>
      <c r="G94" s="967">
        <f t="shared" ref="G94" si="15">(F94-E94)/E94</f>
        <v>0.12302217881465541</v>
      </c>
      <c r="H94" s="181">
        <f>SUM(H95:H97)</f>
        <v>1</v>
      </c>
    </row>
    <row r="95" spans="1:8" x14ac:dyDescent="0.25">
      <c r="A95" s="381" t="s">
        <v>853</v>
      </c>
      <c r="B95" s="379">
        <v>14.479652</v>
      </c>
      <c r="C95" s="379">
        <v>14.6493</v>
      </c>
      <c r="D95" s="377">
        <f t="shared" si="14"/>
        <v>1.1716303679121602E-2</v>
      </c>
      <c r="E95" s="182">
        <v>30.208492999999997</v>
      </c>
      <c r="F95" s="183">
        <v>32.265149999999998</v>
      </c>
      <c r="G95" s="184">
        <f>(F95-E95)/E95</f>
        <v>6.8082078771688523E-2</v>
      </c>
      <c r="H95" s="185">
        <f>(F95/$F$94)</f>
        <v>0.56945297928683325</v>
      </c>
    </row>
    <row r="96" spans="1:8" x14ac:dyDescent="0.25">
      <c r="A96" s="381" t="s">
        <v>307</v>
      </c>
      <c r="B96" s="739">
        <v>4.9446300000000001</v>
      </c>
      <c r="C96" s="739">
        <v>7.6238999999999999</v>
      </c>
      <c r="D96" s="377">
        <f t="shared" si="14"/>
        <v>0.54185449669641605</v>
      </c>
      <c r="E96" s="182">
        <v>13.63974</v>
      </c>
      <c r="F96" s="183">
        <v>16.748670000000001</v>
      </c>
      <c r="G96" s="184">
        <f>(F96-E96)/E96</f>
        <v>0.2279317640952101</v>
      </c>
      <c r="H96" s="185">
        <f t="shared" ref="H96:H97" si="16">(F96/$F$94)</f>
        <v>0.29560005239684323</v>
      </c>
    </row>
    <row r="97" spans="1:8" x14ac:dyDescent="0.25">
      <c r="A97" s="381" t="s">
        <v>635</v>
      </c>
      <c r="B97" s="703">
        <v>3.4789379999999999</v>
      </c>
      <c r="C97" s="703">
        <v>4.292592</v>
      </c>
      <c r="D97" s="377">
        <f t="shared" si="14"/>
        <v>0.23387999441208787</v>
      </c>
      <c r="E97" s="182">
        <v>6.6048239999999998</v>
      </c>
      <c r="F97" s="183">
        <v>7.6460819999999998</v>
      </c>
      <c r="G97" s="184">
        <f>(F97-E97)/E97</f>
        <v>0.15765113498860833</v>
      </c>
      <c r="H97" s="185">
        <f t="shared" si="16"/>
        <v>0.13494696831632361</v>
      </c>
    </row>
    <row r="98" spans="1:8" x14ac:dyDescent="0.25">
      <c r="A98" s="382" t="s">
        <v>864</v>
      </c>
      <c r="B98" s="375">
        <f>SUM(B99:B102)</f>
        <v>229.00434599999997</v>
      </c>
      <c r="C98" s="375">
        <f>SUM(C99:C102)</f>
        <v>3577.7138659999996</v>
      </c>
      <c r="D98" s="376" t="s">
        <v>250</v>
      </c>
      <c r="E98" s="966">
        <f>SUM(E99:E102)</f>
        <v>483.20252499999998</v>
      </c>
      <c r="F98" s="375">
        <f>SUM(F99:F102)</f>
        <v>6159.6974150000005</v>
      </c>
      <c r="G98" s="967" t="s">
        <v>250</v>
      </c>
      <c r="H98" s="181">
        <f>SUM(H99:H102)</f>
        <v>1</v>
      </c>
    </row>
    <row r="99" spans="1:8" x14ac:dyDescent="0.25">
      <c r="A99" s="381" t="s">
        <v>298</v>
      </c>
      <c r="B99" s="379">
        <v>144.180837</v>
      </c>
      <c r="C99" s="379">
        <v>3494.3362779999998</v>
      </c>
      <c r="D99" s="377" t="s">
        <v>250</v>
      </c>
      <c r="E99" s="182">
        <v>302.755493</v>
      </c>
      <c r="F99" s="183">
        <v>5971.6844600000004</v>
      </c>
      <c r="G99" s="184" t="s">
        <v>250</v>
      </c>
      <c r="H99" s="185">
        <f>(F99/$F$98)</f>
        <v>0.96947691707353123</v>
      </c>
    </row>
    <row r="100" spans="1:8" x14ac:dyDescent="0.25">
      <c r="A100" s="381" t="s">
        <v>853</v>
      </c>
      <c r="B100" s="379">
        <v>72.926901999999998</v>
      </c>
      <c r="C100" s="379">
        <v>72.383700000000005</v>
      </c>
      <c r="D100" s="377">
        <f>(C100-B100)/B100</f>
        <v>-7.4485818690062247E-3</v>
      </c>
      <c r="E100" s="182">
        <v>152.616646</v>
      </c>
      <c r="F100" s="183">
        <v>163.06941499999999</v>
      </c>
      <c r="G100" s="184">
        <f>(F100-E100)/E100</f>
        <v>6.84903598261489E-2</v>
      </c>
      <c r="H100" s="185">
        <f t="shared" ref="H100:H102" si="17">(F100/$F$98)</f>
        <v>2.6473608038423423E-2</v>
      </c>
    </row>
    <row r="101" spans="1:8" x14ac:dyDescent="0.25">
      <c r="A101" s="381" t="s">
        <v>307</v>
      </c>
      <c r="B101" s="703">
        <v>6.0983770000000002</v>
      </c>
      <c r="C101" s="703">
        <v>8.1321600000000007</v>
      </c>
      <c r="D101" s="377">
        <f>(C101-B101)/B101</f>
        <v>0.33349578092663024</v>
      </c>
      <c r="E101" s="182">
        <v>16.822346</v>
      </c>
      <c r="F101" s="183">
        <v>18.169407</v>
      </c>
      <c r="G101" s="184">
        <f>(F101-E101)/E101</f>
        <v>8.0075692177535768E-2</v>
      </c>
      <c r="H101" s="185">
        <f t="shared" si="17"/>
        <v>2.949723951659401E-3</v>
      </c>
    </row>
    <row r="102" spans="1:8" x14ac:dyDescent="0.25">
      <c r="A102" s="381" t="s">
        <v>635</v>
      </c>
      <c r="B102" s="379">
        <v>5.7982300000000002</v>
      </c>
      <c r="C102" s="379">
        <v>2.8617279999999998</v>
      </c>
      <c r="D102" s="377">
        <f>(C102-B102)/B102</f>
        <v>-0.50644800223516495</v>
      </c>
      <c r="E102" s="182">
        <v>11.008040000000001</v>
      </c>
      <c r="F102" s="183">
        <v>6.774133</v>
      </c>
      <c r="G102" s="184">
        <f>(F102-E102)/E102</f>
        <v>-0.38461951446397369</v>
      </c>
      <c r="H102" s="185">
        <f t="shared" si="17"/>
        <v>1.0997509363858905E-3</v>
      </c>
    </row>
    <row r="103" spans="1:8" x14ac:dyDescent="0.25">
      <c r="A103" s="382" t="s">
        <v>865</v>
      </c>
      <c r="B103" s="655">
        <f>SUM(B104:B104)</f>
        <v>3.2470088000000001</v>
      </c>
      <c r="C103" s="656">
        <f>SUM(C104:C104)</f>
        <v>2.8617279999999998</v>
      </c>
      <c r="D103" s="376">
        <f t="shared" ref="D103" si="18">(C103-B103)/B103</f>
        <v>-0.11865714684850878</v>
      </c>
      <c r="E103" s="984">
        <f>SUM(E104:E104)</f>
        <v>6.1645023999999999</v>
      </c>
      <c r="F103" s="985">
        <f>SUM(F104:F104)</f>
        <v>5.0973880000000005</v>
      </c>
      <c r="G103" s="967">
        <f t="shared" ref="G103" si="19">(F103-E103)/E103</f>
        <v>-0.17310633215099397</v>
      </c>
      <c r="H103" s="986">
        <f>SUM(H104:H104)</f>
        <v>1</v>
      </c>
    </row>
    <row r="104" spans="1:8" ht="15.75" thickBot="1" x14ac:dyDescent="0.3">
      <c r="A104" s="704" t="s">
        <v>635</v>
      </c>
      <c r="B104" s="987">
        <v>3.2470088000000001</v>
      </c>
      <c r="C104" s="705">
        <v>2.8617279999999998</v>
      </c>
      <c r="D104" s="988">
        <f>(C104-B104)/B104</f>
        <v>-0.11865714684850878</v>
      </c>
      <c r="E104" s="989">
        <v>6.1645023999999999</v>
      </c>
      <c r="F104" s="990">
        <v>5.0973880000000005</v>
      </c>
      <c r="G104" s="991">
        <f>(F104-E104)/E104</f>
        <v>-0.17310633215099397</v>
      </c>
      <c r="H104" s="992">
        <f>F104/F103</f>
        <v>1</v>
      </c>
    </row>
    <row r="105" spans="1:8" ht="68.25" customHeight="1" thickBot="1" x14ac:dyDescent="0.3">
      <c r="A105" s="1012" t="s">
        <v>866</v>
      </c>
      <c r="B105" s="1013"/>
      <c r="C105" s="1013"/>
      <c r="D105" s="1013"/>
      <c r="E105" s="1013"/>
      <c r="F105" s="1013"/>
      <c r="G105" s="1013"/>
      <c r="H105" s="1014"/>
    </row>
  </sheetData>
  <mergeCells count="3">
    <mergeCell ref="B4:D4"/>
    <mergeCell ref="E4:H4"/>
    <mergeCell ref="A105:H105"/>
  </mergeCells>
  <printOptions horizontalCentered="1" verticalCentered="1"/>
  <pageMargins left="0" right="0" top="0" bottom="0" header="0.31496062992125984" footer="0.31496062992125984"/>
  <pageSetup paperSize="9" scale="49" orientation="portrait" r:id="rId1"/>
  <ignoredErrors>
    <ignoredError sqref="D54 G54 D66 G66 D69 D71 G71 D79 G79 D87 G87 D94 G94 G103 D103 D42 G42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0F183-C38F-4AFE-A1C7-6F7938CFF59A}">
  <sheetPr>
    <tabColor rgb="FF92D050"/>
  </sheetPr>
  <dimension ref="A1:H119"/>
  <sheetViews>
    <sheetView showGridLines="0" view="pageBreakPreview" zoomScaleNormal="100" zoomScaleSheetLayoutView="100" workbookViewId="0"/>
  </sheetViews>
  <sheetFormatPr baseColWidth="10" defaultColWidth="11.42578125" defaultRowHeight="15" x14ac:dyDescent="0.25"/>
  <cols>
    <col min="1" max="1" width="35" customWidth="1"/>
    <col min="2" max="2" width="11.5703125" style="4" bestFit="1" customWidth="1"/>
    <col min="3" max="3" width="11.7109375" style="4" bestFit="1" customWidth="1"/>
    <col min="4" max="4" width="10.7109375" style="12" bestFit="1" customWidth="1"/>
    <col min="5" max="5" width="11.140625" customWidth="1"/>
    <col min="8" max="8" width="9.140625" customWidth="1"/>
  </cols>
  <sheetData>
    <row r="1" spans="1:8" x14ac:dyDescent="0.25">
      <c r="A1" s="112" t="s">
        <v>867</v>
      </c>
      <c r="B1" s="364"/>
      <c r="C1" s="364"/>
      <c r="D1" s="383"/>
    </row>
    <row r="2" spans="1:8" ht="15.75" customHeight="1" x14ac:dyDescent="0.25">
      <c r="A2" s="60" t="s">
        <v>868</v>
      </c>
      <c r="B2" s="364"/>
      <c r="C2" s="364"/>
      <c r="D2" s="383"/>
    </row>
    <row r="3" spans="1:8" ht="15.75" thickBot="1" x14ac:dyDescent="0.3">
      <c r="A3" s="78"/>
      <c r="B3" s="384"/>
      <c r="C3" s="384"/>
      <c r="D3" s="383"/>
    </row>
    <row r="4" spans="1:8" ht="15.75" thickBot="1" x14ac:dyDescent="0.3">
      <c r="A4" s="79"/>
      <c r="B4" s="1015" t="s">
        <v>653</v>
      </c>
      <c r="C4" s="1016"/>
      <c r="D4" s="1016"/>
      <c r="E4" s="1015" t="s">
        <v>654</v>
      </c>
      <c r="F4" s="1016"/>
      <c r="G4" s="1016"/>
      <c r="H4" s="1017"/>
    </row>
    <row r="5" spans="1:8" ht="15.75" thickBot="1" x14ac:dyDescent="0.3">
      <c r="A5" s="385" t="s">
        <v>869</v>
      </c>
      <c r="B5" s="479">
        <v>2024</v>
      </c>
      <c r="C5" s="372">
        <v>2025</v>
      </c>
      <c r="D5" s="386" t="s">
        <v>279</v>
      </c>
      <c r="E5" s="479">
        <v>2024</v>
      </c>
      <c r="F5" s="372">
        <v>2025</v>
      </c>
      <c r="G5" s="963" t="s">
        <v>279</v>
      </c>
      <c r="H5" s="387" t="s">
        <v>281</v>
      </c>
    </row>
    <row r="6" spans="1:8" x14ac:dyDescent="0.25">
      <c r="A6" s="481" t="s">
        <v>870</v>
      </c>
      <c r="B6" s="388">
        <f>+SUM(B7:B21)</f>
        <v>216930.85139686131</v>
      </c>
      <c r="C6" s="389">
        <f>+SUM(C7:C21)</f>
        <v>216955.02866700004</v>
      </c>
      <c r="D6" s="993">
        <f>(C6-B6)/B6</f>
        <v>1.1145150624284764E-4</v>
      </c>
      <c r="E6" s="388">
        <f>+SUM(E7:E21)</f>
        <v>422370.20505855331</v>
      </c>
      <c r="F6" s="389">
        <f>+SUM(F7:F21)</f>
        <v>436604.55703600001</v>
      </c>
      <c r="G6" s="390">
        <f>(F6-E6)/E6</f>
        <v>3.3701127131998777E-2</v>
      </c>
      <c r="H6" s="391">
        <f>SUM(H7:H21)</f>
        <v>1</v>
      </c>
    </row>
    <row r="7" spans="1:8" x14ac:dyDescent="0.25">
      <c r="A7" s="740" t="s">
        <v>258</v>
      </c>
      <c r="B7" s="186">
        <v>37574.290476173301</v>
      </c>
      <c r="C7" s="384">
        <v>39527.600349</v>
      </c>
      <c r="D7" s="392">
        <f t="shared" ref="D7:D70" si="0">+C7/B7-1</f>
        <v>5.19852763172024E-2</v>
      </c>
      <c r="E7" s="186">
        <v>72482.975779041299</v>
      </c>
      <c r="F7" s="384">
        <v>79152.884969000006</v>
      </c>
      <c r="G7" s="392">
        <f t="shared" ref="G7:G71" si="1">+F7/E7-1</f>
        <v>9.2020355376846164E-2</v>
      </c>
      <c r="H7" s="393">
        <f t="shared" ref="H7:H21" si="2">(F7/$F$6)</f>
        <v>0.1812919349865455</v>
      </c>
    </row>
    <row r="8" spans="1:8" x14ac:dyDescent="0.25">
      <c r="A8" s="740" t="s">
        <v>264</v>
      </c>
      <c r="B8" s="186">
        <v>34540.659653279996</v>
      </c>
      <c r="C8" s="384">
        <v>34919.666047000013</v>
      </c>
      <c r="D8" s="392">
        <f t="shared" si="0"/>
        <v>1.0972760726763564E-2</v>
      </c>
      <c r="E8" s="186">
        <v>66323.332185039995</v>
      </c>
      <c r="F8" s="384">
        <v>66246.666248000023</v>
      </c>
      <c r="G8" s="392">
        <f t="shared" si="1"/>
        <v>-1.1559421777252998E-3</v>
      </c>
      <c r="H8" s="393">
        <f t="shared" si="2"/>
        <v>0.15173150435655597</v>
      </c>
    </row>
    <row r="9" spans="1:8" x14ac:dyDescent="0.25">
      <c r="A9" s="740" t="s">
        <v>254</v>
      </c>
      <c r="B9" s="186">
        <v>34233.965975010004</v>
      </c>
      <c r="C9" s="384">
        <v>29477.197935999997</v>
      </c>
      <c r="D9" s="392">
        <f t="shared" si="0"/>
        <v>-0.13894878678334655</v>
      </c>
      <c r="E9" s="186">
        <v>67595.690916110005</v>
      </c>
      <c r="F9" s="384">
        <v>64134.028774999992</v>
      </c>
      <c r="G9" s="392">
        <f t="shared" si="1"/>
        <v>-5.1211284243046329E-2</v>
      </c>
      <c r="H9" s="393">
        <f t="shared" si="2"/>
        <v>0.14689271502430024</v>
      </c>
    </row>
    <row r="10" spans="1:8" x14ac:dyDescent="0.25">
      <c r="A10" s="708" t="s">
        <v>311</v>
      </c>
      <c r="B10" s="706">
        <v>18641.954596</v>
      </c>
      <c r="C10" s="707">
        <v>29383.62759</v>
      </c>
      <c r="D10" s="392">
        <f t="shared" si="0"/>
        <v>0.57620958889712348</v>
      </c>
      <c r="E10" s="186">
        <v>36394.608072000003</v>
      </c>
      <c r="F10" s="384">
        <v>61571.537251999995</v>
      </c>
      <c r="G10" s="392">
        <f t="shared" si="1"/>
        <v>0.69177635132633086</v>
      </c>
      <c r="H10" s="393">
        <f t="shared" si="2"/>
        <v>0.14102357902536308</v>
      </c>
    </row>
    <row r="11" spans="1:8" x14ac:dyDescent="0.25">
      <c r="A11" s="400" t="s">
        <v>252</v>
      </c>
      <c r="B11" s="706">
        <v>15748.655457179999</v>
      </c>
      <c r="C11" s="482">
        <v>22811.548500000001</v>
      </c>
      <c r="D11" s="392">
        <f t="shared" si="0"/>
        <v>0.44847593891578508</v>
      </c>
      <c r="E11" s="186">
        <v>28669.618723143998</v>
      </c>
      <c r="F11" s="742">
        <v>41813.754122999999</v>
      </c>
      <c r="G11" s="392">
        <f t="shared" si="1"/>
        <v>0.45846913859531702</v>
      </c>
      <c r="H11" s="393">
        <f t="shared" si="2"/>
        <v>9.5770310797631611E-2</v>
      </c>
    </row>
    <row r="12" spans="1:8" x14ac:dyDescent="0.25">
      <c r="A12" s="400" t="s">
        <v>263</v>
      </c>
      <c r="B12" s="706">
        <v>20716.215704579998</v>
      </c>
      <c r="C12" s="482">
        <v>19629.614987000001</v>
      </c>
      <c r="D12" s="392">
        <f t="shared" si="0"/>
        <v>-5.2451699339072233E-2</v>
      </c>
      <c r="E12" s="186">
        <v>40829.342249280002</v>
      </c>
      <c r="F12" s="742">
        <v>40647.619661000004</v>
      </c>
      <c r="G12" s="392">
        <f t="shared" si="1"/>
        <v>-4.4507841240867263E-3</v>
      </c>
      <c r="H12" s="393">
        <f t="shared" si="2"/>
        <v>9.3099393961773108E-2</v>
      </c>
    </row>
    <row r="13" spans="1:8" x14ac:dyDescent="0.25">
      <c r="A13" s="400" t="s">
        <v>260</v>
      </c>
      <c r="B13" s="706">
        <v>14121.413724</v>
      </c>
      <c r="C13" s="482">
        <v>15351.531541</v>
      </c>
      <c r="D13" s="392">
        <f t="shared" si="0"/>
        <v>8.7110103920357229E-2</v>
      </c>
      <c r="E13" s="186">
        <v>28543.777300549998</v>
      </c>
      <c r="F13" s="742">
        <v>29737.948147000003</v>
      </c>
      <c r="G13" s="392">
        <f t="shared" si="1"/>
        <v>4.1836468729280485E-2</v>
      </c>
      <c r="H13" s="393">
        <f t="shared" si="2"/>
        <v>6.8111859273488923E-2</v>
      </c>
    </row>
    <row r="14" spans="1:8" x14ac:dyDescent="0.25">
      <c r="A14" s="400" t="s">
        <v>272</v>
      </c>
      <c r="B14" s="706">
        <v>28279.82472792</v>
      </c>
      <c r="C14" s="482">
        <v>13386.076250999999</v>
      </c>
      <c r="D14" s="392">
        <f t="shared" si="0"/>
        <v>-0.52665632196142131</v>
      </c>
      <c r="E14" s="186">
        <v>54543.237365250003</v>
      </c>
      <c r="F14" s="742">
        <v>27784.679736999999</v>
      </c>
      <c r="G14" s="392">
        <f t="shared" si="1"/>
        <v>-0.49059349831145382</v>
      </c>
      <c r="H14" s="393">
        <f t="shared" si="2"/>
        <v>6.3638089179882354E-2</v>
      </c>
    </row>
    <row r="15" spans="1:8" x14ac:dyDescent="0.25">
      <c r="A15" s="400" t="s">
        <v>273</v>
      </c>
      <c r="B15" s="706">
        <v>6289.0551182579993</v>
      </c>
      <c r="C15" s="482">
        <v>4778.8423659999989</v>
      </c>
      <c r="D15" s="392">
        <f t="shared" si="0"/>
        <v>-0.24013348966741332</v>
      </c>
      <c r="E15" s="186">
        <v>13136.238419305999</v>
      </c>
      <c r="F15" s="742">
        <v>9767.1073050000014</v>
      </c>
      <c r="G15" s="392">
        <f t="shared" si="1"/>
        <v>-0.25647609359422641</v>
      </c>
      <c r="H15" s="393">
        <f t="shared" si="2"/>
        <v>2.2370603209701863E-2</v>
      </c>
    </row>
    <row r="16" spans="1:8" x14ac:dyDescent="0.25">
      <c r="A16" s="400" t="s">
        <v>253</v>
      </c>
      <c r="B16" s="706">
        <v>3632.59984902</v>
      </c>
      <c r="C16" s="482">
        <v>4204.3315299999995</v>
      </c>
      <c r="D16" s="392">
        <f t="shared" si="0"/>
        <v>0.157389116539836</v>
      </c>
      <c r="E16" s="186">
        <v>7144.4153962800001</v>
      </c>
      <c r="F16" s="742">
        <v>8619.3944779999983</v>
      </c>
      <c r="G16" s="392">
        <f t="shared" si="1"/>
        <v>0.20645203279865276</v>
      </c>
      <c r="H16" s="393">
        <f t="shared" si="2"/>
        <v>1.9741879325573072E-2</v>
      </c>
    </row>
    <row r="17" spans="1:8" x14ac:dyDescent="0.25">
      <c r="A17" s="400" t="s">
        <v>255</v>
      </c>
      <c r="B17" s="706">
        <v>1683.2389069999999</v>
      </c>
      <c r="C17" s="707">
        <v>1859.7569759999999</v>
      </c>
      <c r="D17" s="392">
        <f t="shared" si="0"/>
        <v>0.10486810176851491</v>
      </c>
      <c r="E17" s="186">
        <v>3598.9751029999998</v>
      </c>
      <c r="F17" s="384">
        <v>3607.2671759999998</v>
      </c>
      <c r="G17" s="392">
        <f t="shared" si="1"/>
        <v>2.3040095479094358E-3</v>
      </c>
      <c r="H17" s="393">
        <f t="shared" si="2"/>
        <v>8.2620923622255382E-3</v>
      </c>
    </row>
    <row r="18" spans="1:8" x14ac:dyDescent="0.25">
      <c r="A18" s="400" t="s">
        <v>271</v>
      </c>
      <c r="B18" s="706">
        <v>1263.8827934999997</v>
      </c>
      <c r="C18" s="482">
        <v>1437.8198589999997</v>
      </c>
      <c r="D18" s="392">
        <f t="shared" si="0"/>
        <v>0.13762119904989434</v>
      </c>
      <c r="E18" s="186">
        <v>2593.1397470519996</v>
      </c>
      <c r="F18" s="742">
        <v>3029.8729290000001</v>
      </c>
      <c r="G18" s="392">
        <f t="shared" si="1"/>
        <v>0.1684186833526804</v>
      </c>
      <c r="H18" s="393">
        <f t="shared" si="2"/>
        <v>6.9396273588371487E-3</v>
      </c>
    </row>
    <row r="19" spans="1:8" x14ac:dyDescent="0.25">
      <c r="A19" s="400" t="s">
        <v>270</v>
      </c>
      <c r="B19" s="706">
        <v>173.0091056</v>
      </c>
      <c r="C19" s="482">
        <v>159.06951699999999</v>
      </c>
      <c r="D19" s="392">
        <f t="shared" si="0"/>
        <v>-8.0571415889684861E-2</v>
      </c>
      <c r="E19" s="186">
        <v>294.60669730000001</v>
      </c>
      <c r="F19" s="742">
        <v>283.08335499999998</v>
      </c>
      <c r="G19" s="392">
        <f t="shared" si="1"/>
        <v>-3.9114325660647542E-2</v>
      </c>
      <c r="H19" s="393">
        <f t="shared" si="2"/>
        <v>6.483747144596534E-4</v>
      </c>
    </row>
    <row r="20" spans="1:8" x14ac:dyDescent="0.25">
      <c r="A20" s="400" t="s">
        <v>265</v>
      </c>
      <c r="B20" s="706">
        <v>0</v>
      </c>
      <c r="C20" s="482">
        <v>0</v>
      </c>
      <c r="D20" s="392" t="s">
        <v>251</v>
      </c>
      <c r="E20" s="186">
        <v>161.3737697</v>
      </c>
      <c r="F20" s="742">
        <v>157.020647</v>
      </c>
      <c r="G20" s="392">
        <f t="shared" si="1"/>
        <v>-2.6975404417289295E-2</v>
      </c>
      <c r="H20" s="394">
        <f t="shared" si="2"/>
        <v>3.596404216803741E-4</v>
      </c>
    </row>
    <row r="21" spans="1:8" ht="15.75" thickBot="1" x14ac:dyDescent="0.3">
      <c r="A21" s="400" t="s">
        <v>268</v>
      </c>
      <c r="B21" s="706">
        <v>32.085309340000002</v>
      </c>
      <c r="C21" s="482">
        <v>28.345218000000003</v>
      </c>
      <c r="D21" s="392">
        <f t="shared" si="0"/>
        <v>-0.11656709618620742</v>
      </c>
      <c r="E21" s="186">
        <v>58.873335500000003</v>
      </c>
      <c r="F21" s="742">
        <v>51.692233999999999</v>
      </c>
      <c r="G21" s="392">
        <f t="shared" si="1"/>
        <v>-0.12197544846087416</v>
      </c>
      <c r="H21" s="394">
        <f t="shared" si="2"/>
        <v>1.1839600198157744E-4</v>
      </c>
    </row>
    <row r="22" spans="1:8" x14ac:dyDescent="0.25">
      <c r="A22" s="481" t="s">
        <v>871</v>
      </c>
      <c r="B22" s="395">
        <f>+SUM(B23:B38)</f>
        <v>9255577.9392188806</v>
      </c>
      <c r="C22" s="396">
        <f>+SUM(C23:C38)</f>
        <v>7804871.110032998</v>
      </c>
      <c r="D22" s="390">
        <f t="shared" si="0"/>
        <v>-0.15673865410811005</v>
      </c>
      <c r="E22" s="395">
        <f>+SUM(E23:E38)</f>
        <v>19125207.2370722</v>
      </c>
      <c r="F22" s="396">
        <f>+SUM(F23:F38)</f>
        <v>16104337.352409003</v>
      </c>
      <c r="G22" s="390">
        <f t="shared" si="1"/>
        <v>-0.15795226933842355</v>
      </c>
      <c r="H22" s="391">
        <f>SUM(H23:H38)</f>
        <v>0.99999999999999989</v>
      </c>
    </row>
    <row r="23" spans="1:8" x14ac:dyDescent="0.25">
      <c r="A23" s="740" t="s">
        <v>267</v>
      </c>
      <c r="B23" s="741">
        <v>2977509.60729677</v>
      </c>
      <c r="C23" s="742">
        <v>2365421.8530440005</v>
      </c>
      <c r="D23" s="392">
        <f t="shared" si="0"/>
        <v>-0.2055703708739578</v>
      </c>
      <c r="E23" s="741">
        <v>5920301.4709523059</v>
      </c>
      <c r="F23" s="742">
        <v>4792326.0418370003</v>
      </c>
      <c r="G23" s="392">
        <f t="shared" si="1"/>
        <v>-0.1905266876441456</v>
      </c>
      <c r="H23" s="393">
        <f t="shared" ref="H23:H38" si="3">(F23/$F$22)</f>
        <v>0.29757983436183605</v>
      </c>
    </row>
    <row r="24" spans="1:8" x14ac:dyDescent="0.25">
      <c r="A24" s="740" t="s">
        <v>254</v>
      </c>
      <c r="B24" s="741">
        <v>1708437.3880752374</v>
      </c>
      <c r="C24" s="742">
        <v>1663666.7184879996</v>
      </c>
      <c r="D24" s="392">
        <f t="shared" si="0"/>
        <v>-2.620562503474444E-2</v>
      </c>
      <c r="E24" s="741">
        <v>3689842.0654155039</v>
      </c>
      <c r="F24" s="742">
        <v>3686547.7102199998</v>
      </c>
      <c r="G24" s="392">
        <f t="shared" si="1"/>
        <v>-8.928173989835031E-4</v>
      </c>
      <c r="H24" s="393">
        <f t="shared" si="3"/>
        <v>0.22891644837957517</v>
      </c>
    </row>
    <row r="25" spans="1:8" x14ac:dyDescent="0.25">
      <c r="A25" s="740" t="s">
        <v>255</v>
      </c>
      <c r="B25" s="741">
        <v>1814852.7879119997</v>
      </c>
      <c r="C25" s="742">
        <v>1819116.873232</v>
      </c>
      <c r="D25" s="392">
        <f t="shared" si="0"/>
        <v>2.3495488716229751E-3</v>
      </c>
      <c r="E25" s="741">
        <v>3873573.5296859997</v>
      </c>
      <c r="F25" s="482">
        <v>3499958.9694039999</v>
      </c>
      <c r="G25" s="392">
        <f t="shared" si="1"/>
        <v>-9.6452166821856089E-2</v>
      </c>
      <c r="H25" s="393">
        <f t="shared" si="3"/>
        <v>0.21733020693834701</v>
      </c>
    </row>
    <row r="26" spans="1:8" x14ac:dyDescent="0.25">
      <c r="A26" s="740" t="s">
        <v>268</v>
      </c>
      <c r="B26" s="709">
        <v>632512.60736880009</v>
      </c>
      <c r="C26" s="482">
        <v>615008.81726799998</v>
      </c>
      <c r="D26" s="392">
        <f t="shared" si="0"/>
        <v>-2.7673424840675365E-2</v>
      </c>
      <c r="E26" s="741">
        <v>1440990.3565398441</v>
      </c>
      <c r="F26" s="742">
        <v>1385846.102343</v>
      </c>
      <c r="G26" s="392">
        <f t="shared" si="1"/>
        <v>-3.8268302037258839E-2</v>
      </c>
      <c r="H26" s="393">
        <f t="shared" si="3"/>
        <v>8.6054214589319639E-2</v>
      </c>
    </row>
    <row r="27" spans="1:8" x14ac:dyDescent="0.25">
      <c r="A27" s="740" t="s">
        <v>253</v>
      </c>
      <c r="B27" s="709">
        <v>347684.268472314</v>
      </c>
      <c r="C27" s="482">
        <v>384902.20369699993</v>
      </c>
      <c r="D27" s="392">
        <f t="shared" si="0"/>
        <v>0.10704520911520499</v>
      </c>
      <c r="E27" s="741">
        <v>697757.598448704</v>
      </c>
      <c r="F27" s="482">
        <v>832258.08246800001</v>
      </c>
      <c r="G27" s="392">
        <f t="shared" si="1"/>
        <v>0.19276104526604287</v>
      </c>
      <c r="H27" s="393">
        <f t="shared" si="3"/>
        <v>5.1679126204066062E-2</v>
      </c>
    </row>
    <row r="28" spans="1:8" x14ac:dyDescent="0.25">
      <c r="A28" s="740" t="s">
        <v>265</v>
      </c>
      <c r="B28" s="709">
        <v>311302.13465998642</v>
      </c>
      <c r="C28" s="482">
        <v>208360.28921600003</v>
      </c>
      <c r="D28" s="392">
        <f t="shared" si="0"/>
        <v>-0.33068146338418969</v>
      </c>
      <c r="E28" s="741">
        <v>633143.79544597259</v>
      </c>
      <c r="F28" s="742">
        <v>381956.07178400003</v>
      </c>
      <c r="G28" s="392">
        <f t="shared" si="1"/>
        <v>-0.39673092505793484</v>
      </c>
      <c r="H28" s="393">
        <f t="shared" si="3"/>
        <v>2.3717590076866111E-2</v>
      </c>
    </row>
    <row r="29" spans="1:8" x14ac:dyDescent="0.25">
      <c r="A29" s="740" t="s">
        <v>311</v>
      </c>
      <c r="B29" s="709">
        <v>146411.4112</v>
      </c>
      <c r="C29" s="482">
        <v>169137.53313200001</v>
      </c>
      <c r="D29" s="392">
        <f t="shared" si="0"/>
        <v>0.15522097455201633</v>
      </c>
      <c r="E29" s="741">
        <v>296679.74199999997</v>
      </c>
      <c r="F29" s="742">
        <v>340776.98703099997</v>
      </c>
      <c r="G29" s="392">
        <f t="shared" si="1"/>
        <v>0.14863584798115403</v>
      </c>
      <c r="H29" s="393">
        <f t="shared" si="3"/>
        <v>2.1160571812041933E-2</v>
      </c>
    </row>
    <row r="30" spans="1:8" x14ac:dyDescent="0.25">
      <c r="A30" s="740" t="s">
        <v>263</v>
      </c>
      <c r="B30" s="709">
        <v>141923.46525868899</v>
      </c>
      <c r="C30" s="482">
        <v>141579.76043200001</v>
      </c>
      <c r="D30" s="392">
        <f t="shared" si="0"/>
        <v>-2.4217618000130781E-3</v>
      </c>
      <c r="E30" s="741">
        <v>313606.826640671</v>
      </c>
      <c r="F30" s="742">
        <v>287302.56549800001</v>
      </c>
      <c r="G30" s="392">
        <f t="shared" si="1"/>
        <v>-8.3876557868462043E-2</v>
      </c>
      <c r="H30" s="393">
        <f t="shared" si="3"/>
        <v>1.78400737149873E-2</v>
      </c>
    </row>
    <row r="31" spans="1:8" x14ac:dyDescent="0.25">
      <c r="A31" s="740" t="s">
        <v>272</v>
      </c>
      <c r="B31" s="709">
        <v>829440.04118399997</v>
      </c>
      <c r="C31" s="482">
        <v>141612.82540100001</v>
      </c>
      <c r="D31" s="392">
        <f t="shared" si="0"/>
        <v>-0.82926695316173538</v>
      </c>
      <c r="E31" s="741">
        <v>1586215.960641</v>
      </c>
      <c r="F31" s="742">
        <v>281087.69712700002</v>
      </c>
      <c r="G31" s="392">
        <f t="shared" si="1"/>
        <v>-0.8227935513816097</v>
      </c>
      <c r="H31" s="393">
        <f t="shared" si="3"/>
        <v>1.745416101116094E-2</v>
      </c>
    </row>
    <row r="32" spans="1:8" x14ac:dyDescent="0.25">
      <c r="A32" s="740" t="s">
        <v>273</v>
      </c>
      <c r="B32" s="709">
        <v>146742.90296900002</v>
      </c>
      <c r="C32" s="482">
        <v>110638.61629600001</v>
      </c>
      <c r="D32" s="392">
        <f t="shared" si="0"/>
        <v>-0.24603770228415867</v>
      </c>
      <c r="E32" s="741">
        <v>252851.53125609999</v>
      </c>
      <c r="F32" s="742">
        <v>241132.44774899998</v>
      </c>
      <c r="G32" s="392">
        <f t="shared" si="1"/>
        <v>-4.6347686521345799E-2</v>
      </c>
      <c r="H32" s="393">
        <f t="shared" si="3"/>
        <v>1.4973136893020293E-2</v>
      </c>
    </row>
    <row r="33" spans="1:8" x14ac:dyDescent="0.25">
      <c r="A33" s="740" t="s">
        <v>312</v>
      </c>
      <c r="B33" s="709">
        <v>93123.680052085998</v>
      </c>
      <c r="C33" s="482">
        <v>86897.862299</v>
      </c>
      <c r="D33" s="392">
        <f t="shared" si="0"/>
        <v>-6.6855366428858587E-2</v>
      </c>
      <c r="E33" s="741">
        <v>178878.40939611185</v>
      </c>
      <c r="F33" s="742">
        <v>170064.14769800002</v>
      </c>
      <c r="G33" s="392">
        <f t="shared" si="1"/>
        <v>-4.9275156950850163E-2</v>
      </c>
      <c r="H33" s="393">
        <f t="shared" si="3"/>
        <v>1.0560145628876843E-2</v>
      </c>
    </row>
    <row r="34" spans="1:8" x14ac:dyDescent="0.25">
      <c r="A34" s="740" t="s">
        <v>271</v>
      </c>
      <c r="B34" s="709">
        <v>49320.778700000003</v>
      </c>
      <c r="C34" s="482">
        <v>52493.131749999993</v>
      </c>
      <c r="D34" s="392">
        <f t="shared" si="0"/>
        <v>6.4320822452869963E-2</v>
      </c>
      <c r="E34" s="741">
        <v>109258.96859</v>
      </c>
      <c r="F34" s="742">
        <v>108144.95090299999</v>
      </c>
      <c r="G34" s="392">
        <f t="shared" si="1"/>
        <v>-1.0196121209787634E-2</v>
      </c>
      <c r="H34" s="393">
        <f t="shared" si="3"/>
        <v>6.7152685973026318E-3</v>
      </c>
    </row>
    <row r="35" spans="1:8" x14ac:dyDescent="0.25">
      <c r="A35" s="740" t="s">
        <v>260</v>
      </c>
      <c r="B35" s="709">
        <v>39567.313290000006</v>
      </c>
      <c r="C35" s="482">
        <v>26000.64688</v>
      </c>
      <c r="D35" s="392">
        <f t="shared" si="0"/>
        <v>-0.34287560316683818</v>
      </c>
      <c r="E35" s="741">
        <v>83724.884489999997</v>
      </c>
      <c r="F35" s="742">
        <v>58163.637010000006</v>
      </c>
      <c r="G35" s="392">
        <f t="shared" si="1"/>
        <v>-0.30530048068388793</v>
      </c>
      <c r="H35" s="393">
        <f t="shared" si="3"/>
        <v>3.6116752733883501E-3</v>
      </c>
    </row>
    <row r="36" spans="1:8" x14ac:dyDescent="0.25">
      <c r="A36" s="740" t="s">
        <v>258</v>
      </c>
      <c r="B36" s="709">
        <v>10825.18878</v>
      </c>
      <c r="C36" s="482">
        <v>12263.5224</v>
      </c>
      <c r="D36" s="392">
        <f t="shared" si="0"/>
        <v>0.13286914891104562</v>
      </c>
      <c r="E36" s="741">
        <v>21465.24958</v>
      </c>
      <c r="F36" s="742">
        <v>25741.172399999999</v>
      </c>
      <c r="G36" s="392">
        <f t="shared" si="1"/>
        <v>0.1992021012410703</v>
      </c>
      <c r="H36" s="393">
        <f t="shared" si="3"/>
        <v>1.5983999736660663E-3</v>
      </c>
    </row>
    <row r="37" spans="1:8" x14ac:dyDescent="0.25">
      <c r="A37" s="740" t="s">
        <v>257</v>
      </c>
      <c r="B37" s="709">
        <v>4050.9999999959</v>
      </c>
      <c r="C37" s="482">
        <v>6272.0236679999998</v>
      </c>
      <c r="D37" s="392">
        <f t="shared" si="0"/>
        <v>0.54826553147527712</v>
      </c>
      <c r="E37" s="741">
        <v>8061.9999999919</v>
      </c>
      <c r="F37" s="742">
        <v>10179.023666999999</v>
      </c>
      <c r="G37" s="392">
        <f t="shared" si="1"/>
        <v>0.26259286368273704</v>
      </c>
      <c r="H37" s="394">
        <f t="shared" si="3"/>
        <v>6.320672154497153E-4</v>
      </c>
    </row>
    <row r="38" spans="1:8" ht="15.75" thickBot="1" x14ac:dyDescent="0.3">
      <c r="A38" s="740" t="s">
        <v>264</v>
      </c>
      <c r="B38" s="709">
        <v>1873.3639999999998</v>
      </c>
      <c r="C38" s="482">
        <v>1498.4328300000002</v>
      </c>
      <c r="D38" s="392">
        <f t="shared" si="0"/>
        <v>-0.20013791767109845</v>
      </c>
      <c r="E38" s="741">
        <v>18854.847990000002</v>
      </c>
      <c r="F38" s="742">
        <v>2851.7452700000003</v>
      </c>
      <c r="G38" s="392">
        <f t="shared" si="1"/>
        <v>-0.84875267774566665</v>
      </c>
      <c r="H38" s="994">
        <f t="shared" si="3"/>
        <v>1.7707933009571583E-4</v>
      </c>
    </row>
    <row r="39" spans="1:8" x14ac:dyDescent="0.25">
      <c r="A39" s="481" t="s">
        <v>872</v>
      </c>
      <c r="B39" s="395">
        <f>+SUM(B40:B51)</f>
        <v>111778.27068062298</v>
      </c>
      <c r="C39" s="396">
        <f>+SUM(C40:C51)</f>
        <v>109452.688077</v>
      </c>
      <c r="D39" s="390">
        <f t="shared" si="0"/>
        <v>-2.0805319222263918E-2</v>
      </c>
      <c r="E39" s="395">
        <f>+SUM(E40:E51)</f>
        <v>216438.35124971598</v>
      </c>
      <c r="F39" s="396">
        <f>+SUM(F40:F51)</f>
        <v>201304.05674200002</v>
      </c>
      <c r="G39" s="390">
        <f t="shared" si="1"/>
        <v>-6.9924273680382787E-2</v>
      </c>
      <c r="H39" s="391">
        <f>SUM(H40:H51)</f>
        <v>0.99999999999999989</v>
      </c>
    </row>
    <row r="40" spans="1:8" x14ac:dyDescent="0.25">
      <c r="A40" s="740" t="s">
        <v>264</v>
      </c>
      <c r="B40" s="741">
        <v>33784.4726458</v>
      </c>
      <c r="C40" s="742">
        <v>43472.600461999995</v>
      </c>
      <c r="D40" s="392">
        <f t="shared" si="0"/>
        <v>0.28676273617680392</v>
      </c>
      <c r="E40" s="741">
        <v>60853.918859359997</v>
      </c>
      <c r="F40" s="742">
        <v>73219.759995</v>
      </c>
      <c r="G40" s="392">
        <f t="shared" si="1"/>
        <v>0.20320533775678107</v>
      </c>
      <c r="H40" s="187">
        <f t="shared" ref="H40:H51" si="4">(F40/$F$39)</f>
        <v>0.3637271954675092</v>
      </c>
    </row>
    <row r="41" spans="1:8" x14ac:dyDescent="0.25">
      <c r="A41" s="740" t="s">
        <v>252</v>
      </c>
      <c r="B41" s="741">
        <v>20959.877839064</v>
      </c>
      <c r="C41" s="742">
        <v>18091.46399</v>
      </c>
      <c r="D41" s="392">
        <f t="shared" si="0"/>
        <v>-0.13685260339246774</v>
      </c>
      <c r="E41" s="741">
        <v>43126.644576052997</v>
      </c>
      <c r="F41" s="742">
        <v>35581.885464000006</v>
      </c>
      <c r="G41" s="392">
        <f t="shared" si="1"/>
        <v>-0.17494426441519129</v>
      </c>
      <c r="H41" s="187">
        <f t="shared" si="4"/>
        <v>0.17675692204058902</v>
      </c>
    </row>
    <row r="42" spans="1:8" x14ac:dyDescent="0.25">
      <c r="A42" s="740" t="s">
        <v>273</v>
      </c>
      <c r="B42" s="741">
        <v>15920.374758729</v>
      </c>
      <c r="C42" s="742">
        <v>12351.499091</v>
      </c>
      <c r="D42" s="392">
        <f t="shared" si="0"/>
        <v>-0.22417033027267264</v>
      </c>
      <c r="E42" s="741">
        <v>31153.603780573001</v>
      </c>
      <c r="F42" s="742">
        <v>26433.406732999996</v>
      </c>
      <c r="G42" s="392">
        <f t="shared" si="1"/>
        <v>-0.15151367658198378</v>
      </c>
      <c r="H42" s="187">
        <f t="shared" si="4"/>
        <v>0.13131084967094425</v>
      </c>
    </row>
    <row r="43" spans="1:8" x14ac:dyDescent="0.25">
      <c r="A43" s="400" t="s">
        <v>253</v>
      </c>
      <c r="B43" s="709">
        <v>12712.547779310002</v>
      </c>
      <c r="C43" s="482">
        <v>12629.11184</v>
      </c>
      <c r="D43" s="392">
        <f t="shared" si="0"/>
        <v>-6.563274393021068E-3</v>
      </c>
      <c r="E43" s="741">
        <v>25077.243858009999</v>
      </c>
      <c r="F43" s="742">
        <v>26316.462862</v>
      </c>
      <c r="G43" s="392">
        <f t="shared" si="1"/>
        <v>4.9416076623355787E-2</v>
      </c>
      <c r="H43" s="187">
        <f t="shared" si="4"/>
        <v>0.1307299181542492</v>
      </c>
    </row>
    <row r="44" spans="1:8" x14ac:dyDescent="0.25">
      <c r="A44" s="400" t="s">
        <v>260</v>
      </c>
      <c r="B44" s="709">
        <v>15589.495870999999</v>
      </c>
      <c r="C44" s="482">
        <v>11816.433859999999</v>
      </c>
      <c r="D44" s="392">
        <f t="shared" si="0"/>
        <v>-0.24202591554090924</v>
      </c>
      <c r="E44" s="741">
        <v>32498.235121999998</v>
      </c>
      <c r="F44" s="742">
        <v>18697.559076999998</v>
      </c>
      <c r="G44" s="392">
        <f t="shared" si="1"/>
        <v>-0.42465924666959831</v>
      </c>
      <c r="H44" s="187">
        <f t="shared" si="4"/>
        <v>9.2882177237806979E-2</v>
      </c>
    </row>
    <row r="45" spans="1:8" x14ac:dyDescent="0.25">
      <c r="A45" s="400" t="s">
        <v>270</v>
      </c>
      <c r="B45" s="709">
        <v>4428.1046984000004</v>
      </c>
      <c r="C45" s="482">
        <v>4386.9590890000009</v>
      </c>
      <c r="D45" s="392">
        <f t="shared" si="0"/>
        <v>-9.2919233402196655E-3</v>
      </c>
      <c r="E45" s="741">
        <v>8152.4174034999996</v>
      </c>
      <c r="F45" s="742">
        <v>7788.5108710000004</v>
      </c>
      <c r="G45" s="392">
        <f t="shared" si="1"/>
        <v>-4.4637868068895359E-2</v>
      </c>
      <c r="H45" s="187">
        <f t="shared" si="4"/>
        <v>3.8690282734749316E-2</v>
      </c>
    </row>
    <row r="46" spans="1:8" x14ac:dyDescent="0.25">
      <c r="A46" s="400" t="s">
        <v>268</v>
      </c>
      <c r="B46" s="709">
        <v>3954.6164505199999</v>
      </c>
      <c r="C46" s="482">
        <v>3715.1553429999999</v>
      </c>
      <c r="D46" s="392">
        <f t="shared" si="0"/>
        <v>-6.0552296415120832E-2</v>
      </c>
      <c r="E46" s="741">
        <v>7377.2919685199995</v>
      </c>
      <c r="F46" s="742">
        <v>6563.4663220000002</v>
      </c>
      <c r="G46" s="392">
        <f t="shared" si="1"/>
        <v>-0.11031495703202665</v>
      </c>
      <c r="H46" s="187">
        <f t="shared" si="4"/>
        <v>3.2604739458440335E-2</v>
      </c>
    </row>
    <row r="47" spans="1:8" x14ac:dyDescent="0.25">
      <c r="A47" s="400" t="s">
        <v>254</v>
      </c>
      <c r="B47" s="709">
        <v>2346.7212276999999</v>
      </c>
      <c r="C47" s="482">
        <v>2144.0676250000001</v>
      </c>
      <c r="D47" s="392">
        <f t="shared" si="0"/>
        <v>-8.6356061515929894E-2</v>
      </c>
      <c r="E47" s="741">
        <v>4895.1626526999999</v>
      </c>
      <c r="F47" s="742">
        <v>4636.6742909999994</v>
      </c>
      <c r="G47" s="392">
        <f t="shared" si="1"/>
        <v>-5.2804856557202906E-2</v>
      </c>
      <c r="H47" s="187">
        <f t="shared" si="4"/>
        <v>2.3033188531031749E-2</v>
      </c>
    </row>
    <row r="48" spans="1:8" x14ac:dyDescent="0.25">
      <c r="A48" s="400" t="s">
        <v>271</v>
      </c>
      <c r="B48" s="709">
        <v>1161.1104236000001</v>
      </c>
      <c r="C48" s="482">
        <v>89.667287000000002</v>
      </c>
      <c r="D48" s="392">
        <f t="shared" si="0"/>
        <v>-0.9227745396325111</v>
      </c>
      <c r="E48" s="741">
        <v>2382.1677925000004</v>
      </c>
      <c r="F48" s="742">
        <v>1291.8676049999999</v>
      </c>
      <c r="G48" s="392">
        <f t="shared" si="1"/>
        <v>-0.45769243918614533</v>
      </c>
      <c r="H48" s="187">
        <f t="shared" si="4"/>
        <v>6.417494142483742E-3</v>
      </c>
    </row>
    <row r="49" spans="1:8" x14ac:dyDescent="0.25">
      <c r="A49" s="400" t="s">
        <v>265</v>
      </c>
      <c r="B49" s="710">
        <v>920.54103650000002</v>
      </c>
      <c r="C49" s="482">
        <v>744.73128900000006</v>
      </c>
      <c r="D49" s="392">
        <f t="shared" si="0"/>
        <v>-0.19098523643057597</v>
      </c>
      <c r="E49" s="741">
        <v>920.54103650000002</v>
      </c>
      <c r="F49" s="742">
        <v>744.73128900000006</v>
      </c>
      <c r="G49" s="392">
        <f t="shared" si="1"/>
        <v>-0.19098523643057597</v>
      </c>
      <c r="H49" s="187">
        <f t="shared" si="4"/>
        <v>3.6995344309155177E-3</v>
      </c>
    </row>
    <row r="50" spans="1:8" x14ac:dyDescent="0.25">
      <c r="A50" s="400" t="s">
        <v>311</v>
      </c>
      <c r="B50" s="710">
        <v>0</v>
      </c>
      <c r="C50" s="482">
        <v>10.018401000000001</v>
      </c>
      <c r="D50" s="392" t="s">
        <v>250</v>
      </c>
      <c r="E50" s="741">
        <v>0</v>
      </c>
      <c r="F50" s="742">
        <v>28.132332999999999</v>
      </c>
      <c r="G50" s="392" t="s">
        <v>250</v>
      </c>
      <c r="H50" s="483">
        <f t="shared" si="4"/>
        <v>1.397504524017398E-4</v>
      </c>
    </row>
    <row r="51" spans="1:8" ht="15.75" thickBot="1" x14ac:dyDescent="0.3">
      <c r="A51" s="400" t="s">
        <v>272</v>
      </c>
      <c r="B51" s="711">
        <v>0.40794999999999998</v>
      </c>
      <c r="C51" s="712">
        <v>0.9798</v>
      </c>
      <c r="D51" s="392">
        <f t="shared" si="0"/>
        <v>1.4017649221718349</v>
      </c>
      <c r="E51" s="995">
        <v>1.1242000000000001</v>
      </c>
      <c r="F51" s="996">
        <v>1.5998999999999999</v>
      </c>
      <c r="G51" s="392">
        <f t="shared" si="1"/>
        <v>0.42314534780288193</v>
      </c>
      <c r="H51" s="644">
        <f t="shared" si="4"/>
        <v>7.9476788788737678E-6</v>
      </c>
    </row>
    <row r="52" spans="1:8" x14ac:dyDescent="0.25">
      <c r="A52" s="481" t="s">
        <v>873</v>
      </c>
      <c r="B52" s="395">
        <f>+SUM(B53:B68)</f>
        <v>272383.17955003399</v>
      </c>
      <c r="C52" s="396">
        <f>+SUM(C53:C68)</f>
        <v>296900.601922</v>
      </c>
      <c r="D52" s="390">
        <f t="shared" si="0"/>
        <v>9.0010779712858202E-2</v>
      </c>
      <c r="E52" s="395">
        <f>+SUM(E53:E68)</f>
        <v>533552.97940095095</v>
      </c>
      <c r="F52" s="396">
        <f>+SUM(F53:F68)</f>
        <v>569820.28519999993</v>
      </c>
      <c r="G52" s="390">
        <f t="shared" si="1"/>
        <v>6.7973204534942822E-2</v>
      </c>
      <c r="H52" s="391">
        <f>SUM(H53:H68)</f>
        <v>1.0000000000000004</v>
      </c>
    </row>
    <row r="53" spans="1:8" x14ac:dyDescent="0.25">
      <c r="A53" s="740" t="s">
        <v>253</v>
      </c>
      <c r="B53" s="741">
        <v>42676.088940575195</v>
      </c>
      <c r="C53" s="742">
        <v>71642.011670000007</v>
      </c>
      <c r="D53" s="392">
        <f t="shared" si="0"/>
        <v>0.67873892496940713</v>
      </c>
      <c r="E53" s="741">
        <v>70126.319675672596</v>
      </c>
      <c r="F53" s="742">
        <v>126017.96874000001</v>
      </c>
      <c r="G53" s="392">
        <f t="shared" si="1"/>
        <v>0.79701386473467961</v>
      </c>
      <c r="H53" s="187">
        <f t="shared" ref="H53:H68" si="5">(F53/$F$52)</f>
        <v>0.22115388309801792</v>
      </c>
    </row>
    <row r="54" spans="1:8" x14ac:dyDescent="0.25">
      <c r="A54" s="740" t="s">
        <v>264</v>
      </c>
      <c r="B54" s="741">
        <v>36921.00759012701</v>
      </c>
      <c r="C54" s="742">
        <v>50334.419935999998</v>
      </c>
      <c r="D54" s="392">
        <f t="shared" si="0"/>
        <v>0.36330027865923809</v>
      </c>
      <c r="E54" s="741">
        <v>72805.346119997121</v>
      </c>
      <c r="F54" s="742">
        <v>94150.589620999992</v>
      </c>
      <c r="G54" s="392">
        <f t="shared" si="1"/>
        <v>0.2931823641882263</v>
      </c>
      <c r="H54" s="187">
        <f t="shared" si="5"/>
        <v>0.16522856778949926</v>
      </c>
    </row>
    <row r="55" spans="1:8" ht="15" customHeight="1" x14ac:dyDescent="0.25">
      <c r="A55" s="740" t="s">
        <v>273</v>
      </c>
      <c r="B55" s="741">
        <v>47866.064604442792</v>
      </c>
      <c r="C55" s="742">
        <v>37322.069566000013</v>
      </c>
      <c r="D55" s="392">
        <f t="shared" si="0"/>
        <v>-0.22028121855382521</v>
      </c>
      <c r="E55" s="741">
        <v>97175.935282906488</v>
      </c>
      <c r="F55" s="742">
        <v>80841.910531000016</v>
      </c>
      <c r="G55" s="392">
        <f t="shared" si="1"/>
        <v>-0.16808713705047995</v>
      </c>
      <c r="H55" s="187">
        <f t="shared" si="5"/>
        <v>0.14187264411379369</v>
      </c>
    </row>
    <row r="56" spans="1:8" x14ac:dyDescent="0.25">
      <c r="A56" s="740" t="s">
        <v>252</v>
      </c>
      <c r="B56" s="741">
        <v>43949.407452564403</v>
      </c>
      <c r="C56" s="742">
        <v>39319.722474000002</v>
      </c>
      <c r="D56" s="392">
        <f t="shared" si="0"/>
        <v>-0.10534123773025439</v>
      </c>
      <c r="E56" s="741">
        <v>85703.840807718108</v>
      </c>
      <c r="F56" s="742">
        <v>79042.856086</v>
      </c>
      <c r="G56" s="392">
        <f t="shared" si="1"/>
        <v>-7.7720959281888491E-2</v>
      </c>
      <c r="H56" s="187">
        <f t="shared" si="5"/>
        <v>0.13871541280468266</v>
      </c>
    </row>
    <row r="57" spans="1:8" x14ac:dyDescent="0.25">
      <c r="A57" s="400" t="s">
        <v>260</v>
      </c>
      <c r="B57" s="709">
        <v>20268.7192055415</v>
      </c>
      <c r="C57" s="482">
        <v>18688.328858000001</v>
      </c>
      <c r="D57" s="392">
        <f t="shared" si="0"/>
        <v>-7.7971890158181179E-2</v>
      </c>
      <c r="E57" s="741">
        <v>43118.928389848297</v>
      </c>
      <c r="F57" s="742">
        <v>35725.671893999999</v>
      </c>
      <c r="G57" s="392">
        <f t="shared" si="1"/>
        <v>-0.17146197208344649</v>
      </c>
      <c r="H57" s="187">
        <f t="shared" si="5"/>
        <v>6.2696384846076036E-2</v>
      </c>
    </row>
    <row r="58" spans="1:8" x14ac:dyDescent="0.25">
      <c r="A58" s="400" t="s">
        <v>268</v>
      </c>
      <c r="B58" s="709">
        <v>13823.737721326997</v>
      </c>
      <c r="C58" s="482">
        <v>17601.704712999999</v>
      </c>
      <c r="D58" s="392">
        <f t="shared" si="0"/>
        <v>0.27329562147612418</v>
      </c>
      <c r="E58" s="741">
        <v>35779.188550305</v>
      </c>
      <c r="F58" s="742">
        <v>33723.155834999998</v>
      </c>
      <c r="G58" s="392">
        <f t="shared" si="1"/>
        <v>-5.7464486999593389E-2</v>
      </c>
      <c r="H58" s="187">
        <f t="shared" si="5"/>
        <v>5.9182090758954961E-2</v>
      </c>
    </row>
    <row r="59" spans="1:8" ht="15" customHeight="1" x14ac:dyDescent="0.25">
      <c r="A59" s="400" t="s">
        <v>271</v>
      </c>
      <c r="B59" s="709">
        <v>10942.669018944001</v>
      </c>
      <c r="C59" s="482">
        <v>11140.984917000002</v>
      </c>
      <c r="D59" s="392">
        <f t="shared" si="0"/>
        <v>1.8123174310826329E-2</v>
      </c>
      <c r="E59" s="741">
        <v>22775.434203913901</v>
      </c>
      <c r="F59" s="742">
        <v>22544.871377000003</v>
      </c>
      <c r="G59" s="392">
        <f t="shared" si="1"/>
        <v>-1.0123312023367581E-2</v>
      </c>
      <c r="H59" s="187">
        <f t="shared" si="5"/>
        <v>3.9564880300965471E-2</v>
      </c>
    </row>
    <row r="60" spans="1:8" x14ac:dyDescent="0.25">
      <c r="A60" s="400" t="s">
        <v>311</v>
      </c>
      <c r="B60" s="709">
        <v>9040.4486052404991</v>
      </c>
      <c r="C60" s="482">
        <v>10473.640397000003</v>
      </c>
      <c r="D60" s="392">
        <f t="shared" si="0"/>
        <v>0.15853104799785278</v>
      </c>
      <c r="E60" s="741">
        <v>17685.7512038643</v>
      </c>
      <c r="F60" s="742">
        <v>20843.667478000003</v>
      </c>
      <c r="G60" s="392">
        <f t="shared" si="1"/>
        <v>0.17855709026629896</v>
      </c>
      <c r="H60" s="187">
        <f t="shared" si="5"/>
        <v>3.657937075842102E-2</v>
      </c>
    </row>
    <row r="61" spans="1:8" x14ac:dyDescent="0.25">
      <c r="A61" s="400" t="s">
        <v>263</v>
      </c>
      <c r="B61" s="709">
        <v>8346.1440852672004</v>
      </c>
      <c r="C61" s="482">
        <v>7345.9029360000004</v>
      </c>
      <c r="D61" s="392">
        <f t="shared" si="0"/>
        <v>-0.11984470182258755</v>
      </c>
      <c r="E61" s="741">
        <v>16058.2026218834</v>
      </c>
      <c r="F61" s="742">
        <v>15626.200516000001</v>
      </c>
      <c r="G61" s="392">
        <f t="shared" si="1"/>
        <v>-2.6902270201441203E-2</v>
      </c>
      <c r="H61" s="187">
        <f t="shared" si="5"/>
        <v>2.7423033054211815E-2</v>
      </c>
    </row>
    <row r="62" spans="1:8" x14ac:dyDescent="0.25">
      <c r="A62" s="400" t="s">
        <v>272</v>
      </c>
      <c r="B62" s="709">
        <v>11619.4714536724</v>
      </c>
      <c r="C62" s="482">
        <v>6969.7541460000002</v>
      </c>
      <c r="D62" s="392">
        <f t="shared" si="0"/>
        <v>-0.40016599087240157</v>
      </c>
      <c r="E62" s="741">
        <v>22942.439383300203</v>
      </c>
      <c r="F62" s="742">
        <v>14207.380442</v>
      </c>
      <c r="G62" s="392">
        <f t="shared" si="1"/>
        <v>-0.38073801984885924</v>
      </c>
      <c r="H62" s="187">
        <f t="shared" si="5"/>
        <v>2.4933089977681969E-2</v>
      </c>
    </row>
    <row r="63" spans="1:8" x14ac:dyDescent="0.25">
      <c r="A63" s="400" t="s">
        <v>258</v>
      </c>
      <c r="B63" s="709">
        <v>6605.7531192872002</v>
      </c>
      <c r="C63" s="482">
        <v>6404.9828550000002</v>
      </c>
      <c r="D63" s="392">
        <f t="shared" si="0"/>
        <v>-3.0393243686476779E-2</v>
      </c>
      <c r="E63" s="741">
        <v>13625.225883582101</v>
      </c>
      <c r="F63" s="742">
        <v>13548.879764000001</v>
      </c>
      <c r="G63" s="392">
        <f t="shared" si="1"/>
        <v>-5.6032920286550603E-3</v>
      </c>
      <c r="H63" s="187">
        <f t="shared" si="5"/>
        <v>2.377746127315301E-2</v>
      </c>
    </row>
    <row r="64" spans="1:8" x14ac:dyDescent="0.25">
      <c r="A64" s="400" t="s">
        <v>254</v>
      </c>
      <c r="B64" s="709">
        <v>6945.8353591884006</v>
      </c>
      <c r="C64" s="482">
        <v>6696.9840660000009</v>
      </c>
      <c r="D64" s="392">
        <f t="shared" si="0"/>
        <v>-3.5827410285388273E-2</v>
      </c>
      <c r="E64" s="741">
        <v>14954.714544841601</v>
      </c>
      <c r="F64" s="742">
        <v>12395.520225</v>
      </c>
      <c r="G64" s="392">
        <f t="shared" si="1"/>
        <v>-0.17112960011158196</v>
      </c>
      <c r="H64" s="187">
        <f t="shared" si="5"/>
        <v>2.1753385316300777E-2</v>
      </c>
    </row>
    <row r="65" spans="1:8" x14ac:dyDescent="0.25">
      <c r="A65" s="400" t="s">
        <v>270</v>
      </c>
      <c r="B65" s="709">
        <v>4376.8273495794001</v>
      </c>
      <c r="C65" s="482">
        <v>4738.0010599999996</v>
      </c>
      <c r="D65" s="392">
        <f t="shared" si="0"/>
        <v>8.2519524206342565E-2</v>
      </c>
      <c r="E65" s="741">
        <v>8018.7152090305999</v>
      </c>
      <c r="F65" s="742">
        <v>9049.2450239999998</v>
      </c>
      <c r="G65" s="392">
        <f t="shared" si="1"/>
        <v>0.12851557738437047</v>
      </c>
      <c r="H65" s="187">
        <f t="shared" si="5"/>
        <v>1.5880875530473307E-2</v>
      </c>
    </row>
    <row r="66" spans="1:8" x14ac:dyDescent="0.25">
      <c r="A66" s="400" t="s">
        <v>265</v>
      </c>
      <c r="B66" s="709">
        <v>4668.0066243266992</v>
      </c>
      <c r="C66" s="482">
        <v>4536.4268809999994</v>
      </c>
      <c r="D66" s="392">
        <f t="shared" si="0"/>
        <v>-2.8187565681888627E-2</v>
      </c>
      <c r="E66" s="741">
        <v>4668.3064867261992</v>
      </c>
      <c r="F66" s="742">
        <v>4767.3351039999998</v>
      </c>
      <c r="G66" s="392">
        <f t="shared" si="1"/>
        <v>2.1212963963565201E-2</v>
      </c>
      <c r="H66" s="187">
        <f t="shared" si="5"/>
        <v>8.3663836262458154E-3</v>
      </c>
    </row>
    <row r="67" spans="1:8" x14ac:dyDescent="0.25">
      <c r="A67" s="400" t="s">
        <v>255</v>
      </c>
      <c r="B67" s="709">
        <v>2479.8173632562002</v>
      </c>
      <c r="C67" s="482">
        <v>2250.4337529999998</v>
      </c>
      <c r="D67" s="392">
        <f t="shared" si="0"/>
        <v>-9.2500203303279238E-2</v>
      </c>
      <c r="E67" s="741">
        <v>4450.3591106535005</v>
      </c>
      <c r="F67" s="742">
        <v>4320.2883830000001</v>
      </c>
      <c r="G67" s="392">
        <f t="shared" si="1"/>
        <v>-2.9227018408948258E-2</v>
      </c>
      <c r="H67" s="483">
        <f t="shared" si="5"/>
        <v>7.5818437763822888E-3</v>
      </c>
    </row>
    <row r="68" spans="1:8" ht="15" customHeight="1" thickBot="1" x14ac:dyDescent="0.3">
      <c r="A68" s="400" t="s">
        <v>267</v>
      </c>
      <c r="B68" s="711">
        <v>1853.1810566940999</v>
      </c>
      <c r="C68" s="482">
        <v>1435.233694</v>
      </c>
      <c r="D68" s="392">
        <f t="shared" si="0"/>
        <v>-0.22552969726534899</v>
      </c>
      <c r="E68" s="741">
        <v>3664.2719267076</v>
      </c>
      <c r="F68" s="742">
        <v>3014.7441799999997</v>
      </c>
      <c r="G68" s="392">
        <f t="shared" si="1"/>
        <v>-0.17725970116284739</v>
      </c>
      <c r="H68" s="483">
        <f t="shared" si="5"/>
        <v>5.2906929751401557E-3</v>
      </c>
    </row>
    <row r="69" spans="1:8" x14ac:dyDescent="0.25">
      <c r="A69" s="481" t="s">
        <v>874</v>
      </c>
      <c r="B69" s="395">
        <f>+SUM(B70:B81)</f>
        <v>24043.603153960998</v>
      </c>
      <c r="C69" s="396">
        <f>+SUM(C70:C81)</f>
        <v>23221.837049000002</v>
      </c>
      <c r="D69" s="390">
        <f t="shared" si="0"/>
        <v>-3.4178159558652332E-2</v>
      </c>
      <c r="E69" s="395">
        <f>+SUM(E70:E81)</f>
        <v>46723.210546610993</v>
      </c>
      <c r="F69" s="396">
        <f>+SUM(F70:F81)</f>
        <v>44786.948529999994</v>
      </c>
      <c r="G69" s="390">
        <f t="shared" si="1"/>
        <v>-4.1441116609043593E-2</v>
      </c>
      <c r="H69" s="391">
        <f>SUM(H70:H81)</f>
        <v>1.0000000000000002</v>
      </c>
    </row>
    <row r="70" spans="1:8" x14ac:dyDescent="0.25">
      <c r="A70" s="740" t="s">
        <v>273</v>
      </c>
      <c r="B70" s="741">
        <v>7128.5580746060004</v>
      </c>
      <c r="C70" s="742">
        <v>6735.8155370000004</v>
      </c>
      <c r="D70" s="392">
        <f t="shared" si="0"/>
        <v>-5.5094246760093557E-2</v>
      </c>
      <c r="E70" s="741">
        <v>13869.082064780001</v>
      </c>
      <c r="F70" s="742">
        <v>14282.189391000002</v>
      </c>
      <c r="G70" s="392">
        <f t="shared" si="1"/>
        <v>2.978620533719889E-2</v>
      </c>
      <c r="H70" s="187">
        <f t="shared" ref="H70:H81" si="6">(F70/$F$69)</f>
        <v>0.31889177226336934</v>
      </c>
    </row>
    <row r="71" spans="1:8" x14ac:dyDescent="0.25">
      <c r="A71" s="740" t="s">
        <v>253</v>
      </c>
      <c r="B71" s="741">
        <v>4590.37722794</v>
      </c>
      <c r="C71" s="742">
        <v>4151.6078910000006</v>
      </c>
      <c r="D71" s="392">
        <f t="shared" ref="D71:D85" si="7">+C71/B71-1</f>
        <v>-9.5584592540535862E-2</v>
      </c>
      <c r="E71" s="741">
        <v>7920.25435853</v>
      </c>
      <c r="F71" s="742">
        <v>8087.5485280000012</v>
      </c>
      <c r="G71" s="392">
        <f t="shared" si="1"/>
        <v>2.1122322831693907E-2</v>
      </c>
      <c r="H71" s="187">
        <f t="shared" si="6"/>
        <v>0.18057824418608592</v>
      </c>
    </row>
    <row r="72" spans="1:8" x14ac:dyDescent="0.25">
      <c r="A72" s="740" t="s">
        <v>252</v>
      </c>
      <c r="B72" s="741">
        <v>2416.8551407549999</v>
      </c>
      <c r="C72" s="742">
        <v>2853.0175389999995</v>
      </c>
      <c r="D72" s="392">
        <f t="shared" si="7"/>
        <v>0.18046691789262437</v>
      </c>
      <c r="E72" s="741">
        <v>4991.7393308209994</v>
      </c>
      <c r="F72" s="742">
        <v>5581.9900619999989</v>
      </c>
      <c r="G72" s="392">
        <f t="shared" ref="G72:G86" si="8">+F72/E72-1</f>
        <v>0.11824550363328368</v>
      </c>
      <c r="H72" s="187">
        <f t="shared" si="6"/>
        <v>0.12463430184936512</v>
      </c>
    </row>
    <row r="73" spans="1:8" x14ac:dyDescent="0.25">
      <c r="A73" s="740" t="s">
        <v>264</v>
      </c>
      <c r="B73" s="741">
        <v>1495.9916893999998</v>
      </c>
      <c r="C73" s="742">
        <v>2195.7342359999998</v>
      </c>
      <c r="D73" s="392">
        <f t="shared" si="7"/>
        <v>0.46774494240716469</v>
      </c>
      <c r="E73" s="741">
        <v>3743.8826305600001</v>
      </c>
      <c r="F73" s="742">
        <v>4302.9637519999997</v>
      </c>
      <c r="G73" s="392">
        <f t="shared" si="8"/>
        <v>0.14933190396419382</v>
      </c>
      <c r="H73" s="187">
        <f t="shared" si="6"/>
        <v>9.607628769612897E-2</v>
      </c>
    </row>
    <row r="74" spans="1:8" x14ac:dyDescent="0.25">
      <c r="A74" s="400" t="s">
        <v>271</v>
      </c>
      <c r="B74" s="709">
        <v>1788.6133368000001</v>
      </c>
      <c r="C74" s="482">
        <v>1868.1999559999999</v>
      </c>
      <c r="D74" s="392">
        <f t="shared" si="7"/>
        <v>4.4496268456986954E-2</v>
      </c>
      <c r="E74" s="741">
        <v>3515.9592811000002</v>
      </c>
      <c r="F74" s="742">
        <v>3642.7867939999996</v>
      </c>
      <c r="G74" s="392">
        <f t="shared" si="8"/>
        <v>3.6071951567175242E-2</v>
      </c>
      <c r="H74" s="187">
        <f t="shared" si="6"/>
        <v>8.1335900604166483E-2</v>
      </c>
    </row>
    <row r="75" spans="1:8" x14ac:dyDescent="0.25">
      <c r="A75" s="400" t="s">
        <v>254</v>
      </c>
      <c r="B75" s="709">
        <v>1615.9326411</v>
      </c>
      <c r="C75" s="482">
        <v>1343.4774310000003</v>
      </c>
      <c r="D75" s="392">
        <f t="shared" si="7"/>
        <v>-0.16860554900019442</v>
      </c>
      <c r="E75" s="741">
        <v>3670.6497302999996</v>
      </c>
      <c r="F75" s="742">
        <v>2882.0770419999999</v>
      </c>
      <c r="G75" s="392">
        <f t="shared" si="8"/>
        <v>-0.21483190885542491</v>
      </c>
      <c r="H75" s="483">
        <f t="shared" si="6"/>
        <v>6.4350823992160924E-2</v>
      </c>
    </row>
    <row r="76" spans="1:8" x14ac:dyDescent="0.25">
      <c r="A76" s="400" t="s">
        <v>260</v>
      </c>
      <c r="B76" s="709">
        <v>2780.842596</v>
      </c>
      <c r="C76" s="482">
        <v>1917.2710220000001</v>
      </c>
      <c r="D76" s="392">
        <f t="shared" si="7"/>
        <v>-0.31054313366825304</v>
      </c>
      <c r="E76" s="741">
        <v>5434.2905310000006</v>
      </c>
      <c r="F76" s="742">
        <v>2861.4093400000002</v>
      </c>
      <c r="G76" s="392">
        <f t="shared" si="8"/>
        <v>-0.47345300666627166</v>
      </c>
      <c r="H76" s="483">
        <f t="shared" si="6"/>
        <v>6.3889356920204546E-2</v>
      </c>
    </row>
    <row r="77" spans="1:8" x14ac:dyDescent="0.25">
      <c r="A77" s="400" t="s">
        <v>270</v>
      </c>
      <c r="B77" s="709">
        <v>799.28747759999999</v>
      </c>
      <c r="C77" s="482">
        <v>760.51543900000001</v>
      </c>
      <c r="D77" s="392">
        <f t="shared" si="7"/>
        <v>-4.8508252270409336E-2</v>
      </c>
      <c r="E77" s="741">
        <v>1712.1396475000001</v>
      </c>
      <c r="F77" s="742">
        <v>1402.24962</v>
      </c>
      <c r="G77" s="392">
        <f t="shared" si="8"/>
        <v>-0.18099576629306469</v>
      </c>
      <c r="H77" s="187">
        <f t="shared" si="6"/>
        <v>3.1309336001329048E-2</v>
      </c>
    </row>
    <row r="78" spans="1:8" x14ac:dyDescent="0.25">
      <c r="A78" s="400" t="s">
        <v>268</v>
      </c>
      <c r="B78" s="709">
        <v>385.13275406000002</v>
      </c>
      <c r="C78" s="482">
        <v>569.31889699999999</v>
      </c>
      <c r="D78" s="392">
        <f t="shared" si="7"/>
        <v>0.47824066117031827</v>
      </c>
      <c r="E78" s="741">
        <v>804.31800631999999</v>
      </c>
      <c r="F78" s="742">
        <v>902.91470600000002</v>
      </c>
      <c r="G78" s="392">
        <f t="shared" si="8"/>
        <v>0.12258422527565926</v>
      </c>
      <c r="H78" s="187">
        <f t="shared" si="6"/>
        <v>2.0160219341471625E-2</v>
      </c>
    </row>
    <row r="79" spans="1:8" x14ac:dyDescent="0.25">
      <c r="A79" s="400" t="s">
        <v>265</v>
      </c>
      <c r="B79" s="709">
        <v>1031.6896457</v>
      </c>
      <c r="C79" s="482">
        <v>812.72562099999993</v>
      </c>
      <c r="D79" s="392">
        <f t="shared" si="7"/>
        <v>-0.21223826914675803</v>
      </c>
      <c r="E79" s="741">
        <v>1031.6896457</v>
      </c>
      <c r="F79" s="742">
        <v>812.72562099999993</v>
      </c>
      <c r="G79" s="392">
        <f t="shared" si="8"/>
        <v>-0.21223826914675803</v>
      </c>
      <c r="H79" s="187">
        <f t="shared" si="6"/>
        <v>1.814648346617331E-2</v>
      </c>
    </row>
    <row r="80" spans="1:8" x14ac:dyDescent="0.25">
      <c r="A80" s="400" t="s">
        <v>311</v>
      </c>
      <c r="B80" s="709">
        <v>0</v>
      </c>
      <c r="C80" s="482">
        <v>6.5220799999999999</v>
      </c>
      <c r="D80" s="392" t="s">
        <v>250</v>
      </c>
      <c r="E80" s="741">
        <v>0</v>
      </c>
      <c r="F80" s="742">
        <v>14.128774</v>
      </c>
      <c r="G80" s="392" t="s">
        <v>250</v>
      </c>
      <c r="H80" s="644">
        <f t="shared" si="6"/>
        <v>3.1546632364417529E-4</v>
      </c>
    </row>
    <row r="81" spans="1:8" ht="15.75" thickBot="1" x14ac:dyDescent="0.3">
      <c r="A81" s="400" t="s">
        <v>272</v>
      </c>
      <c r="B81" s="709">
        <v>10.322570000000001</v>
      </c>
      <c r="C81" s="482">
        <v>7.6314000000000002</v>
      </c>
      <c r="D81" s="392">
        <f t="shared" si="7"/>
        <v>-0.2607073626044677</v>
      </c>
      <c r="E81" s="741">
        <v>29.20532</v>
      </c>
      <c r="F81" s="742">
        <v>13.9649</v>
      </c>
      <c r="G81" s="392">
        <f t="shared" si="8"/>
        <v>-0.52183711734711347</v>
      </c>
      <c r="H81" s="644">
        <f t="shared" si="6"/>
        <v>3.1180735590069909E-4</v>
      </c>
    </row>
    <row r="82" spans="1:8" x14ac:dyDescent="0.25">
      <c r="A82" s="481" t="s">
        <v>875</v>
      </c>
      <c r="B82" s="395">
        <f>+B83</f>
        <v>1183571.981101</v>
      </c>
      <c r="C82" s="396">
        <f>+C83</f>
        <v>1122169.9234620002</v>
      </c>
      <c r="D82" s="390">
        <f t="shared" si="7"/>
        <v>-5.1878600219888105E-2</v>
      </c>
      <c r="E82" s="395">
        <f>+E83</f>
        <v>2310044.206766</v>
      </c>
      <c r="F82" s="396">
        <f>+F83</f>
        <v>2283548.7290559998</v>
      </c>
      <c r="G82" s="390">
        <f t="shared" si="8"/>
        <v>-1.1469684273745173E-2</v>
      </c>
      <c r="H82" s="391">
        <f>SUM(H83)</f>
        <v>1</v>
      </c>
    </row>
    <row r="83" spans="1:8" ht="15.75" thickBot="1" x14ac:dyDescent="0.3">
      <c r="A83" s="400" t="s">
        <v>260</v>
      </c>
      <c r="B83" s="709">
        <v>1183571.981101</v>
      </c>
      <c r="C83" s="482">
        <v>1122169.9234620002</v>
      </c>
      <c r="D83" s="392">
        <f t="shared" si="7"/>
        <v>-5.1878600219888105E-2</v>
      </c>
      <c r="E83" s="741">
        <v>2310044.206766</v>
      </c>
      <c r="F83" s="742">
        <v>2283548.7290559998</v>
      </c>
      <c r="G83" s="392">
        <f t="shared" si="8"/>
        <v>-1.1469684273745173E-2</v>
      </c>
      <c r="H83" s="187">
        <f>(F83/$F$82)</f>
        <v>1</v>
      </c>
    </row>
    <row r="84" spans="1:8" x14ac:dyDescent="0.25">
      <c r="A84" s="481" t="s">
        <v>876</v>
      </c>
      <c r="B84" s="395">
        <f>+B85</f>
        <v>2577.0865999999996</v>
      </c>
      <c r="C84" s="396">
        <f>+C85</f>
        <v>2597.7712999999999</v>
      </c>
      <c r="D84" s="390">
        <f t="shared" si="7"/>
        <v>8.0263891791607644E-3</v>
      </c>
      <c r="E84" s="395">
        <f>+E85</f>
        <v>5107.1654999999992</v>
      </c>
      <c r="F84" s="396">
        <f>+F85</f>
        <v>5135.0240400000002</v>
      </c>
      <c r="G84" s="390">
        <f t="shared" si="8"/>
        <v>5.454794836784016E-3</v>
      </c>
      <c r="H84" s="391">
        <f>SUM(H85)</f>
        <v>1</v>
      </c>
    </row>
    <row r="85" spans="1:8" ht="15.75" thickBot="1" x14ac:dyDescent="0.3">
      <c r="A85" s="400" t="s">
        <v>265</v>
      </c>
      <c r="B85" s="709">
        <v>2577.0865999999996</v>
      </c>
      <c r="C85" s="482">
        <v>2597.7712999999999</v>
      </c>
      <c r="D85" s="392">
        <f t="shared" si="7"/>
        <v>8.0263891791607644E-3</v>
      </c>
      <c r="E85" s="741">
        <v>5107.1654999999992</v>
      </c>
      <c r="F85" s="742">
        <v>5135.0240400000002</v>
      </c>
      <c r="G85" s="392">
        <f t="shared" si="8"/>
        <v>5.454794836784016E-3</v>
      </c>
      <c r="H85" s="187">
        <f>(F85/$F$84)</f>
        <v>1</v>
      </c>
    </row>
    <row r="86" spans="1:8" x14ac:dyDescent="0.25">
      <c r="A86" s="481" t="s">
        <v>877</v>
      </c>
      <c r="B86" s="395">
        <f>SUM(B87:B93)</f>
        <v>3398.2544079849999</v>
      </c>
      <c r="C86" s="396">
        <f>SUM(C87:C93)</f>
        <v>3448.2970759999998</v>
      </c>
      <c r="D86" s="390">
        <f t="shared" ref="D86:D106" si="9">(C86-B86)/B86</f>
        <v>1.4725992232192163E-2</v>
      </c>
      <c r="E86" s="395">
        <f>SUM(E87:E93)</f>
        <v>6004.3555796850005</v>
      </c>
      <c r="F86" s="396">
        <f>SUM(F87:F93)</f>
        <v>6679.6904990000003</v>
      </c>
      <c r="G86" s="390">
        <f t="shared" si="8"/>
        <v>0.11247417151640926</v>
      </c>
      <c r="H86" s="391">
        <f>SUM(H87:H93)</f>
        <v>1</v>
      </c>
    </row>
    <row r="87" spans="1:8" x14ac:dyDescent="0.25">
      <c r="A87" s="740" t="s">
        <v>263</v>
      </c>
      <c r="B87" s="182">
        <v>777.30564519999996</v>
      </c>
      <c r="C87" s="367">
        <v>666.10580400000003</v>
      </c>
      <c r="D87" s="392">
        <f t="shared" si="9"/>
        <v>-0.14305806459361081</v>
      </c>
      <c r="E87" s="182">
        <v>1489.4913187</v>
      </c>
      <c r="F87" s="367">
        <v>1697.8930500000001</v>
      </c>
      <c r="G87" s="392">
        <f t="shared" ref="G87:G99" si="10">(F87-E87)/E87</f>
        <v>0.13991470019569452</v>
      </c>
      <c r="H87" s="187">
        <f>(F87/$F$86)</f>
        <v>0.2541873834205623</v>
      </c>
    </row>
    <row r="88" spans="1:8" x14ac:dyDescent="0.25">
      <c r="A88" s="740" t="s">
        <v>254</v>
      </c>
      <c r="B88" s="741">
        <v>582.90946559999998</v>
      </c>
      <c r="C88" s="742">
        <v>1024.468824</v>
      </c>
      <c r="D88" s="392">
        <f t="shared" si="9"/>
        <v>0.75750932942132698</v>
      </c>
      <c r="E88" s="741">
        <v>843.68328240000005</v>
      </c>
      <c r="F88" s="742">
        <v>1623.7375030000001</v>
      </c>
      <c r="G88" s="392">
        <f t="shared" si="10"/>
        <v>0.92458181508705917</v>
      </c>
      <c r="H88" s="187">
        <f>(F88/$F$86)</f>
        <v>0.2430857392633814</v>
      </c>
    </row>
    <row r="89" spans="1:8" x14ac:dyDescent="0.25">
      <c r="A89" s="740" t="s">
        <v>258</v>
      </c>
      <c r="B89" s="741">
        <v>837.32875512500004</v>
      </c>
      <c r="C89" s="743">
        <v>673.84039499999994</v>
      </c>
      <c r="D89" s="392">
        <f t="shared" si="9"/>
        <v>-0.19524990527835612</v>
      </c>
      <c r="E89" s="741">
        <v>1605.0187993250001</v>
      </c>
      <c r="F89" s="743">
        <v>1488.266525</v>
      </c>
      <c r="G89" s="392">
        <f t="shared" si="10"/>
        <v>-7.2741998021519108E-2</v>
      </c>
      <c r="H89" s="187">
        <f>(F89/$F$86)</f>
        <v>0.22280471306609262</v>
      </c>
    </row>
    <row r="90" spans="1:8" x14ac:dyDescent="0.25">
      <c r="A90" s="740" t="s">
        <v>264</v>
      </c>
      <c r="B90" s="741">
        <v>681.85079359999997</v>
      </c>
      <c r="C90" s="742">
        <v>530.63776900000005</v>
      </c>
      <c r="D90" s="392">
        <f t="shared" si="9"/>
        <v>-0.22176849542351246</v>
      </c>
      <c r="E90" s="741">
        <v>1227.6945584</v>
      </c>
      <c r="F90" s="742">
        <v>893.14326900000003</v>
      </c>
      <c r="G90" s="392">
        <f t="shared" si="10"/>
        <v>-0.27250368351881094</v>
      </c>
      <c r="H90" s="187">
        <f>(F90/$F$86)</f>
        <v>0.13371027731505078</v>
      </c>
    </row>
    <row r="91" spans="1:8" x14ac:dyDescent="0.25">
      <c r="A91" s="400" t="s">
        <v>311</v>
      </c>
      <c r="B91" s="709">
        <v>317.08222499999999</v>
      </c>
      <c r="C91" s="482">
        <v>243.602272</v>
      </c>
      <c r="D91" s="392">
        <f t="shared" si="9"/>
        <v>-0.23173784970128802</v>
      </c>
      <c r="E91" s="741">
        <v>501.44429200000002</v>
      </c>
      <c r="F91" s="742">
        <v>401.03035599999998</v>
      </c>
      <c r="G91" s="392">
        <f t="shared" si="10"/>
        <v>-0.20024943468695428</v>
      </c>
      <c r="H91" s="187">
        <f t="shared" ref="H91:H93" si="11">(F91/$F$86)</f>
        <v>6.0037266106870851E-2</v>
      </c>
    </row>
    <row r="92" spans="1:8" x14ac:dyDescent="0.25">
      <c r="A92" s="400" t="s">
        <v>252</v>
      </c>
      <c r="B92" s="709">
        <v>38.343499999999999</v>
      </c>
      <c r="C92" s="482">
        <v>182.74941000000001</v>
      </c>
      <c r="D92" s="392">
        <f t="shared" si="9"/>
        <v>3.7661118572900234</v>
      </c>
      <c r="E92" s="741">
        <v>57.971299999999999</v>
      </c>
      <c r="F92" s="742">
        <v>331.70001000000002</v>
      </c>
      <c r="G92" s="392">
        <f t="shared" si="10"/>
        <v>4.7217969926498116</v>
      </c>
      <c r="H92" s="187">
        <f t="shared" si="11"/>
        <v>4.9657990897880373E-2</v>
      </c>
    </row>
    <row r="93" spans="1:8" ht="15.75" thickBot="1" x14ac:dyDescent="0.3">
      <c r="A93" s="713" t="s">
        <v>272</v>
      </c>
      <c r="B93" s="714">
        <v>163.43402345999999</v>
      </c>
      <c r="C93" s="715">
        <v>126.892602</v>
      </c>
      <c r="D93" s="392">
        <f t="shared" si="9"/>
        <v>-0.22358515495363426</v>
      </c>
      <c r="E93" s="997">
        <v>279.05202886000001</v>
      </c>
      <c r="F93" s="998">
        <v>243.91978599999999</v>
      </c>
      <c r="G93" s="392">
        <f t="shared" si="10"/>
        <v>-0.12589853943554669</v>
      </c>
      <c r="H93" s="187">
        <f t="shared" si="11"/>
        <v>3.6516629930161679E-2</v>
      </c>
    </row>
    <row r="94" spans="1:8" x14ac:dyDescent="0.25">
      <c r="A94" s="481" t="s">
        <v>878</v>
      </c>
      <c r="B94" s="395">
        <f>SUM(B95:B99)</f>
        <v>3016.1019655999994</v>
      </c>
      <c r="C94" s="396">
        <f>SUM(C95:C99)</f>
        <v>2295.3407540000003</v>
      </c>
      <c r="D94" s="390">
        <f t="shared" si="9"/>
        <v>-0.23897110237671179</v>
      </c>
      <c r="E94" s="395">
        <f>SUM(E95:E99)</f>
        <v>5401.9468222799997</v>
      </c>
      <c r="F94" s="396">
        <f>SUM(F95:F99)</f>
        <v>4634.2308099999991</v>
      </c>
      <c r="G94" s="390">
        <f t="shared" si="10"/>
        <v>-0.14211839500411272</v>
      </c>
      <c r="H94" s="391">
        <f>SUM(H95:H99)</f>
        <v>1</v>
      </c>
    </row>
    <row r="95" spans="1:8" x14ac:dyDescent="0.25">
      <c r="A95" s="716" t="s">
        <v>273</v>
      </c>
      <c r="B95" s="717">
        <v>1874.4685595999999</v>
      </c>
      <c r="C95" s="379">
        <v>1459.0461419999999</v>
      </c>
      <c r="D95" s="184">
        <f t="shared" si="9"/>
        <v>-0.22162143796567524</v>
      </c>
      <c r="E95" s="978">
        <v>3129.4655845999996</v>
      </c>
      <c r="F95" s="183">
        <v>2983.2395669999996</v>
      </c>
      <c r="G95" s="184">
        <f t="shared" si="10"/>
        <v>-4.6725555417376545E-2</v>
      </c>
      <c r="H95" s="187">
        <f>(F95/$F$94)</f>
        <v>0.64373996231750064</v>
      </c>
    </row>
    <row r="96" spans="1:8" x14ac:dyDescent="0.25">
      <c r="A96" s="716" t="s">
        <v>252</v>
      </c>
      <c r="B96" s="480">
        <v>1042.9431999999999</v>
      </c>
      <c r="C96" s="379">
        <v>664.41700700000001</v>
      </c>
      <c r="D96" s="184">
        <f t="shared" si="9"/>
        <v>-0.36294037201642426</v>
      </c>
      <c r="E96" s="182">
        <v>2030.8757999999998</v>
      </c>
      <c r="F96" s="183">
        <v>1286.504807</v>
      </c>
      <c r="G96" s="184">
        <f t="shared" si="10"/>
        <v>-0.36652708796864875</v>
      </c>
      <c r="H96" s="187">
        <f t="shared" ref="H96:H99" si="12">(F96/$F$94)</f>
        <v>0.27760913509614343</v>
      </c>
    </row>
    <row r="97" spans="1:8" x14ac:dyDescent="0.25">
      <c r="A97" s="716" t="s">
        <v>264</v>
      </c>
      <c r="B97" s="480">
        <v>72.246043999999998</v>
      </c>
      <c r="C97" s="379">
        <v>116.87405699999999</v>
      </c>
      <c r="D97" s="184">
        <f t="shared" si="9"/>
        <v>0.61772258422897175</v>
      </c>
      <c r="E97" s="182">
        <v>190.45086817999999</v>
      </c>
      <c r="F97" s="183">
        <v>251.84563600000001</v>
      </c>
      <c r="G97" s="184">
        <f t="shared" si="10"/>
        <v>0.32236538697200512</v>
      </c>
      <c r="H97" s="187">
        <f t="shared" si="12"/>
        <v>5.4344646679348296E-2</v>
      </c>
    </row>
    <row r="98" spans="1:8" x14ac:dyDescent="0.25">
      <c r="A98" s="716" t="s">
        <v>271</v>
      </c>
      <c r="B98" s="480">
        <v>25.988651999999998</v>
      </c>
      <c r="C98" s="379">
        <v>54.016847999999996</v>
      </c>
      <c r="D98" s="184">
        <f t="shared" si="9"/>
        <v>1.0784782527389263</v>
      </c>
      <c r="E98" s="182">
        <v>49.865809499999997</v>
      </c>
      <c r="F98" s="183">
        <v>110.63649999999998</v>
      </c>
      <c r="G98" s="184">
        <f t="shared" si="10"/>
        <v>1.2186845277223464</v>
      </c>
      <c r="H98" s="187">
        <f t="shared" si="12"/>
        <v>2.3873756948243154E-2</v>
      </c>
    </row>
    <row r="99" spans="1:8" ht="15.75" thickBot="1" x14ac:dyDescent="0.3">
      <c r="A99" s="716" t="s">
        <v>272</v>
      </c>
      <c r="B99" s="718">
        <v>0.45551000000000003</v>
      </c>
      <c r="C99" s="379">
        <v>0.98670000000000002</v>
      </c>
      <c r="D99" s="184">
        <f t="shared" si="9"/>
        <v>1.1661434436126541</v>
      </c>
      <c r="E99" s="182">
        <v>1.2887600000000001</v>
      </c>
      <c r="F99" s="183">
        <v>2.0043000000000002</v>
      </c>
      <c r="G99" s="184">
        <f t="shared" si="10"/>
        <v>0.5552158664142276</v>
      </c>
      <c r="H99" s="483">
        <f t="shared" si="12"/>
        <v>4.3249895876463704E-4</v>
      </c>
    </row>
    <row r="100" spans="1:8" x14ac:dyDescent="0.25">
      <c r="A100" s="481" t="s">
        <v>879</v>
      </c>
      <c r="B100" s="395">
        <f>SUM(B101:B103)</f>
        <v>25.374542000000002</v>
      </c>
      <c r="C100" s="396">
        <f>SUM(C101:C103)</f>
        <v>16.554153000000003</v>
      </c>
      <c r="D100" s="390">
        <f t="shared" si="9"/>
        <v>-0.34760781100994842</v>
      </c>
      <c r="E100" s="395">
        <f>SUM(E101:E103)</f>
        <v>52.587802800000006</v>
      </c>
      <c r="F100" s="396">
        <f>SUM(F101:F103)</f>
        <v>36.565684999999995</v>
      </c>
      <c r="G100" s="390">
        <f>(F100-E100)/E100</f>
        <v>-0.3046736495330436</v>
      </c>
      <c r="H100" s="391">
        <f>SUM(H101:H103)</f>
        <v>1</v>
      </c>
    </row>
    <row r="101" spans="1:8" x14ac:dyDescent="0.25">
      <c r="A101" s="716" t="s">
        <v>273</v>
      </c>
      <c r="B101" s="480">
        <v>19.872710000000001</v>
      </c>
      <c r="C101" s="379">
        <v>12.819932</v>
      </c>
      <c r="D101" s="184">
        <f t="shared" si="9"/>
        <v>-0.35489764606840241</v>
      </c>
      <c r="E101" s="182">
        <v>40.606745000000004</v>
      </c>
      <c r="F101" s="183">
        <v>26.925815999999998</v>
      </c>
      <c r="G101" s="184">
        <f>(F101-E101)/E101</f>
        <v>-0.3369127222583343</v>
      </c>
      <c r="H101" s="187">
        <f>(F101/$F$100)</f>
        <v>0.7363684284869817</v>
      </c>
    </row>
    <row r="102" spans="1:8" x14ac:dyDescent="0.25">
      <c r="A102" s="716" t="s">
        <v>264</v>
      </c>
      <c r="B102" s="718">
        <v>5.3911319999999998</v>
      </c>
      <c r="C102" s="703">
        <v>3.5962210000000003</v>
      </c>
      <c r="D102" s="184">
        <f t="shared" si="9"/>
        <v>-0.3329376835885301</v>
      </c>
      <c r="E102" s="182">
        <v>11.6678578</v>
      </c>
      <c r="F102" s="183">
        <v>9.3640689999999989</v>
      </c>
      <c r="G102" s="184">
        <f>(F102-E102)/E102</f>
        <v>-0.19744745260779586</v>
      </c>
      <c r="H102" s="187">
        <f>(F102/$F$100)</f>
        <v>0.25608898069323738</v>
      </c>
    </row>
    <row r="103" spans="1:8" ht="15.75" thickBot="1" x14ac:dyDescent="0.3">
      <c r="A103" s="716" t="s">
        <v>272</v>
      </c>
      <c r="B103" s="999">
        <v>0.11070000000000001</v>
      </c>
      <c r="C103" s="1000">
        <v>0.13800000000000001</v>
      </c>
      <c r="D103" s="184">
        <f t="shared" si="9"/>
        <v>0.24661246612466128</v>
      </c>
      <c r="E103" s="982">
        <v>0.31320000000000003</v>
      </c>
      <c r="F103" s="983">
        <v>0.27580000000000005</v>
      </c>
      <c r="G103" s="184">
        <f>(F103-E103)/E103</f>
        <v>-0.11941251596424006</v>
      </c>
      <c r="H103" s="187">
        <f>(F103/$F$100)</f>
        <v>7.5425908197808977E-3</v>
      </c>
    </row>
    <row r="104" spans="1:8" x14ac:dyDescent="0.25">
      <c r="A104" s="481" t="s">
        <v>880</v>
      </c>
      <c r="B104" s="395">
        <f>SUM(B105:B106)</f>
        <v>22.903219999999997</v>
      </c>
      <c r="C104" s="396">
        <f>SUM(C105:C106)</f>
        <v>26.565792000000002</v>
      </c>
      <c r="D104" s="390">
        <f t="shared" si="9"/>
        <v>0.1599151560348285</v>
      </c>
      <c r="E104" s="395">
        <f>SUM(E105:E106)</f>
        <v>50.453056999999994</v>
      </c>
      <c r="F104" s="396">
        <f>SUM(F105:F106)</f>
        <v>56.659901999999995</v>
      </c>
      <c r="G104" s="390">
        <f t="shared" ref="G104:G112" si="13">(F104-E104)/E104</f>
        <v>0.12302217881465541</v>
      </c>
      <c r="H104" s="391">
        <f>SUM(H105:H106)</f>
        <v>1</v>
      </c>
    </row>
    <row r="105" spans="1:8" x14ac:dyDescent="0.25">
      <c r="A105" s="716" t="s">
        <v>254</v>
      </c>
      <c r="B105" s="480">
        <v>14.479652</v>
      </c>
      <c r="C105" s="379">
        <v>14.6493</v>
      </c>
      <c r="D105" s="184">
        <f t="shared" si="9"/>
        <v>1.1716303679121602E-2</v>
      </c>
      <c r="E105" s="182">
        <v>30.208492999999997</v>
      </c>
      <c r="F105" s="183">
        <v>32.265149999999998</v>
      </c>
      <c r="G105" s="184">
        <f t="shared" si="13"/>
        <v>6.8082078771688523E-2</v>
      </c>
      <c r="H105" s="187">
        <f>(F105/$F$104)</f>
        <v>0.56945297928683325</v>
      </c>
    </row>
    <row r="106" spans="1:8" ht="15.75" thickBot="1" x14ac:dyDescent="0.3">
      <c r="A106" s="716" t="s">
        <v>264</v>
      </c>
      <c r="B106" s="480">
        <v>8.4235679999999995</v>
      </c>
      <c r="C106" s="379">
        <v>11.916492</v>
      </c>
      <c r="D106" s="184">
        <f t="shared" si="9"/>
        <v>0.41466086579938577</v>
      </c>
      <c r="E106" s="182">
        <v>20.244563999999997</v>
      </c>
      <c r="F106" s="183">
        <v>24.394751999999997</v>
      </c>
      <c r="G106" s="184">
        <f t="shared" si="13"/>
        <v>0.20500258736122945</v>
      </c>
      <c r="H106" s="187">
        <f>(F106/$F$104)</f>
        <v>0.43054702071316675</v>
      </c>
    </row>
    <row r="107" spans="1:8" x14ac:dyDescent="0.25">
      <c r="A107" s="481" t="s">
        <v>881</v>
      </c>
      <c r="B107" s="395">
        <f>SUM(B108:B110)</f>
        <v>229.00434599999997</v>
      </c>
      <c r="C107" s="396">
        <f>SUM(C108:C110)</f>
        <v>3577.7138659999996</v>
      </c>
      <c r="D107" s="390" t="s">
        <v>250</v>
      </c>
      <c r="E107" s="395">
        <f>SUM(E108:E110)</f>
        <v>483.20252499999998</v>
      </c>
      <c r="F107" s="396">
        <f>SUM(F108:F110)</f>
        <v>6159.6974150000005</v>
      </c>
      <c r="G107" s="390" t="s">
        <v>250</v>
      </c>
      <c r="H107" s="391">
        <f>SUM(H108:H110)</f>
        <v>1</v>
      </c>
    </row>
    <row r="108" spans="1:8" x14ac:dyDescent="0.25">
      <c r="A108" s="716" t="s">
        <v>253</v>
      </c>
      <c r="B108" s="480">
        <v>144.180837</v>
      </c>
      <c r="C108" s="379">
        <v>3494.3362779999998</v>
      </c>
      <c r="D108" s="184" t="s">
        <v>250</v>
      </c>
      <c r="E108" s="182">
        <v>302.755493</v>
      </c>
      <c r="F108" s="183">
        <v>5971.6844600000004</v>
      </c>
      <c r="G108" s="184" t="s">
        <v>250</v>
      </c>
      <c r="H108" s="187">
        <f>(F108/$F$107)</f>
        <v>0.96947691707353123</v>
      </c>
    </row>
    <row r="109" spans="1:8" x14ac:dyDescent="0.25">
      <c r="A109" s="716" t="s">
        <v>254</v>
      </c>
      <c r="B109" s="480">
        <v>72.926901999999998</v>
      </c>
      <c r="C109" s="379">
        <v>72.383700000000005</v>
      </c>
      <c r="D109" s="184">
        <f>(C109-B109)/B109</f>
        <v>-7.4485818690062247E-3</v>
      </c>
      <c r="E109" s="182">
        <v>152.616646</v>
      </c>
      <c r="F109" s="183">
        <v>163.06941499999999</v>
      </c>
      <c r="G109" s="184">
        <f t="shared" si="13"/>
        <v>6.84903598261489E-2</v>
      </c>
      <c r="H109" s="187">
        <f>(F109/$F$107)</f>
        <v>2.6473608038423423E-2</v>
      </c>
    </row>
    <row r="110" spans="1:8" ht="15.75" thickBot="1" x14ac:dyDescent="0.3">
      <c r="A110" s="716" t="s">
        <v>264</v>
      </c>
      <c r="B110" s="480">
        <v>11.896606999999999</v>
      </c>
      <c r="C110" s="379">
        <v>10.993888</v>
      </c>
      <c r="D110" s="184">
        <f>(C110-B110)/B110</f>
        <v>-7.5880374967417133E-2</v>
      </c>
      <c r="E110" s="182">
        <v>27.830386000000001</v>
      </c>
      <c r="F110" s="183">
        <v>24.943539999999999</v>
      </c>
      <c r="G110" s="184">
        <f t="shared" si="13"/>
        <v>-0.10373000216382201</v>
      </c>
      <c r="H110" s="187">
        <f>(F110/$F$107)</f>
        <v>4.0494748880452918E-3</v>
      </c>
    </row>
    <row r="111" spans="1:8" x14ac:dyDescent="0.25">
      <c r="A111" s="481" t="s">
        <v>882</v>
      </c>
      <c r="B111" s="657">
        <f>SUM(B112)</f>
        <v>3.2470088000000001</v>
      </c>
      <c r="C111" s="658">
        <f>SUM(C112)</f>
        <v>2.8617279999999998</v>
      </c>
      <c r="D111" s="390">
        <f t="shared" ref="D111:D112" si="14">(C111-B111)/B111</f>
        <v>-0.11865714684850878</v>
      </c>
      <c r="E111" s="396">
        <f>SUM(E112)</f>
        <v>6.1645023999999999</v>
      </c>
      <c r="F111" s="396">
        <f>SUM(F112)</f>
        <v>5.0973880000000005</v>
      </c>
      <c r="G111" s="390">
        <f t="shared" si="13"/>
        <v>-0.17310633215099397</v>
      </c>
      <c r="H111" s="391">
        <f>SUM(H112)</f>
        <v>1</v>
      </c>
    </row>
    <row r="112" spans="1:8" ht="15.75" thickBot="1" x14ac:dyDescent="0.3">
      <c r="A112" s="716" t="s">
        <v>264</v>
      </c>
      <c r="B112" s="718">
        <v>3.2470088000000001</v>
      </c>
      <c r="C112" s="703">
        <v>2.8617279999999998</v>
      </c>
      <c r="D112" s="184">
        <f t="shared" si="14"/>
        <v>-0.11865714684850878</v>
      </c>
      <c r="E112" s="182">
        <v>6.1645023999999999</v>
      </c>
      <c r="F112" s="183">
        <v>5.0973880000000005</v>
      </c>
      <c r="G112" s="184">
        <f t="shared" si="13"/>
        <v>-0.17310633215099397</v>
      </c>
      <c r="H112" s="187">
        <f>(F112/$F$111)</f>
        <v>1</v>
      </c>
    </row>
    <row r="113" spans="1:8" ht="55.5" customHeight="1" thickBot="1" x14ac:dyDescent="0.3">
      <c r="A113" s="1012" t="s">
        <v>883</v>
      </c>
      <c r="B113" s="1013"/>
      <c r="C113" s="1013"/>
      <c r="D113" s="1013"/>
      <c r="E113" s="1013"/>
      <c r="F113" s="1013"/>
      <c r="G113" s="1013"/>
      <c r="H113" s="1014"/>
    </row>
    <row r="114" spans="1:8" x14ac:dyDescent="0.25">
      <c r="B114"/>
      <c r="C114"/>
      <c r="D114"/>
    </row>
    <row r="115" spans="1:8" x14ac:dyDescent="0.25">
      <c r="B115" s="80"/>
      <c r="C115" s="80"/>
      <c r="D115" s="80"/>
    </row>
    <row r="116" spans="1:8" x14ac:dyDescent="0.25">
      <c r="B116"/>
      <c r="C116"/>
      <c r="D116"/>
    </row>
    <row r="117" spans="1:8" x14ac:dyDescent="0.25">
      <c r="B117"/>
      <c r="C117"/>
      <c r="D117"/>
    </row>
    <row r="118" spans="1:8" x14ac:dyDescent="0.25">
      <c r="B118"/>
      <c r="C118"/>
      <c r="D118"/>
    </row>
    <row r="119" spans="1:8" x14ac:dyDescent="0.25">
      <c r="B119"/>
      <c r="C119"/>
      <c r="D119"/>
    </row>
  </sheetData>
  <mergeCells count="3">
    <mergeCell ref="B4:D4"/>
    <mergeCell ref="E4:H4"/>
    <mergeCell ref="A113:H113"/>
  </mergeCells>
  <printOptions horizontalCentered="1"/>
  <pageMargins left="0" right="0" top="0" bottom="0" header="0.31496062992125984" footer="0.31496062992125984"/>
  <pageSetup paperSize="9" scale="47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165D8-3E2E-4207-9C45-93E863C1A1BB}">
  <sheetPr>
    <tabColor rgb="FF92D050"/>
    <pageSetUpPr fitToPage="1"/>
  </sheetPr>
  <dimension ref="A1:J41"/>
  <sheetViews>
    <sheetView showGridLines="0" view="pageBreakPreview" zoomScaleNormal="100" zoomScaleSheetLayoutView="100" workbookViewId="0">
      <selection activeCell="B1" sqref="B1"/>
    </sheetView>
  </sheetViews>
  <sheetFormatPr baseColWidth="10" defaultColWidth="11.42578125" defaultRowHeight="12.75" x14ac:dyDescent="0.2"/>
  <cols>
    <col min="1" max="1" width="44" style="754" customWidth="1"/>
    <col min="2" max="2" width="10.5703125" style="754" bestFit="1" customWidth="1"/>
    <col min="3" max="3" width="12.42578125" style="807" bestFit="1" customWidth="1"/>
    <col min="4" max="4" width="12.42578125" style="754" bestFit="1" customWidth="1"/>
    <col min="5" max="5" width="7.42578125" style="754" customWidth="1"/>
    <col min="6" max="7" width="13.42578125" style="754" bestFit="1" customWidth="1"/>
    <col min="8" max="8" width="12.7109375" style="754" customWidth="1"/>
    <col min="9" max="9" width="10.42578125" style="754" customWidth="1"/>
    <col min="10" max="10" width="2.42578125" style="754" customWidth="1"/>
    <col min="11" max="16384" width="11.42578125" style="754"/>
  </cols>
  <sheetData>
    <row r="1" spans="1:10" x14ac:dyDescent="0.2">
      <c r="A1" s="748" t="s">
        <v>557</v>
      </c>
      <c r="B1" s="749"/>
      <c r="C1" s="750"/>
      <c r="D1" s="751"/>
      <c r="E1" s="749"/>
      <c r="F1" s="752"/>
      <c r="G1" s="752"/>
      <c r="H1" s="752"/>
      <c r="I1" s="753"/>
    </row>
    <row r="2" spans="1:10" ht="15.75" x14ac:dyDescent="0.25">
      <c r="A2" s="755" t="s">
        <v>558</v>
      </c>
      <c r="B2" s="749"/>
      <c r="C2" s="756"/>
      <c r="D2" s="757"/>
      <c r="E2" s="757"/>
      <c r="F2" s="757"/>
      <c r="G2" s="757"/>
      <c r="I2" s="753"/>
    </row>
    <row r="3" spans="1:10" x14ac:dyDescent="0.2">
      <c r="A3" s="78"/>
      <c r="B3" s="758"/>
      <c r="C3" s="759"/>
      <c r="D3" s="760"/>
      <c r="E3" s="758"/>
      <c r="F3" s="752"/>
      <c r="G3" s="752"/>
      <c r="H3" s="752"/>
      <c r="I3" s="753"/>
    </row>
    <row r="4" spans="1:10" x14ac:dyDescent="0.2">
      <c r="A4" s="79"/>
      <c r="B4" s="1018" t="s">
        <v>653</v>
      </c>
      <c r="C4" s="1018"/>
      <c r="D4" s="1018"/>
      <c r="E4" s="761"/>
      <c r="F4" s="1018" t="s">
        <v>654</v>
      </c>
      <c r="G4" s="1018"/>
      <c r="H4" s="1018"/>
      <c r="I4" s="1018"/>
    </row>
    <row r="5" spans="1:10" x14ac:dyDescent="0.2">
      <c r="A5" s="762" t="s">
        <v>559</v>
      </c>
      <c r="B5" s="763">
        <v>2024</v>
      </c>
      <c r="C5" s="576">
        <v>2025</v>
      </c>
      <c r="D5" s="764" t="s">
        <v>560</v>
      </c>
      <c r="E5" s="765"/>
      <c r="F5" s="763">
        <v>2024</v>
      </c>
      <c r="G5" s="576">
        <v>2025</v>
      </c>
      <c r="H5" s="766" t="s">
        <v>560</v>
      </c>
      <c r="I5" s="764" t="s">
        <v>536</v>
      </c>
    </row>
    <row r="6" spans="1:10" x14ac:dyDescent="0.2">
      <c r="A6" s="767" t="s">
        <v>561</v>
      </c>
      <c r="B6" s="768">
        <f>SUM(B7:B36)</f>
        <v>3654994.4050000003</v>
      </c>
      <c r="C6" s="769">
        <f>SUM(C7:C36)</f>
        <v>5973934.8805</v>
      </c>
      <c r="D6" s="770">
        <f>C6/B6-1</f>
        <v>0.63445800965596821</v>
      </c>
      <c r="E6" s="771"/>
      <c r="F6" s="768">
        <f>SUM(F7:F36)</f>
        <v>8218827.0010000011</v>
      </c>
      <c r="G6" s="769">
        <f>SUM(G7:G36)</f>
        <v>11108256.049500005</v>
      </c>
      <c r="H6" s="772">
        <f t="shared" ref="H6:H35" si="0">G6/F6-1</f>
        <v>0.35156221783819541</v>
      </c>
      <c r="I6" s="770">
        <f>SUM(I7:I36)</f>
        <v>0.99999999999999956</v>
      </c>
    </row>
    <row r="7" spans="1:10" x14ac:dyDescent="0.2">
      <c r="A7" s="773" t="s">
        <v>562</v>
      </c>
      <c r="B7" s="774">
        <v>1267472.3300000003</v>
      </c>
      <c r="C7" s="577">
        <v>3309810.2440000009</v>
      </c>
      <c r="D7" s="775">
        <f>+C7/B7-1</f>
        <v>1.6113471400200114</v>
      </c>
      <c r="E7" s="776"/>
      <c r="F7" s="774">
        <v>3467443.8100000005</v>
      </c>
      <c r="G7" s="777">
        <v>5930683.5240000011</v>
      </c>
      <c r="H7" s="778">
        <f t="shared" si="0"/>
        <v>0.71039066498960812</v>
      </c>
      <c r="I7" s="775">
        <f t="shared" ref="I7:I34" si="1">G7/$G$6</f>
        <v>0.53389870539281881</v>
      </c>
      <c r="J7" s="779"/>
    </row>
    <row r="8" spans="1:10" x14ac:dyDescent="0.2">
      <c r="A8" s="773" t="s">
        <v>563</v>
      </c>
      <c r="B8" s="774">
        <v>1001616.6</v>
      </c>
      <c r="C8" s="577">
        <v>1094906</v>
      </c>
      <c r="D8" s="775">
        <f t="shared" ref="D8:D30" si="2">+C8/B8-1</f>
        <v>9.3138831764569385E-2</v>
      </c>
      <c r="E8" s="776"/>
      <c r="F8" s="774">
        <v>2075350.2999999998</v>
      </c>
      <c r="G8" s="777">
        <v>2266027.7000000002</v>
      </c>
      <c r="H8" s="778">
        <f t="shared" si="0"/>
        <v>9.1877212247012174E-2</v>
      </c>
      <c r="I8" s="775">
        <f t="shared" si="1"/>
        <v>0.20399491062343639</v>
      </c>
      <c r="J8" s="779"/>
    </row>
    <row r="9" spans="1:10" x14ac:dyDescent="0.2">
      <c r="A9" s="773" t="s">
        <v>564</v>
      </c>
      <c r="B9" s="774">
        <v>447137.19</v>
      </c>
      <c r="C9" s="577">
        <v>433771.68000000005</v>
      </c>
      <c r="D9" s="775">
        <f t="shared" si="2"/>
        <v>-2.9891295778818883E-2</v>
      </c>
      <c r="E9" s="776"/>
      <c r="F9" s="774">
        <v>782289.15999999992</v>
      </c>
      <c r="G9" s="777">
        <v>867706.34000000008</v>
      </c>
      <c r="H9" s="778">
        <f t="shared" si="0"/>
        <v>0.10918875572812503</v>
      </c>
      <c r="I9" s="775">
        <f t="shared" si="1"/>
        <v>7.8113642333537722E-2</v>
      </c>
      <c r="J9" s="779"/>
    </row>
    <row r="10" spans="1:10" x14ac:dyDescent="0.2">
      <c r="A10" s="773" t="s">
        <v>566</v>
      </c>
      <c r="B10" s="774">
        <v>104441.19500000001</v>
      </c>
      <c r="C10" s="577">
        <v>188751.05</v>
      </c>
      <c r="D10" s="775">
        <f t="shared" si="2"/>
        <v>0.8072471307897231</v>
      </c>
      <c r="E10" s="776"/>
      <c r="F10" s="774">
        <v>172107.93</v>
      </c>
      <c r="G10" s="777">
        <v>388876.52500000002</v>
      </c>
      <c r="H10" s="778">
        <f t="shared" si="0"/>
        <v>1.259492197715701</v>
      </c>
      <c r="I10" s="775">
        <f t="shared" si="1"/>
        <v>3.5007882719583494E-2</v>
      </c>
      <c r="J10" s="779"/>
    </row>
    <row r="11" spans="1:10" x14ac:dyDescent="0.2">
      <c r="A11" s="773" t="s">
        <v>565</v>
      </c>
      <c r="B11" s="774">
        <v>206935.97999999998</v>
      </c>
      <c r="C11" s="577">
        <v>190231.15000000002</v>
      </c>
      <c r="D11" s="775">
        <f>+C11/B11-1</f>
        <v>-8.0724627974313456E-2</v>
      </c>
      <c r="E11" s="776"/>
      <c r="F11" s="774">
        <v>422138.62</v>
      </c>
      <c r="G11" s="777">
        <v>387448.62</v>
      </c>
      <c r="H11" s="778">
        <f>G11/F11-1</f>
        <v>-8.2176797754254238E-2</v>
      </c>
      <c r="I11" s="775">
        <f>G11/$G$6</f>
        <v>3.4879338239366516E-2</v>
      </c>
      <c r="J11" s="779"/>
    </row>
    <row r="12" spans="1:10" x14ac:dyDescent="0.2">
      <c r="A12" s="773" t="s">
        <v>567</v>
      </c>
      <c r="B12" s="774">
        <v>152375.43</v>
      </c>
      <c r="C12" s="577">
        <v>183091.435</v>
      </c>
      <c r="D12" s="775">
        <f t="shared" si="2"/>
        <v>0.20158108823712584</v>
      </c>
      <c r="E12" s="776"/>
      <c r="F12" s="774">
        <v>281949</v>
      </c>
      <c r="G12" s="777">
        <v>295630.51500000001</v>
      </c>
      <c r="H12" s="778">
        <f t="shared" si="0"/>
        <v>4.8524786397539987E-2</v>
      </c>
      <c r="I12" s="775">
        <f t="shared" si="1"/>
        <v>2.661358485820163E-2</v>
      </c>
      <c r="J12" s="779"/>
    </row>
    <row r="13" spans="1:10" x14ac:dyDescent="0.2">
      <c r="A13" s="773" t="s">
        <v>568</v>
      </c>
      <c r="B13" s="774">
        <v>113509.33</v>
      </c>
      <c r="C13" s="577">
        <v>129586.19</v>
      </c>
      <c r="D13" s="775">
        <f t="shared" si="2"/>
        <v>0.14163470086555874</v>
      </c>
      <c r="E13" s="776"/>
      <c r="F13" s="774">
        <v>213354.33000000002</v>
      </c>
      <c r="G13" s="777">
        <v>215230.15100000001</v>
      </c>
      <c r="H13" s="778">
        <f t="shared" si="0"/>
        <v>8.7920456078862674E-3</v>
      </c>
      <c r="I13" s="775">
        <f t="shared" si="1"/>
        <v>1.9375692281569955E-2</v>
      </c>
      <c r="J13" s="779"/>
    </row>
    <row r="14" spans="1:10" x14ac:dyDescent="0.2">
      <c r="A14" s="773" t="s">
        <v>569</v>
      </c>
      <c r="B14" s="774">
        <v>89630.5</v>
      </c>
      <c r="C14" s="577">
        <v>73729.8</v>
      </c>
      <c r="D14" s="775">
        <f t="shared" si="2"/>
        <v>-0.17740278141927135</v>
      </c>
      <c r="E14" s="776"/>
      <c r="F14" s="774">
        <v>185495.5</v>
      </c>
      <c r="G14" s="777">
        <v>166972.92599999998</v>
      </c>
      <c r="H14" s="778">
        <f>G14/F14-1</f>
        <v>-9.9854573291535464E-2</v>
      </c>
      <c r="I14" s="775">
        <f t="shared" si="1"/>
        <v>1.5031425748195245E-2</v>
      </c>
      <c r="J14" s="779"/>
    </row>
    <row r="15" spans="1:10" x14ac:dyDescent="0.2">
      <c r="A15" s="773" t="s">
        <v>571</v>
      </c>
      <c r="B15" s="774">
        <v>295</v>
      </c>
      <c r="C15" s="577">
        <v>146585.26999999999</v>
      </c>
      <c r="D15" s="775" t="s">
        <v>250</v>
      </c>
      <c r="E15" s="776"/>
      <c r="F15" s="774">
        <v>627</v>
      </c>
      <c r="G15" s="777">
        <v>147655.26999999999</v>
      </c>
      <c r="H15" s="778" t="s">
        <v>250</v>
      </c>
      <c r="I15" s="775">
        <f t="shared" si="1"/>
        <v>1.3292389853279095E-2</v>
      </c>
      <c r="J15" s="779"/>
    </row>
    <row r="16" spans="1:10" x14ac:dyDescent="0.2">
      <c r="A16" s="773" t="s">
        <v>572</v>
      </c>
      <c r="B16" s="774">
        <v>75942.36</v>
      </c>
      <c r="C16" s="577">
        <v>77868.5</v>
      </c>
      <c r="D16" s="775">
        <f t="shared" si="2"/>
        <v>2.5363183340628259E-2</v>
      </c>
      <c r="E16" s="776"/>
      <c r="F16" s="774">
        <v>176051.11</v>
      </c>
      <c r="G16" s="777">
        <v>137847.13</v>
      </c>
      <c r="H16" s="778">
        <f>G16/F16-1</f>
        <v>-0.21700505040837281</v>
      </c>
      <c r="I16" s="775">
        <f t="shared" si="1"/>
        <v>1.2409430371944356E-2</v>
      </c>
      <c r="J16" s="779"/>
    </row>
    <row r="17" spans="1:10" x14ac:dyDescent="0.2">
      <c r="A17" s="773" t="s">
        <v>570</v>
      </c>
      <c r="B17" s="774">
        <v>83342.126000000004</v>
      </c>
      <c r="C17" s="577">
        <v>64716.956500000008</v>
      </c>
      <c r="D17" s="775">
        <f t="shared" si="2"/>
        <v>-0.22347845434132552</v>
      </c>
      <c r="E17" s="776"/>
      <c r="F17" s="774">
        <v>163552.43300000002</v>
      </c>
      <c r="G17" s="777">
        <v>133129.93150000001</v>
      </c>
      <c r="H17" s="778">
        <f>G17/F17-1</f>
        <v>-0.18601069358595235</v>
      </c>
      <c r="I17" s="775">
        <f t="shared" si="1"/>
        <v>1.1984773388977861E-2</v>
      </c>
      <c r="J17" s="779"/>
    </row>
    <row r="18" spans="1:10" x14ac:dyDescent="0.2">
      <c r="A18" s="773" t="s">
        <v>574</v>
      </c>
      <c r="B18" s="774">
        <v>49204.35</v>
      </c>
      <c r="C18" s="577">
        <v>23595.27</v>
      </c>
      <c r="D18" s="775">
        <f t="shared" si="2"/>
        <v>-0.52046373948644775</v>
      </c>
      <c r="E18" s="776"/>
      <c r="F18" s="774">
        <v>98721.41399999999</v>
      </c>
      <c r="G18" s="777">
        <v>68636.22</v>
      </c>
      <c r="H18" s="778">
        <f t="shared" si="0"/>
        <v>-0.30474841051202928</v>
      </c>
      <c r="I18" s="775">
        <f t="shared" si="1"/>
        <v>6.1788474891240367E-3</v>
      </c>
      <c r="J18" s="779"/>
    </row>
    <row r="19" spans="1:10" x14ac:dyDescent="0.2">
      <c r="A19" s="773" t="s">
        <v>573</v>
      </c>
      <c r="B19" s="774">
        <v>47931.62</v>
      </c>
      <c r="C19" s="577">
        <v>30464.920000000002</v>
      </c>
      <c r="D19" s="775">
        <f t="shared" si="2"/>
        <v>-0.36440871391369623</v>
      </c>
      <c r="E19" s="776"/>
      <c r="F19" s="774">
        <v>117252.94</v>
      </c>
      <c r="G19" s="777">
        <v>58345.294999999998</v>
      </c>
      <c r="H19" s="778">
        <f t="shared" si="0"/>
        <v>-0.50239802089397512</v>
      </c>
      <c r="I19" s="775">
        <f t="shared" si="1"/>
        <v>5.2524261900342298E-3</v>
      </c>
      <c r="J19" s="779"/>
    </row>
    <row r="20" spans="1:10" x14ac:dyDescent="0.2">
      <c r="A20" s="773" t="s">
        <v>577</v>
      </c>
      <c r="B20" s="774">
        <v>260</v>
      </c>
      <c r="C20" s="577">
        <v>8400</v>
      </c>
      <c r="D20" s="775" t="s">
        <v>250</v>
      </c>
      <c r="E20" s="776"/>
      <c r="F20" s="774">
        <v>520</v>
      </c>
      <c r="G20" s="777">
        <v>15866</v>
      </c>
      <c r="H20" s="778" t="s">
        <v>250</v>
      </c>
      <c r="I20" s="780">
        <f t="shared" si="1"/>
        <v>1.4283070114065426E-3</v>
      </c>
      <c r="J20" s="779"/>
    </row>
    <row r="21" spans="1:10" x14ac:dyDescent="0.2">
      <c r="A21" s="773" t="s">
        <v>583</v>
      </c>
      <c r="B21" s="774">
        <v>1867.5149999999999</v>
      </c>
      <c r="C21" s="577">
        <v>7214.73</v>
      </c>
      <c r="D21" s="775">
        <f t="shared" si="2"/>
        <v>2.8632782066007501</v>
      </c>
      <c r="E21" s="776"/>
      <c r="F21" s="774">
        <v>4179.68</v>
      </c>
      <c r="G21" s="777">
        <v>8274.73</v>
      </c>
      <c r="H21" s="778">
        <f t="shared" si="0"/>
        <v>0.97975203843356407</v>
      </c>
      <c r="I21" s="780">
        <f t="shared" si="1"/>
        <v>7.4491711058212906E-4</v>
      </c>
      <c r="J21" s="779"/>
    </row>
    <row r="22" spans="1:10" x14ac:dyDescent="0.2">
      <c r="A22" s="773" t="s">
        <v>579</v>
      </c>
      <c r="B22" s="774">
        <v>2903.375</v>
      </c>
      <c r="C22" s="577">
        <v>4890.7650000000003</v>
      </c>
      <c r="D22" s="775">
        <f t="shared" si="2"/>
        <v>0.68451026822232763</v>
      </c>
      <c r="E22" s="776"/>
      <c r="F22" s="774">
        <v>7246.48</v>
      </c>
      <c r="G22" s="777">
        <v>8220.0400000000009</v>
      </c>
      <c r="H22" s="778">
        <f t="shared" si="0"/>
        <v>0.13434936686501597</v>
      </c>
      <c r="I22" s="780">
        <f t="shared" si="1"/>
        <v>7.3999374549617032E-4</v>
      </c>
      <c r="J22" s="779"/>
    </row>
    <row r="23" spans="1:10" x14ac:dyDescent="0.2">
      <c r="A23" s="773" t="s">
        <v>581</v>
      </c>
      <c r="B23" s="774">
        <v>2391</v>
      </c>
      <c r="C23" s="577">
        <v>3509</v>
      </c>
      <c r="D23" s="775">
        <f t="shared" si="2"/>
        <v>0.46758678377248009</v>
      </c>
      <c r="E23" s="776"/>
      <c r="F23" s="774">
        <v>4474</v>
      </c>
      <c r="G23" s="777">
        <v>7008</v>
      </c>
      <c r="H23" s="778">
        <f t="shared" si="0"/>
        <v>0.56638354939651325</v>
      </c>
      <c r="I23" s="780">
        <f t="shared" si="1"/>
        <v>6.308821086560602E-4</v>
      </c>
      <c r="J23" s="779"/>
    </row>
    <row r="24" spans="1:10" x14ac:dyDescent="0.2">
      <c r="A24" s="773" t="s">
        <v>586</v>
      </c>
      <c r="B24" s="774">
        <v>140</v>
      </c>
      <c r="C24" s="577">
        <v>750</v>
      </c>
      <c r="D24" s="775">
        <f t="shared" si="2"/>
        <v>4.3571428571428568</v>
      </c>
      <c r="E24" s="776"/>
      <c r="F24" s="774">
        <v>465</v>
      </c>
      <c r="G24" s="777">
        <v>1500</v>
      </c>
      <c r="H24" s="778">
        <f t="shared" si="0"/>
        <v>2.225806451612903</v>
      </c>
      <c r="I24" s="781">
        <f t="shared" si="1"/>
        <v>1.3503469791439644E-4</v>
      </c>
      <c r="J24" s="779"/>
    </row>
    <row r="25" spans="1:10" x14ac:dyDescent="0.2">
      <c r="A25" s="773" t="s">
        <v>585</v>
      </c>
      <c r="B25" s="774">
        <v>0</v>
      </c>
      <c r="C25" s="577">
        <v>803.21</v>
      </c>
      <c r="D25" s="775" t="s">
        <v>250</v>
      </c>
      <c r="E25" s="776"/>
      <c r="F25" s="774">
        <v>269.75</v>
      </c>
      <c r="G25" s="777">
        <v>1083.7049999999999</v>
      </c>
      <c r="H25" s="778">
        <f t="shared" si="0"/>
        <v>3.0174420759962928</v>
      </c>
      <c r="I25" s="781">
        <f t="shared" si="1"/>
        <v>9.7558518202213985E-5</v>
      </c>
      <c r="J25" s="779"/>
    </row>
    <row r="26" spans="1:10" x14ac:dyDescent="0.2">
      <c r="A26" s="773" t="s">
        <v>575</v>
      </c>
      <c r="B26" s="774">
        <v>425</v>
      </c>
      <c r="C26" s="577">
        <v>540</v>
      </c>
      <c r="D26" s="775">
        <f t="shared" si="2"/>
        <v>0.27058823529411757</v>
      </c>
      <c r="E26" s="776"/>
      <c r="F26" s="774">
        <v>35141.64</v>
      </c>
      <c r="G26" s="777">
        <v>1032.7170000000001</v>
      </c>
      <c r="H26" s="778">
        <f>G26/F26-1</f>
        <v>-0.97061272609929417</v>
      </c>
      <c r="I26" s="781">
        <f>G26/$G$6</f>
        <v>9.2968418750707837E-5</v>
      </c>
      <c r="J26" s="779"/>
    </row>
    <row r="27" spans="1:10" x14ac:dyDescent="0.2">
      <c r="A27" s="773" t="s">
        <v>578</v>
      </c>
      <c r="B27" s="774">
        <v>79</v>
      </c>
      <c r="C27" s="577">
        <v>189</v>
      </c>
      <c r="D27" s="775">
        <f t="shared" si="2"/>
        <v>1.3924050632911391</v>
      </c>
      <c r="E27" s="776"/>
      <c r="F27" s="774">
        <v>123</v>
      </c>
      <c r="G27" s="777">
        <v>333</v>
      </c>
      <c r="H27" s="778">
        <f>G27/F27-1</f>
        <v>1.7073170731707319</v>
      </c>
      <c r="I27" s="781">
        <f>G27/$G$6</f>
        <v>2.997770293699601E-5</v>
      </c>
      <c r="J27" s="779"/>
    </row>
    <row r="28" spans="1:10" x14ac:dyDescent="0.2">
      <c r="A28" s="773" t="s">
        <v>584</v>
      </c>
      <c r="B28" s="774">
        <v>555.29999999999995</v>
      </c>
      <c r="C28" s="577">
        <v>188.70999999999998</v>
      </c>
      <c r="D28" s="775">
        <f t="shared" si="2"/>
        <v>-0.66016567621105704</v>
      </c>
      <c r="E28" s="776"/>
      <c r="F28" s="774">
        <v>1072.2849999999999</v>
      </c>
      <c r="G28" s="777">
        <v>284.70999999999998</v>
      </c>
      <c r="H28" s="778">
        <f t="shared" si="0"/>
        <v>-0.7344829033326028</v>
      </c>
      <c r="I28" s="781">
        <f t="shared" si="1"/>
        <v>2.5630485895471872E-5</v>
      </c>
      <c r="J28" s="779"/>
    </row>
    <row r="29" spans="1:10" x14ac:dyDescent="0.2">
      <c r="A29" s="773" t="s">
        <v>587</v>
      </c>
      <c r="B29" s="774">
        <v>90</v>
      </c>
      <c r="C29" s="577">
        <v>147</v>
      </c>
      <c r="D29" s="775">
        <f t="shared" si="2"/>
        <v>0.6333333333333333</v>
      </c>
      <c r="E29" s="776"/>
      <c r="F29" s="774">
        <v>229</v>
      </c>
      <c r="G29" s="777">
        <v>211</v>
      </c>
      <c r="H29" s="778">
        <f t="shared" si="0"/>
        <v>-7.8602620087336206E-2</v>
      </c>
      <c r="I29" s="781">
        <f t="shared" si="1"/>
        <v>1.8994880839958432E-5</v>
      </c>
      <c r="J29" s="779"/>
    </row>
    <row r="30" spans="1:10" x14ac:dyDescent="0.2">
      <c r="A30" s="773" t="s">
        <v>588</v>
      </c>
      <c r="B30" s="774">
        <v>56</v>
      </c>
      <c r="C30" s="577">
        <v>94</v>
      </c>
      <c r="D30" s="775">
        <f t="shared" si="2"/>
        <v>0.6785714285714286</v>
      </c>
      <c r="E30" s="776"/>
      <c r="F30" s="774">
        <v>112</v>
      </c>
      <c r="G30" s="777">
        <v>106</v>
      </c>
      <c r="H30" s="778">
        <f t="shared" si="0"/>
        <v>-5.3571428571428603E-2</v>
      </c>
      <c r="I30" s="782">
        <f t="shared" si="1"/>
        <v>9.5424519859506822E-6</v>
      </c>
      <c r="J30" s="779"/>
    </row>
    <row r="31" spans="1:10" x14ac:dyDescent="0.2">
      <c r="A31" s="773" t="s">
        <v>580</v>
      </c>
      <c r="B31" s="774">
        <v>5450.0590000000002</v>
      </c>
      <c r="C31" s="577">
        <v>45</v>
      </c>
      <c r="D31" s="775">
        <f>+C31/B31-1</f>
        <v>-0.99174320865150267</v>
      </c>
      <c r="E31" s="776"/>
      <c r="F31" s="774">
        <v>6921.6589999999997</v>
      </c>
      <c r="G31" s="777">
        <v>71</v>
      </c>
      <c r="H31" s="778">
        <f t="shared" si="0"/>
        <v>-0.98974234356243207</v>
      </c>
      <c r="I31" s="783">
        <f t="shared" si="1"/>
        <v>6.3916423679480984E-6</v>
      </c>
      <c r="J31" s="779"/>
    </row>
    <row r="32" spans="1:10" x14ac:dyDescent="0.2">
      <c r="A32" s="773" t="s">
        <v>576</v>
      </c>
      <c r="B32" s="774">
        <v>717</v>
      </c>
      <c r="C32" s="577">
        <v>23</v>
      </c>
      <c r="D32" s="775">
        <f t="shared" ref="D32:D35" si="3">+C32/B32-1</f>
        <v>-0.96792189679218965</v>
      </c>
      <c r="E32" s="776"/>
      <c r="F32" s="774">
        <v>1318.3899999999999</v>
      </c>
      <c r="G32" s="777">
        <v>34</v>
      </c>
      <c r="H32" s="778">
        <f t="shared" si="0"/>
        <v>-0.97421096943999874</v>
      </c>
      <c r="I32" s="783">
        <f t="shared" si="1"/>
        <v>3.0607864860596526E-6</v>
      </c>
      <c r="J32" s="779"/>
    </row>
    <row r="33" spans="1:10" x14ac:dyDescent="0.2">
      <c r="A33" s="773" t="s">
        <v>655</v>
      </c>
      <c r="B33" s="774">
        <v>0</v>
      </c>
      <c r="C33" s="577">
        <v>30</v>
      </c>
      <c r="D33" s="775" t="s">
        <v>250</v>
      </c>
      <c r="E33" s="776"/>
      <c r="F33" s="774">
        <v>0</v>
      </c>
      <c r="G33" s="777">
        <v>30</v>
      </c>
      <c r="H33" s="778" t="s">
        <v>250</v>
      </c>
      <c r="I33" s="784">
        <f t="shared" si="1"/>
        <v>2.7006939582879287E-6</v>
      </c>
      <c r="J33" s="779"/>
    </row>
    <row r="34" spans="1:10" x14ac:dyDescent="0.2">
      <c r="A34" s="773" t="s">
        <v>589</v>
      </c>
      <c r="B34" s="774">
        <v>0</v>
      </c>
      <c r="C34" s="577">
        <v>0</v>
      </c>
      <c r="D34" s="775" t="s">
        <v>251</v>
      </c>
      <c r="E34" s="776"/>
      <c r="F34" s="774">
        <v>1</v>
      </c>
      <c r="G34" s="777">
        <v>7</v>
      </c>
      <c r="H34" s="778">
        <f t="shared" si="0"/>
        <v>6</v>
      </c>
      <c r="I34" s="784">
        <f t="shared" si="1"/>
        <v>6.3016192360051667E-7</v>
      </c>
      <c r="J34" s="779"/>
    </row>
    <row r="35" spans="1:10" x14ac:dyDescent="0.2">
      <c r="A35" s="773" t="s">
        <v>590</v>
      </c>
      <c r="B35" s="774">
        <v>2</v>
      </c>
      <c r="C35" s="577">
        <v>2</v>
      </c>
      <c r="D35" s="775">
        <f t="shared" si="3"/>
        <v>0</v>
      </c>
      <c r="E35" s="776"/>
      <c r="F35" s="774">
        <v>4</v>
      </c>
      <c r="G35" s="777">
        <v>4</v>
      </c>
      <c r="H35" s="778">
        <f t="shared" si="0"/>
        <v>0</v>
      </c>
      <c r="I35" s="785">
        <f>G35/$G$6</f>
        <v>3.6009252777172383E-7</v>
      </c>
      <c r="J35" s="779"/>
    </row>
    <row r="36" spans="1:10" x14ac:dyDescent="0.2">
      <c r="A36" s="773" t="s">
        <v>582</v>
      </c>
      <c r="B36" s="774">
        <v>224.14500000000001</v>
      </c>
      <c r="C36" s="577">
        <v>0</v>
      </c>
      <c r="D36" s="775" t="s">
        <v>251</v>
      </c>
      <c r="E36" s="776"/>
      <c r="F36" s="774">
        <v>415.57000000000005</v>
      </c>
      <c r="G36" s="777">
        <v>0</v>
      </c>
      <c r="H36" s="778" t="s">
        <v>251</v>
      </c>
      <c r="I36" s="784" t="s">
        <v>251</v>
      </c>
      <c r="J36" s="779"/>
    </row>
    <row r="37" spans="1:10" x14ac:dyDescent="0.2">
      <c r="A37" s="767" t="s">
        <v>591</v>
      </c>
      <c r="B37" s="786">
        <f>SUM(B38:B39)</f>
        <v>15813.369999999999</v>
      </c>
      <c r="C37" s="578">
        <f>SUM(C38:C39)</f>
        <v>11692.560000000001</v>
      </c>
      <c r="D37" s="770">
        <f>+C37/B37-1</f>
        <v>-0.26059024736662695</v>
      </c>
      <c r="E37" s="787"/>
      <c r="F37" s="786">
        <f>SUM(F38:F39)</f>
        <v>34541.203999999998</v>
      </c>
      <c r="G37" s="788">
        <f>SUM(G38:G39)</f>
        <v>21684.82</v>
      </c>
      <c r="H37" s="772">
        <f>+G37/F37-1</f>
        <v>-0.37220428100884961</v>
      </c>
      <c r="I37" s="770">
        <f>SUM(I38:I39)</f>
        <v>1</v>
      </c>
      <c r="J37" s="779"/>
    </row>
    <row r="38" spans="1:10" x14ac:dyDescent="0.2">
      <c r="A38" s="789" t="s">
        <v>592</v>
      </c>
      <c r="B38" s="790">
        <v>8545.7099999999991</v>
      </c>
      <c r="C38" s="791">
        <v>5843.64</v>
      </c>
      <c r="D38" s="775">
        <f>+C38/B38-1</f>
        <v>-0.31619022878145864</v>
      </c>
      <c r="E38" s="792"/>
      <c r="F38" s="790">
        <v>19802.009999999998</v>
      </c>
      <c r="G38" s="793">
        <v>11623.439999999999</v>
      </c>
      <c r="H38" s="778">
        <f>+G38/F38-1</f>
        <v>-0.41301716340916905</v>
      </c>
      <c r="I38" s="775">
        <f>G38/$G$37</f>
        <v>0.53601736145377266</v>
      </c>
      <c r="J38" s="779"/>
    </row>
    <row r="39" spans="1:10" x14ac:dyDescent="0.2">
      <c r="A39" s="789" t="s">
        <v>593</v>
      </c>
      <c r="B39" s="794">
        <v>7267.66</v>
      </c>
      <c r="C39" s="795">
        <v>5848.92</v>
      </c>
      <c r="D39" s="796">
        <f>+C39/B39-1</f>
        <v>-0.19521276449366098</v>
      </c>
      <c r="E39" s="792"/>
      <c r="F39" s="794">
        <v>14739.194</v>
      </c>
      <c r="G39" s="797">
        <v>10061.380000000001</v>
      </c>
      <c r="H39" s="798">
        <f>+G39/F39-1</f>
        <v>-0.31737244248226859</v>
      </c>
      <c r="I39" s="796">
        <f>G39/$G$37</f>
        <v>0.46398263854622734</v>
      </c>
      <c r="J39" s="779"/>
    </row>
    <row r="40" spans="1:10" ht="35.25" customHeight="1" x14ac:dyDescent="0.2">
      <c r="A40" s="1019" t="s">
        <v>656</v>
      </c>
      <c r="B40" s="1020"/>
      <c r="C40" s="1020"/>
      <c r="D40" s="1020"/>
      <c r="E40" s="1020"/>
      <c r="F40" s="1020"/>
      <c r="G40" s="799"/>
      <c r="H40" s="799"/>
      <c r="I40" s="800"/>
    </row>
    <row r="41" spans="1:10" x14ac:dyDescent="0.2">
      <c r="A41" s="579" t="s">
        <v>594</v>
      </c>
      <c r="B41" s="801"/>
      <c r="C41" s="802"/>
      <c r="D41" s="803"/>
      <c r="E41" s="801"/>
      <c r="F41" s="804"/>
      <c r="G41" s="805"/>
      <c r="H41" s="805"/>
      <c r="I41" s="806"/>
    </row>
  </sheetData>
  <mergeCells count="3">
    <mergeCell ref="B4:D4"/>
    <mergeCell ref="F4:I4"/>
    <mergeCell ref="A40:F40"/>
  </mergeCells>
  <pageMargins left="0.7" right="0.7" top="0.75" bottom="0.75" header="0.3" footer="0.3"/>
  <pageSetup paperSize="9" scale="63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55A6D-CABD-457D-BE70-CE707B944773}">
  <sheetPr>
    <tabColor rgb="FF92D050"/>
    <pageSetUpPr fitToPage="1"/>
  </sheetPr>
  <dimension ref="A1:M123"/>
  <sheetViews>
    <sheetView showGridLines="0" view="pageBreakPreview" zoomScaleNormal="100" zoomScaleSheetLayoutView="100" workbookViewId="0"/>
  </sheetViews>
  <sheetFormatPr baseColWidth="10" defaultColWidth="11.42578125" defaultRowHeight="12.75" x14ac:dyDescent="0.2"/>
  <cols>
    <col min="1" max="1" width="35.42578125" style="581" customWidth="1"/>
    <col min="2" max="3" width="11.7109375" style="581" customWidth="1"/>
    <col min="4" max="4" width="10.7109375" style="581" bestFit="1" customWidth="1"/>
    <col min="5" max="5" width="3" style="581" customWidth="1"/>
    <col min="6" max="6" width="14.140625" style="581" bestFit="1" customWidth="1"/>
    <col min="7" max="7" width="13.140625" style="581" bestFit="1" customWidth="1"/>
    <col min="8" max="8" width="10.7109375" style="581" bestFit="1" customWidth="1"/>
    <col min="9" max="9" width="7.7109375" style="581" bestFit="1" customWidth="1"/>
    <col min="10" max="10" width="3.42578125" style="581" customWidth="1"/>
    <col min="11" max="16384" width="11.42578125" style="581"/>
  </cols>
  <sheetData>
    <row r="1" spans="1:9" x14ac:dyDescent="0.2">
      <c r="A1" s="580" t="s">
        <v>595</v>
      </c>
    </row>
    <row r="2" spans="1:9" ht="15.75" x14ac:dyDescent="0.25">
      <c r="A2" s="582" t="s">
        <v>596</v>
      </c>
    </row>
    <row r="4" spans="1:9" x14ac:dyDescent="0.2">
      <c r="A4" s="583"/>
      <c r="B4" s="1018" t="s">
        <v>653</v>
      </c>
      <c r="C4" s="1018"/>
      <c r="D4" s="1018"/>
      <c r="E4" s="808"/>
      <c r="F4" s="1018" t="s">
        <v>654</v>
      </c>
      <c r="G4" s="1018"/>
      <c r="H4" s="1018"/>
      <c r="I4" s="1018"/>
    </row>
    <row r="5" spans="1:9" x14ac:dyDescent="0.2">
      <c r="A5" s="584" t="s">
        <v>597</v>
      </c>
      <c r="B5" s="763">
        <v>2024</v>
      </c>
      <c r="C5" s="576">
        <v>2025</v>
      </c>
      <c r="D5" s="586" t="s">
        <v>598</v>
      </c>
      <c r="E5" s="585"/>
      <c r="F5" s="763">
        <v>2024</v>
      </c>
      <c r="G5" s="576">
        <v>2025</v>
      </c>
      <c r="H5" s="585" t="s">
        <v>598</v>
      </c>
      <c r="I5" s="586" t="s">
        <v>536</v>
      </c>
    </row>
    <row r="6" spans="1:9" x14ac:dyDescent="0.2">
      <c r="A6" s="587" t="s">
        <v>599</v>
      </c>
      <c r="B6" s="588">
        <f>SUM(B7:B11)</f>
        <v>1267472.33</v>
      </c>
      <c r="C6" s="589">
        <f>SUM(C7:C11)</f>
        <v>3309810.2440000004</v>
      </c>
      <c r="D6" s="590">
        <f t="shared" ref="D6:D66" si="0">(C6-B6)/B6</f>
        <v>1.6113471400200114</v>
      </c>
      <c r="E6" s="809"/>
      <c r="F6" s="588">
        <f>SUM(F7:F11)</f>
        <v>3467443.8099999996</v>
      </c>
      <c r="G6" s="589">
        <f>SUM(G7:G11)</f>
        <v>5930683.5240000011</v>
      </c>
      <c r="H6" s="591">
        <f>(G6-F6)/F6</f>
        <v>0.71039066498960857</v>
      </c>
      <c r="I6" s="646">
        <f>SUM(I7:I11)</f>
        <v>1</v>
      </c>
    </row>
    <row r="7" spans="1:9" x14ac:dyDescent="0.2">
      <c r="A7" s="581" t="s">
        <v>252</v>
      </c>
      <c r="B7" s="592">
        <v>472752.71</v>
      </c>
      <c r="C7" s="593">
        <v>2728452.0500000003</v>
      </c>
      <c r="D7" s="810">
        <f t="shared" si="0"/>
        <v>4.7714149327668585</v>
      </c>
      <c r="E7" s="811"/>
      <c r="F7" s="594">
        <v>1039727.2750000001</v>
      </c>
      <c r="G7" s="593">
        <v>4643734.45</v>
      </c>
      <c r="H7" s="595">
        <f t="shared" ref="H7:H66" si="1">(G7-F7)/F7</f>
        <v>3.4663005017349375</v>
      </c>
      <c r="I7" s="647">
        <f>G7/$G$6</f>
        <v>0.78300155980469399</v>
      </c>
    </row>
    <row r="8" spans="1:9" x14ac:dyDescent="0.2">
      <c r="A8" s="581" t="s">
        <v>253</v>
      </c>
      <c r="B8" s="592">
        <v>588155.19999999995</v>
      </c>
      <c r="C8" s="593">
        <v>335180.88</v>
      </c>
      <c r="D8" s="810">
        <f t="shared" si="0"/>
        <v>-0.43011490844593392</v>
      </c>
      <c r="E8" s="811"/>
      <c r="F8" s="594">
        <v>1533622.69</v>
      </c>
      <c r="G8" s="593">
        <v>553439.24</v>
      </c>
      <c r="H8" s="595">
        <f t="shared" si="1"/>
        <v>-0.63912946540977433</v>
      </c>
      <c r="I8" s="647">
        <f>G8/$G$6</f>
        <v>9.3317951929211704E-2</v>
      </c>
    </row>
    <row r="9" spans="1:9" x14ac:dyDescent="0.2">
      <c r="A9" s="581" t="s">
        <v>255</v>
      </c>
      <c r="B9" s="592">
        <v>149130.66999999998</v>
      </c>
      <c r="C9" s="593">
        <v>202161.75</v>
      </c>
      <c r="D9" s="810">
        <f t="shared" si="0"/>
        <v>0.3556014332933663</v>
      </c>
      <c r="E9" s="811"/>
      <c r="F9" s="594">
        <v>338170.08999999997</v>
      </c>
      <c r="G9" s="593">
        <v>419284.14</v>
      </c>
      <c r="H9" s="595">
        <f t="shared" si="1"/>
        <v>0.23986169208518723</v>
      </c>
      <c r="I9" s="647">
        <f>G9/$G$6</f>
        <v>7.0697439562111414E-2</v>
      </c>
    </row>
    <row r="10" spans="1:9" x14ac:dyDescent="0.2">
      <c r="A10" s="581" t="s">
        <v>254</v>
      </c>
      <c r="B10" s="592">
        <v>6678.06</v>
      </c>
      <c r="C10" s="593">
        <v>0</v>
      </c>
      <c r="D10" s="810" t="s">
        <v>251</v>
      </c>
      <c r="E10" s="811"/>
      <c r="F10" s="594">
        <v>475902.36</v>
      </c>
      <c r="G10" s="593">
        <v>205245.3</v>
      </c>
      <c r="H10" s="595">
        <f t="shared" si="1"/>
        <v>-0.56872392900089841</v>
      </c>
      <c r="I10" s="647">
        <f>G10/$G$6</f>
        <v>3.4607360040275849E-2</v>
      </c>
    </row>
    <row r="11" spans="1:9" x14ac:dyDescent="0.2">
      <c r="A11" s="581" t="s">
        <v>256</v>
      </c>
      <c r="B11" s="592">
        <v>50755.690000000177</v>
      </c>
      <c r="C11" s="593">
        <v>44015.564000000246</v>
      </c>
      <c r="D11" s="810">
        <f t="shared" si="0"/>
        <v>-0.13279547573877742</v>
      </c>
      <c r="E11" s="811"/>
      <c r="F11" s="594">
        <v>80021.395000000019</v>
      </c>
      <c r="G11" s="593">
        <v>108980.39400000125</v>
      </c>
      <c r="H11" s="595">
        <f t="shared" si="1"/>
        <v>0.36189070435476944</v>
      </c>
      <c r="I11" s="647">
        <f>G11/$G$6</f>
        <v>1.8375688663707094E-2</v>
      </c>
    </row>
    <row r="12" spans="1:9" x14ac:dyDescent="0.2">
      <c r="A12" s="587" t="s">
        <v>600</v>
      </c>
      <c r="B12" s="588">
        <f>SUM(B13)</f>
        <v>1001616.6</v>
      </c>
      <c r="C12" s="589">
        <f>SUM(C13)</f>
        <v>1094906</v>
      </c>
      <c r="D12" s="590">
        <f t="shared" si="0"/>
        <v>9.3138831764569427E-2</v>
      </c>
      <c r="E12" s="809"/>
      <c r="F12" s="588">
        <f>SUM(F13)</f>
        <v>2075350.2999999998</v>
      </c>
      <c r="G12" s="589">
        <f>SUM(G13)</f>
        <v>2266027.7000000002</v>
      </c>
      <c r="H12" s="591">
        <f t="shared" si="1"/>
        <v>9.1877212247012174E-2</v>
      </c>
      <c r="I12" s="646">
        <f>SUM(I13)</f>
        <v>1</v>
      </c>
    </row>
    <row r="13" spans="1:9" x14ac:dyDescent="0.2">
      <c r="A13" s="581" t="s">
        <v>257</v>
      </c>
      <c r="B13" s="592">
        <v>1001616.6</v>
      </c>
      <c r="C13" s="593">
        <v>1094906</v>
      </c>
      <c r="D13" s="810">
        <f t="shared" si="0"/>
        <v>9.3138831764569427E-2</v>
      </c>
      <c r="E13" s="811"/>
      <c r="F13" s="594">
        <v>2075350.2999999998</v>
      </c>
      <c r="G13" s="593">
        <v>2266027.7000000002</v>
      </c>
      <c r="H13" s="595">
        <f t="shared" si="1"/>
        <v>9.1877212247012174E-2</v>
      </c>
      <c r="I13" s="647">
        <f>G12/$G$13</f>
        <v>1</v>
      </c>
    </row>
    <row r="14" spans="1:9" x14ac:dyDescent="0.2">
      <c r="A14" s="587" t="s">
        <v>601</v>
      </c>
      <c r="B14" s="588">
        <f>SUM(B15:B19)</f>
        <v>447137.19</v>
      </c>
      <c r="C14" s="589">
        <f>SUM(C15:C19)</f>
        <v>433771.68</v>
      </c>
      <c r="D14" s="590">
        <f t="shared" si="0"/>
        <v>-2.9891295778819046E-2</v>
      </c>
      <c r="E14" s="809"/>
      <c r="F14" s="588">
        <f>SUM(F15:F19)</f>
        <v>782289.16</v>
      </c>
      <c r="G14" s="589">
        <f>SUM(G15:G19)</f>
        <v>867706.34000000008</v>
      </c>
      <c r="H14" s="591">
        <f t="shared" si="1"/>
        <v>0.10918875572812493</v>
      </c>
      <c r="I14" s="646">
        <f>SUM(I15:I19)</f>
        <v>0.99999999999999989</v>
      </c>
    </row>
    <row r="15" spans="1:9" x14ac:dyDescent="0.2">
      <c r="A15" s="581" t="s">
        <v>253</v>
      </c>
      <c r="B15" s="592">
        <v>385605.82</v>
      </c>
      <c r="C15" s="593">
        <v>389050.14</v>
      </c>
      <c r="D15" s="810">
        <f t="shared" si="0"/>
        <v>8.9322303278513981E-3</v>
      </c>
      <c r="E15" s="811"/>
      <c r="F15" s="594">
        <v>673096.52</v>
      </c>
      <c r="G15" s="593">
        <v>781092.06</v>
      </c>
      <c r="H15" s="595">
        <f t="shared" si="1"/>
        <v>0.16044584512188539</v>
      </c>
      <c r="I15" s="647">
        <f>G15/$G$14</f>
        <v>0.90018019229869861</v>
      </c>
    </row>
    <row r="16" spans="1:9" x14ac:dyDescent="0.2">
      <c r="A16" s="581" t="s">
        <v>259</v>
      </c>
      <c r="B16" s="592">
        <v>21117</v>
      </c>
      <c r="C16" s="593">
        <v>20190</v>
      </c>
      <c r="D16" s="810">
        <f t="shared" si="0"/>
        <v>-4.3898281005824692E-2</v>
      </c>
      <c r="E16" s="811"/>
      <c r="F16" s="594">
        <v>38705</v>
      </c>
      <c r="G16" s="593">
        <v>43190</v>
      </c>
      <c r="H16" s="595">
        <f t="shared" si="1"/>
        <v>0.11587650174396073</v>
      </c>
      <c r="I16" s="647">
        <f>G16/$G$14</f>
        <v>4.9774904260812471E-2</v>
      </c>
    </row>
    <row r="17" spans="1:9" x14ac:dyDescent="0.2">
      <c r="A17" s="581" t="s">
        <v>266</v>
      </c>
      <c r="B17" s="592">
        <v>22745</v>
      </c>
      <c r="C17" s="593">
        <v>7195</v>
      </c>
      <c r="D17" s="810">
        <f t="shared" si="0"/>
        <v>-0.68366673994284455</v>
      </c>
      <c r="E17" s="811"/>
      <c r="F17" s="594">
        <v>33999</v>
      </c>
      <c r="G17" s="593">
        <v>15660</v>
      </c>
      <c r="H17" s="595">
        <f t="shared" si="1"/>
        <v>-0.53939821759463513</v>
      </c>
      <c r="I17" s="647">
        <f>G17/$G$14</f>
        <v>1.804758047521008E-2</v>
      </c>
    </row>
    <row r="18" spans="1:9" x14ac:dyDescent="0.2">
      <c r="A18" s="581" t="s">
        <v>258</v>
      </c>
      <c r="B18" s="592">
        <v>7498.84</v>
      </c>
      <c r="C18" s="593">
        <v>10537.43</v>
      </c>
      <c r="D18" s="810">
        <f t="shared" si="0"/>
        <v>0.40520800550485142</v>
      </c>
      <c r="E18" s="811"/>
      <c r="F18" s="594">
        <v>15173.45</v>
      </c>
      <c r="G18" s="593">
        <v>10582.43</v>
      </c>
      <c r="H18" s="595">
        <f t="shared" si="1"/>
        <v>-0.30256929043823261</v>
      </c>
      <c r="I18" s="647">
        <f>G18/$G$14</f>
        <v>1.2195865711895109E-2</v>
      </c>
    </row>
    <row r="19" spans="1:9" x14ac:dyDescent="0.2">
      <c r="A19" s="581" t="s">
        <v>256</v>
      </c>
      <c r="B19" s="592">
        <v>10170.52999999997</v>
      </c>
      <c r="C19" s="593">
        <v>6799.109999999986</v>
      </c>
      <c r="D19" s="810">
        <f t="shared" si="0"/>
        <v>-0.33148911610309334</v>
      </c>
      <c r="E19" s="811"/>
      <c r="F19" s="594">
        <v>21315.190000000061</v>
      </c>
      <c r="G19" s="593">
        <v>17181.849999999977</v>
      </c>
      <c r="H19" s="595">
        <f t="shared" si="1"/>
        <v>-0.19391523134441083</v>
      </c>
      <c r="I19" s="647">
        <f>G19/$G$14</f>
        <v>1.9801457253383645E-2</v>
      </c>
    </row>
    <row r="20" spans="1:9" x14ac:dyDescent="0.2">
      <c r="A20" s="587" t="s">
        <v>603</v>
      </c>
      <c r="B20" s="588">
        <f>SUM(B21:B23)</f>
        <v>104441.19500000001</v>
      </c>
      <c r="C20" s="589">
        <f>SUM(C21:C23)</f>
        <v>188751.05</v>
      </c>
      <c r="D20" s="590">
        <f t="shared" si="0"/>
        <v>0.8072471307897231</v>
      </c>
      <c r="E20" s="809"/>
      <c r="F20" s="588">
        <f>SUM(F21:F23)</f>
        <v>172107.93000000002</v>
      </c>
      <c r="G20" s="589">
        <f>SUM(G21:G23)</f>
        <v>388876.52500000002</v>
      </c>
      <c r="H20" s="591">
        <f t="shared" si="1"/>
        <v>1.2594921977157008</v>
      </c>
      <c r="I20" s="646">
        <f>SUM(I21:I23)</f>
        <v>1</v>
      </c>
    </row>
    <row r="21" spans="1:9" x14ac:dyDescent="0.2">
      <c r="A21" s="581" t="s">
        <v>265</v>
      </c>
      <c r="B21" s="592">
        <v>102436.8</v>
      </c>
      <c r="C21" s="593">
        <v>187980.74</v>
      </c>
      <c r="D21" s="810">
        <f t="shared" si="0"/>
        <v>0.83508992861940223</v>
      </c>
      <c r="E21" s="811"/>
      <c r="F21" s="594">
        <v>169471.2</v>
      </c>
      <c r="G21" s="593">
        <v>388072.38</v>
      </c>
      <c r="H21" s="595">
        <f t="shared" si="1"/>
        <v>1.2899016470055087</v>
      </c>
      <c r="I21" s="647">
        <f>G21/$G$20</f>
        <v>0.99793213282802296</v>
      </c>
    </row>
    <row r="22" spans="1:9" x14ac:dyDescent="0.2">
      <c r="A22" s="581" t="s">
        <v>255</v>
      </c>
      <c r="B22" s="812">
        <v>1498</v>
      </c>
      <c r="C22" s="813">
        <v>500</v>
      </c>
      <c r="D22" s="810">
        <f t="shared" si="0"/>
        <v>-0.66622162883845126</v>
      </c>
      <c r="E22" s="811"/>
      <c r="F22" s="594">
        <v>1498</v>
      </c>
      <c r="G22" s="593">
        <v>500</v>
      </c>
      <c r="H22" s="595">
        <f t="shared" si="1"/>
        <v>-0.66622162883845126</v>
      </c>
      <c r="I22" s="814">
        <f>G22/$G$20</f>
        <v>1.285755163544521E-3</v>
      </c>
    </row>
    <row r="23" spans="1:9" x14ac:dyDescent="0.2">
      <c r="A23" s="581" t="s">
        <v>252</v>
      </c>
      <c r="B23" s="812">
        <v>506.39499999999998</v>
      </c>
      <c r="C23" s="813">
        <v>270.31</v>
      </c>
      <c r="D23" s="810">
        <f t="shared" si="0"/>
        <v>-0.46620720978682645</v>
      </c>
      <c r="E23" s="811"/>
      <c r="F23" s="594">
        <v>1138.73</v>
      </c>
      <c r="G23" s="593">
        <v>304.14499999999998</v>
      </c>
      <c r="H23" s="595">
        <f t="shared" si="1"/>
        <v>-0.73290859114978968</v>
      </c>
      <c r="I23" s="814">
        <f>G23/$G$20</f>
        <v>7.8211200843249652E-4</v>
      </c>
    </row>
    <row r="24" spans="1:9" x14ac:dyDescent="0.2">
      <c r="A24" s="587" t="s">
        <v>602</v>
      </c>
      <c r="B24" s="588">
        <f>SUM(B25:B31)</f>
        <v>206935.98</v>
      </c>
      <c r="C24" s="589">
        <f>SUM(C25:C31)</f>
        <v>190231.15</v>
      </c>
      <c r="D24" s="590">
        <f t="shared" si="0"/>
        <v>-8.0724627974313679E-2</v>
      </c>
      <c r="E24" s="809"/>
      <c r="F24" s="588">
        <f>SUM(F25:F31)</f>
        <v>422138.62</v>
      </c>
      <c r="G24" s="589">
        <f>SUM(G25:G31)</f>
        <v>387448.62</v>
      </c>
      <c r="H24" s="591">
        <f t="shared" si="1"/>
        <v>-8.217679775425428E-2</v>
      </c>
      <c r="I24" s="646">
        <f>SUM(I25:I31)</f>
        <v>1</v>
      </c>
    </row>
    <row r="25" spans="1:9" x14ac:dyDescent="0.2">
      <c r="A25" s="596" t="s">
        <v>253</v>
      </c>
      <c r="B25" s="484">
        <v>135425.44</v>
      </c>
      <c r="C25" s="484">
        <v>125937.88</v>
      </c>
      <c r="D25" s="810">
        <f t="shared" si="0"/>
        <v>-7.00574426784214E-2</v>
      </c>
      <c r="E25" s="811"/>
      <c r="F25" s="594">
        <v>279112.95</v>
      </c>
      <c r="G25" s="593">
        <v>254157.46</v>
      </c>
      <c r="H25" s="595">
        <f t="shared" si="1"/>
        <v>-8.9410004086159456E-2</v>
      </c>
      <c r="I25" s="647">
        <f t="shared" ref="I25:I31" si="2">G25/$G$24</f>
        <v>0.65597719769914264</v>
      </c>
    </row>
    <row r="26" spans="1:9" x14ac:dyDescent="0.2">
      <c r="A26" s="596" t="s">
        <v>254</v>
      </c>
      <c r="B26" s="484">
        <v>44636.2</v>
      </c>
      <c r="C26" s="484">
        <v>52447.5</v>
      </c>
      <c r="D26" s="810">
        <f t="shared" si="0"/>
        <v>0.17499921588307257</v>
      </c>
      <c r="E26" s="811"/>
      <c r="F26" s="594">
        <v>89558.7</v>
      </c>
      <c r="G26" s="593">
        <v>97498.5</v>
      </c>
      <c r="H26" s="595">
        <f t="shared" si="1"/>
        <v>8.8654703563137954E-2</v>
      </c>
      <c r="I26" s="647">
        <f t="shared" si="2"/>
        <v>0.25164239841659519</v>
      </c>
    </row>
    <row r="27" spans="1:9" x14ac:dyDescent="0.2">
      <c r="A27" s="596" t="s">
        <v>266</v>
      </c>
      <c r="B27" s="484">
        <v>3415.1</v>
      </c>
      <c r="C27" s="484">
        <v>2401.4</v>
      </c>
      <c r="D27" s="810">
        <f t="shared" si="0"/>
        <v>-0.29682878978653621</v>
      </c>
      <c r="E27" s="811"/>
      <c r="F27" s="594">
        <v>4979.5</v>
      </c>
      <c r="G27" s="593">
        <v>16061.1</v>
      </c>
      <c r="H27" s="595">
        <f t="shared" si="1"/>
        <v>2.2254443217190483</v>
      </c>
      <c r="I27" s="647">
        <f t="shared" si="2"/>
        <v>4.1453496466189503E-2</v>
      </c>
    </row>
    <row r="28" spans="1:9" x14ac:dyDescent="0.2">
      <c r="A28" s="596" t="s">
        <v>260</v>
      </c>
      <c r="B28" s="484">
        <v>8047</v>
      </c>
      <c r="C28" s="484">
        <v>5953.87</v>
      </c>
      <c r="D28" s="810">
        <f t="shared" si="0"/>
        <v>-0.26011308562197094</v>
      </c>
      <c r="E28" s="811"/>
      <c r="F28" s="594">
        <v>15281.73</v>
      </c>
      <c r="G28" s="593">
        <v>14887.66</v>
      </c>
      <c r="H28" s="595">
        <f t="shared" si="1"/>
        <v>-2.5787001864317701E-2</v>
      </c>
      <c r="I28" s="647">
        <f t="shared" si="2"/>
        <v>3.8424862630817992E-2</v>
      </c>
    </row>
    <row r="29" spans="1:9" x14ac:dyDescent="0.2">
      <c r="A29" s="596" t="s">
        <v>262</v>
      </c>
      <c r="B29" s="484">
        <v>3162.7</v>
      </c>
      <c r="C29" s="484">
        <v>942</v>
      </c>
      <c r="D29" s="810">
        <f t="shared" si="0"/>
        <v>-0.70215322351155651</v>
      </c>
      <c r="E29" s="811"/>
      <c r="F29" s="594">
        <v>6539.7</v>
      </c>
      <c r="G29" s="593">
        <v>1731.4</v>
      </c>
      <c r="H29" s="595">
        <f t="shared" si="1"/>
        <v>-0.73524779424132591</v>
      </c>
      <c r="I29" s="647">
        <f t="shared" si="2"/>
        <v>4.4687215559059161E-3</v>
      </c>
    </row>
    <row r="30" spans="1:9" x14ac:dyDescent="0.2">
      <c r="A30" s="596" t="s">
        <v>269</v>
      </c>
      <c r="B30" s="484">
        <v>183</v>
      </c>
      <c r="C30" s="484">
        <v>1110</v>
      </c>
      <c r="D30" s="810">
        <f t="shared" si="0"/>
        <v>5.0655737704918034</v>
      </c>
      <c r="E30" s="811"/>
      <c r="F30" s="594">
        <v>323</v>
      </c>
      <c r="G30" s="593">
        <v>1220</v>
      </c>
      <c r="H30" s="595">
        <f t="shared" si="1"/>
        <v>2.7770897832817338</v>
      </c>
      <c r="I30" s="647">
        <f t="shared" si="2"/>
        <v>3.1488046079503392E-3</v>
      </c>
    </row>
    <row r="31" spans="1:9" x14ac:dyDescent="0.2">
      <c r="A31" s="581" t="s">
        <v>256</v>
      </c>
      <c r="B31" s="592">
        <v>12066.539999999979</v>
      </c>
      <c r="C31" s="593">
        <v>1438.5</v>
      </c>
      <c r="D31" s="810">
        <f t="shared" si="0"/>
        <v>-0.88078604140043437</v>
      </c>
      <c r="E31" s="811"/>
      <c r="F31" s="594">
        <v>26343.039999999979</v>
      </c>
      <c r="G31" s="593">
        <v>1892.5000000000582</v>
      </c>
      <c r="H31" s="595">
        <f t="shared" si="1"/>
        <v>-0.92815939238599421</v>
      </c>
      <c r="I31" s="647">
        <f t="shared" si="2"/>
        <v>4.8845186233985247E-3</v>
      </c>
    </row>
    <row r="32" spans="1:9" x14ac:dyDescent="0.2">
      <c r="A32" s="587" t="s">
        <v>567</v>
      </c>
      <c r="B32" s="588">
        <f>SUM(B33:B38)</f>
        <v>152375.43000000002</v>
      </c>
      <c r="C32" s="589">
        <f>SUM(C33:C38)</f>
        <v>183091.435</v>
      </c>
      <c r="D32" s="590">
        <f t="shared" si="0"/>
        <v>0.2015810882371257</v>
      </c>
      <c r="E32" s="809"/>
      <c r="F32" s="588">
        <f>SUM(F33:F38)</f>
        <v>281949</v>
      </c>
      <c r="G32" s="589">
        <f>SUM(G33:G38)</f>
        <v>295630.51500000001</v>
      </c>
      <c r="H32" s="591">
        <f t="shared" si="1"/>
        <v>4.8524786397540029E-2</v>
      </c>
      <c r="I32" s="646">
        <f>SUM(I33:I38)</f>
        <v>0.99999999999999989</v>
      </c>
    </row>
    <row r="33" spans="1:13" x14ac:dyDescent="0.2">
      <c r="A33" s="581" t="s">
        <v>253</v>
      </c>
      <c r="B33" s="592">
        <v>20206.97</v>
      </c>
      <c r="C33" s="593">
        <v>60899.204999999994</v>
      </c>
      <c r="D33" s="810">
        <f t="shared" si="0"/>
        <v>2.0137722280975323</v>
      </c>
      <c r="E33" s="811"/>
      <c r="F33" s="594">
        <v>44607.15</v>
      </c>
      <c r="G33" s="593">
        <v>80858.514999999999</v>
      </c>
      <c r="H33" s="595">
        <f t="shared" si="1"/>
        <v>0.81268059044346019</v>
      </c>
      <c r="I33" s="647">
        <f t="shared" ref="I33:I38" si="3">G33/$G$32</f>
        <v>0.27351207300098906</v>
      </c>
    </row>
    <row r="34" spans="1:13" x14ac:dyDescent="0.2">
      <c r="A34" s="581" t="s">
        <v>259</v>
      </c>
      <c r="B34" s="592">
        <v>32110</v>
      </c>
      <c r="C34" s="593">
        <v>33940</v>
      </c>
      <c r="D34" s="810">
        <f t="shared" si="0"/>
        <v>5.6991591404546869E-2</v>
      </c>
      <c r="E34" s="811"/>
      <c r="F34" s="594">
        <v>70464</v>
      </c>
      <c r="G34" s="593">
        <v>69643</v>
      </c>
      <c r="H34" s="595">
        <f t="shared" si="1"/>
        <v>-1.1651339691189828E-2</v>
      </c>
      <c r="I34" s="647">
        <f t="shared" si="3"/>
        <v>0.23557446361719458</v>
      </c>
    </row>
    <row r="35" spans="1:13" x14ac:dyDescent="0.2">
      <c r="A35" s="581" t="s">
        <v>260</v>
      </c>
      <c r="B35" s="592">
        <v>24848</v>
      </c>
      <c r="C35" s="593">
        <v>31157.13</v>
      </c>
      <c r="D35" s="810">
        <f t="shared" si="0"/>
        <v>0.25390896651641987</v>
      </c>
      <c r="E35" s="811"/>
      <c r="F35" s="594">
        <v>48958.59</v>
      </c>
      <c r="G35" s="593">
        <v>58815</v>
      </c>
      <c r="H35" s="595">
        <f t="shared" si="1"/>
        <v>0.20132136158333</v>
      </c>
      <c r="I35" s="647">
        <f t="shared" si="3"/>
        <v>0.19894766276072684</v>
      </c>
    </row>
    <row r="36" spans="1:13" x14ac:dyDescent="0.2">
      <c r="A36" s="581" t="s">
        <v>257</v>
      </c>
      <c r="B36" s="592">
        <v>5280</v>
      </c>
      <c r="C36" s="593">
        <v>21368</v>
      </c>
      <c r="D36" s="810">
        <f t="shared" si="0"/>
        <v>3.0469696969696969</v>
      </c>
      <c r="E36" s="811"/>
      <c r="F36" s="594">
        <v>7228.8</v>
      </c>
      <c r="G36" s="593">
        <v>31998</v>
      </c>
      <c r="H36" s="595">
        <f t="shared" si="1"/>
        <v>3.4264608233731741</v>
      </c>
      <c r="I36" s="647">
        <f t="shared" si="3"/>
        <v>0.10823645860779967</v>
      </c>
    </row>
    <row r="37" spans="1:13" x14ac:dyDescent="0.2">
      <c r="A37" s="581" t="s">
        <v>266</v>
      </c>
      <c r="B37" s="592">
        <v>4073.2</v>
      </c>
      <c r="C37" s="593">
        <v>20061</v>
      </c>
      <c r="D37" s="810">
        <f t="shared" si="0"/>
        <v>3.9251202985367768</v>
      </c>
      <c r="E37" s="811"/>
      <c r="F37" s="594">
        <v>6713.2</v>
      </c>
      <c r="G37" s="593">
        <v>23256</v>
      </c>
      <c r="H37" s="595">
        <f t="shared" si="1"/>
        <v>2.4642197461717212</v>
      </c>
      <c r="I37" s="647">
        <f t="shared" si="3"/>
        <v>7.8665762903399869E-2</v>
      </c>
    </row>
    <row r="38" spans="1:13" x14ac:dyDescent="0.2">
      <c r="A38" s="581" t="s">
        <v>256</v>
      </c>
      <c r="B38" s="592">
        <v>65857.260000000024</v>
      </c>
      <c r="C38" s="593">
        <v>15666.100000000006</v>
      </c>
      <c r="D38" s="810">
        <f t="shared" si="0"/>
        <v>-0.76212037974249158</v>
      </c>
      <c r="E38" s="811"/>
      <c r="F38" s="594">
        <v>103977.26000000001</v>
      </c>
      <c r="G38" s="593">
        <v>31060</v>
      </c>
      <c r="H38" s="595">
        <f t="shared" si="1"/>
        <v>-0.70128083775240857</v>
      </c>
      <c r="I38" s="647">
        <f t="shared" si="3"/>
        <v>0.10506357910988992</v>
      </c>
    </row>
    <row r="39" spans="1:13" x14ac:dyDescent="0.2">
      <c r="A39" s="587" t="s">
        <v>604</v>
      </c>
      <c r="B39" s="588">
        <f>SUM(B40:B43)</f>
        <v>113509.33</v>
      </c>
      <c r="C39" s="589">
        <f>SUM(C40:C43)</f>
        <v>129586.19</v>
      </c>
      <c r="D39" s="590">
        <f t="shared" si="0"/>
        <v>0.14163470086555882</v>
      </c>
      <c r="E39" s="809"/>
      <c r="F39" s="588">
        <f>SUM(F40:F43)</f>
        <v>213354.33000000002</v>
      </c>
      <c r="G39" s="589">
        <f>SUM(G40:G43)</f>
        <v>215230.15100000001</v>
      </c>
      <c r="H39" s="591">
        <f t="shared" si="1"/>
        <v>8.7920456078861686E-3</v>
      </c>
      <c r="I39" s="646">
        <f>SUM(I40:I43)</f>
        <v>0.99999999999999989</v>
      </c>
    </row>
    <row r="40" spans="1:13" x14ac:dyDescent="0.2">
      <c r="A40" s="581" t="s">
        <v>254</v>
      </c>
      <c r="B40" s="592">
        <v>86794</v>
      </c>
      <c r="C40" s="593">
        <v>103448.55</v>
      </c>
      <c r="D40" s="810">
        <f>(C40-B40)/B40</f>
        <v>0.19188595985897647</v>
      </c>
      <c r="E40" s="811"/>
      <c r="F40" s="594">
        <v>163737</v>
      </c>
      <c r="G40" s="593">
        <v>173087.27100000001</v>
      </c>
      <c r="H40" s="595">
        <f t="shared" si="1"/>
        <v>5.710542516352448E-2</v>
      </c>
      <c r="I40" s="647">
        <f>G40/$G$39</f>
        <v>0.80419620669224912</v>
      </c>
    </row>
    <row r="41" spans="1:13" x14ac:dyDescent="0.2">
      <c r="A41" s="581" t="s">
        <v>257</v>
      </c>
      <c r="B41" s="592">
        <v>10771.73</v>
      </c>
      <c r="C41" s="593">
        <v>14435.64</v>
      </c>
      <c r="D41" s="810">
        <f t="shared" si="0"/>
        <v>0.34014127721359522</v>
      </c>
      <c r="E41" s="811"/>
      <c r="F41" s="594">
        <v>20771.73</v>
      </c>
      <c r="G41" s="593">
        <v>27444.879999999997</v>
      </c>
      <c r="H41" s="595">
        <f t="shared" si="1"/>
        <v>0.32126115638899588</v>
      </c>
      <c r="I41" s="647">
        <f t="shared" ref="I41:I43" si="4">G41/$G$39</f>
        <v>0.12751410465720481</v>
      </c>
    </row>
    <row r="42" spans="1:13" x14ac:dyDescent="0.2">
      <c r="A42" s="581" t="s">
        <v>253</v>
      </c>
      <c r="B42" s="592">
        <v>4473.6000000000004</v>
      </c>
      <c r="C42" s="593">
        <v>6773</v>
      </c>
      <c r="D42" s="810">
        <f t="shared" si="0"/>
        <v>0.51399320457796838</v>
      </c>
      <c r="E42" s="811"/>
      <c r="F42" s="594">
        <v>10153.6</v>
      </c>
      <c r="G42" s="593">
        <v>8440</v>
      </c>
      <c r="H42" s="595">
        <f t="shared" si="1"/>
        <v>-0.16876772770248979</v>
      </c>
      <c r="I42" s="647">
        <f t="shared" si="4"/>
        <v>3.9213836726806922E-2</v>
      </c>
    </row>
    <row r="43" spans="1:13" x14ac:dyDescent="0.2">
      <c r="A43" s="581" t="s">
        <v>252</v>
      </c>
      <c r="B43" s="592">
        <v>11470</v>
      </c>
      <c r="C43" s="593">
        <v>4929</v>
      </c>
      <c r="D43" s="810">
        <f t="shared" si="0"/>
        <v>-0.57027027027027022</v>
      </c>
      <c r="E43" s="811"/>
      <c r="F43" s="594">
        <v>18692</v>
      </c>
      <c r="G43" s="593">
        <v>6258</v>
      </c>
      <c r="H43" s="595">
        <f t="shared" si="1"/>
        <v>-0.66520436550395889</v>
      </c>
      <c r="I43" s="647">
        <f t="shared" si="4"/>
        <v>2.9075851923739064E-2</v>
      </c>
    </row>
    <row r="44" spans="1:13" x14ac:dyDescent="0.2">
      <c r="A44" s="587" t="s">
        <v>605</v>
      </c>
      <c r="B44" s="588">
        <f>SUM(B45:B48)</f>
        <v>89630.5</v>
      </c>
      <c r="C44" s="589">
        <f>SUM(C45:C48)</f>
        <v>73729.8</v>
      </c>
      <c r="D44" s="590">
        <f t="shared" si="0"/>
        <v>-0.17740278141927132</v>
      </c>
      <c r="E44" s="809"/>
      <c r="F44" s="588">
        <f>SUM(F45:F48)</f>
        <v>185495.5</v>
      </c>
      <c r="G44" s="589">
        <f>SUM(G45:G48)</f>
        <v>166972.92599999998</v>
      </c>
      <c r="H44" s="591">
        <f t="shared" si="1"/>
        <v>-9.9854573291535492E-2</v>
      </c>
      <c r="I44" s="646">
        <f>SUM(I45:I48)</f>
        <v>1.0000000000000002</v>
      </c>
      <c r="L44" s="597"/>
      <c r="M44" s="597"/>
    </row>
    <row r="45" spans="1:13" x14ac:dyDescent="0.2">
      <c r="A45" s="581" t="s">
        <v>253</v>
      </c>
      <c r="B45" s="592">
        <v>50403</v>
      </c>
      <c r="C45" s="593">
        <v>45802</v>
      </c>
      <c r="D45" s="810">
        <f t="shared" si="0"/>
        <v>-9.1284248953435315E-2</v>
      </c>
      <c r="E45" s="811"/>
      <c r="F45" s="594">
        <v>102867</v>
      </c>
      <c r="G45" s="593">
        <v>96250.125999999989</v>
      </c>
      <c r="H45" s="595">
        <f t="shared" si="1"/>
        <v>-6.4324555007922959E-2</v>
      </c>
      <c r="I45" s="647">
        <f>G45/$G$44</f>
        <v>0.5764415124401665</v>
      </c>
    </row>
    <row r="46" spans="1:13" x14ac:dyDescent="0.2">
      <c r="A46" s="581" t="s">
        <v>260</v>
      </c>
      <c r="B46" s="592">
        <v>35248.199999999997</v>
      </c>
      <c r="C46" s="593">
        <v>24567.8</v>
      </c>
      <c r="D46" s="810">
        <f t="shared" si="0"/>
        <v>-0.30300554354548598</v>
      </c>
      <c r="E46" s="811"/>
      <c r="F46" s="594">
        <v>74787.899999999994</v>
      </c>
      <c r="G46" s="593">
        <v>63302.8</v>
      </c>
      <c r="H46" s="595">
        <f t="shared" si="1"/>
        <v>-0.15356895968465475</v>
      </c>
      <c r="I46" s="647">
        <f>G46/$G$44</f>
        <v>0.37912014550191214</v>
      </c>
    </row>
    <row r="47" spans="1:13" x14ac:dyDescent="0.2">
      <c r="A47" s="581" t="s">
        <v>267</v>
      </c>
      <c r="B47" s="592">
        <v>3100</v>
      </c>
      <c r="C47" s="593">
        <v>2500</v>
      </c>
      <c r="D47" s="810">
        <f t="shared" si="0"/>
        <v>-0.19354838709677419</v>
      </c>
      <c r="E47" s="811"/>
      <c r="F47" s="594">
        <v>6100</v>
      </c>
      <c r="G47" s="593">
        <v>5700</v>
      </c>
      <c r="H47" s="595">
        <f t="shared" si="1"/>
        <v>-6.5573770491803282E-2</v>
      </c>
      <c r="I47" s="647">
        <f>G47/$G$44</f>
        <v>3.4137270853120232E-2</v>
      </c>
    </row>
    <row r="48" spans="1:13" x14ac:dyDescent="0.2">
      <c r="A48" s="581" t="s">
        <v>266</v>
      </c>
      <c r="B48" s="592">
        <v>879.3</v>
      </c>
      <c r="C48" s="593">
        <v>860</v>
      </c>
      <c r="D48" s="810">
        <f t="shared" si="0"/>
        <v>-2.1949277834641141E-2</v>
      </c>
      <c r="E48" s="811"/>
      <c r="F48" s="594">
        <v>1740.6</v>
      </c>
      <c r="G48" s="593">
        <v>1720</v>
      </c>
      <c r="H48" s="595">
        <f t="shared" si="1"/>
        <v>-1.1834999425485413E-2</v>
      </c>
      <c r="I48" s="647">
        <f>G48/$G$44</f>
        <v>1.0301071204801192E-2</v>
      </c>
    </row>
    <row r="49" spans="1:9" x14ac:dyDescent="0.2">
      <c r="A49" s="587" t="s">
        <v>607</v>
      </c>
      <c r="B49" s="588">
        <f>SUM(B50:B51)</f>
        <v>295</v>
      </c>
      <c r="C49" s="589">
        <f>SUM(C50:C51)</f>
        <v>146585.26999999999</v>
      </c>
      <c r="D49" s="590" t="s">
        <v>250</v>
      </c>
      <c r="E49" s="809"/>
      <c r="F49" s="588">
        <f>SUM(F50:F51)</f>
        <v>627</v>
      </c>
      <c r="G49" s="589">
        <f>SUM(G50:G51)</f>
        <v>147655.26999999999</v>
      </c>
      <c r="H49" s="591" t="s">
        <v>250</v>
      </c>
      <c r="I49" s="646">
        <f>SUM(I50:I51)</f>
        <v>1</v>
      </c>
    </row>
    <row r="50" spans="1:9" x14ac:dyDescent="0.2">
      <c r="A50" s="581" t="s">
        <v>257</v>
      </c>
      <c r="B50" s="592">
        <v>0</v>
      </c>
      <c r="C50" s="593">
        <v>146289.26999999999</v>
      </c>
      <c r="D50" s="815" t="s">
        <v>250</v>
      </c>
      <c r="E50" s="811"/>
      <c r="F50" s="594">
        <v>0</v>
      </c>
      <c r="G50" s="593">
        <v>146289.26999999999</v>
      </c>
      <c r="H50" s="595" t="s">
        <v>250</v>
      </c>
      <c r="I50" s="647">
        <f>G50/$G$49</f>
        <v>0.99074872166770611</v>
      </c>
    </row>
    <row r="51" spans="1:9" x14ac:dyDescent="0.2">
      <c r="A51" s="581" t="s">
        <v>254</v>
      </c>
      <c r="B51" s="592">
        <v>295</v>
      </c>
      <c r="C51" s="593">
        <v>296</v>
      </c>
      <c r="D51" s="815">
        <f>(C51-B51)/B51</f>
        <v>3.3898305084745762E-3</v>
      </c>
      <c r="E51" s="811"/>
      <c r="F51" s="594">
        <v>627</v>
      </c>
      <c r="G51" s="593">
        <v>1366</v>
      </c>
      <c r="H51" s="595">
        <f>(G51-F51)/F51</f>
        <v>1.1786283891547049</v>
      </c>
      <c r="I51" s="647">
        <f>G51/$G$49</f>
        <v>9.2512783322938625E-3</v>
      </c>
    </row>
    <row r="52" spans="1:9" x14ac:dyDescent="0.2">
      <c r="A52" s="587" t="s">
        <v>608</v>
      </c>
      <c r="B52" s="588">
        <f>SUM(B53)</f>
        <v>75942.36</v>
      </c>
      <c r="C52" s="589">
        <f>SUM(C53)</f>
        <v>77868.5</v>
      </c>
      <c r="D52" s="590">
        <f t="shared" ref="D52:D53" si="5">(C52-B52)/B52</f>
        <v>2.5363183340628332E-2</v>
      </c>
      <c r="E52" s="809"/>
      <c r="F52" s="588">
        <f>SUM(F53)</f>
        <v>176051.11</v>
      </c>
      <c r="G52" s="589">
        <f>SUM(G53)</f>
        <v>137847.13</v>
      </c>
      <c r="H52" s="591">
        <f t="shared" ref="H52:H53" si="6">(G52-F52)/F52</f>
        <v>-0.21700505040837278</v>
      </c>
      <c r="I52" s="646">
        <f>SUM(I53)</f>
        <v>1</v>
      </c>
    </row>
    <row r="53" spans="1:9" x14ac:dyDescent="0.2">
      <c r="A53" s="581" t="s">
        <v>257</v>
      </c>
      <c r="B53" s="592">
        <v>75942.36</v>
      </c>
      <c r="C53" s="593">
        <v>77868.5</v>
      </c>
      <c r="D53" s="810">
        <f t="shared" si="5"/>
        <v>2.5363183340628332E-2</v>
      </c>
      <c r="E53" s="811"/>
      <c r="F53" s="594">
        <v>176051.11</v>
      </c>
      <c r="G53" s="593">
        <v>137847.13</v>
      </c>
      <c r="H53" s="595">
        <f t="shared" si="6"/>
        <v>-0.21700505040837278</v>
      </c>
      <c r="I53" s="647">
        <f>G53/$G$52</f>
        <v>1</v>
      </c>
    </row>
    <row r="54" spans="1:9" x14ac:dyDescent="0.2">
      <c r="A54" s="587" t="s">
        <v>606</v>
      </c>
      <c r="B54" s="588">
        <f>SUM(B55:B60)</f>
        <v>83342.126000000018</v>
      </c>
      <c r="C54" s="589">
        <f>SUM(C55:C60)</f>
        <v>64716.956500000008</v>
      </c>
      <c r="D54" s="590">
        <f>(C54-B54)/B54</f>
        <v>-0.22347845434132563</v>
      </c>
      <c r="E54" s="809"/>
      <c r="F54" s="588">
        <f>SUM(F55:F60)</f>
        <v>163552.43300000002</v>
      </c>
      <c r="G54" s="589">
        <f>SUM(G55:G60)</f>
        <v>133129.93150000001</v>
      </c>
      <c r="H54" s="591">
        <f t="shared" si="1"/>
        <v>-0.1860106935859524</v>
      </c>
      <c r="I54" s="646">
        <f>SUM(I55:I60)</f>
        <v>1</v>
      </c>
    </row>
    <row r="55" spans="1:9" x14ac:dyDescent="0.2">
      <c r="A55" s="581" t="s">
        <v>253</v>
      </c>
      <c r="B55" s="592">
        <v>63361.350000000006</v>
      </c>
      <c r="C55" s="593">
        <v>40351.880000000005</v>
      </c>
      <c r="D55" s="810">
        <f>(C55-B55)/B55</f>
        <v>-0.36314677638655107</v>
      </c>
      <c r="E55" s="811"/>
      <c r="F55" s="594">
        <v>122216.27</v>
      </c>
      <c r="G55" s="593">
        <v>81225.41</v>
      </c>
      <c r="H55" s="595">
        <f t="shared" si="1"/>
        <v>-0.33539609742630827</v>
      </c>
      <c r="I55" s="647">
        <f t="shared" ref="I55:I60" si="7">G55/$G$54</f>
        <v>0.61012132346811876</v>
      </c>
    </row>
    <row r="56" spans="1:9" x14ac:dyDescent="0.2">
      <c r="A56" s="581" t="s">
        <v>266</v>
      </c>
      <c r="B56" s="592">
        <v>11736.36</v>
      </c>
      <c r="C56" s="593">
        <v>8135.55</v>
      </c>
      <c r="D56" s="810">
        <f>(C56-B56)/B56</f>
        <v>-0.30680807337198246</v>
      </c>
      <c r="E56" s="811"/>
      <c r="F56" s="594">
        <v>23911.39</v>
      </c>
      <c r="G56" s="593">
        <v>22064.809999999998</v>
      </c>
      <c r="H56" s="595">
        <f t="shared" si="1"/>
        <v>-7.7225958005787271E-2</v>
      </c>
      <c r="I56" s="647">
        <f t="shared" si="7"/>
        <v>0.16573891198914947</v>
      </c>
    </row>
    <row r="57" spans="1:9" x14ac:dyDescent="0.2">
      <c r="A57" s="581" t="s">
        <v>263</v>
      </c>
      <c r="B57" s="592">
        <v>0</v>
      </c>
      <c r="C57" s="593">
        <v>7470.5</v>
      </c>
      <c r="D57" s="810" t="s">
        <v>250</v>
      </c>
      <c r="E57" s="811"/>
      <c r="F57" s="594">
        <v>4271.3500000000004</v>
      </c>
      <c r="G57" s="593">
        <v>16325.08</v>
      </c>
      <c r="H57" s="595">
        <f t="shared" si="1"/>
        <v>2.8219953878750275</v>
      </c>
      <c r="I57" s="647">
        <f t="shared" si="7"/>
        <v>0.12262516637740477</v>
      </c>
    </row>
    <row r="58" spans="1:9" x14ac:dyDescent="0.2">
      <c r="A58" s="581" t="s">
        <v>270</v>
      </c>
      <c r="B58" s="592">
        <v>1650</v>
      </c>
      <c r="C58" s="593">
        <v>2200</v>
      </c>
      <c r="D58" s="810">
        <f t="shared" ref="D58:D64" si="8">(C58-B58)/B58</f>
        <v>0.33333333333333331</v>
      </c>
      <c r="E58" s="811"/>
      <c r="F58" s="594">
        <v>4300</v>
      </c>
      <c r="G58" s="593">
        <v>4400</v>
      </c>
      <c r="H58" s="595">
        <f t="shared" si="1"/>
        <v>2.3255813953488372E-2</v>
      </c>
      <c r="I58" s="647">
        <f t="shared" si="7"/>
        <v>3.3050418868427044E-2</v>
      </c>
    </row>
    <row r="59" spans="1:9" x14ac:dyDescent="0.2">
      <c r="A59" s="581" t="s">
        <v>252</v>
      </c>
      <c r="B59" s="592">
        <v>2136.8000000000002</v>
      </c>
      <c r="C59" s="593">
        <v>2775.74</v>
      </c>
      <c r="D59" s="810">
        <f t="shared" si="8"/>
        <v>0.29901722201422665</v>
      </c>
      <c r="E59" s="811"/>
      <c r="F59" s="594">
        <v>3018.8100000000004</v>
      </c>
      <c r="G59" s="593">
        <v>4199.28</v>
      </c>
      <c r="H59" s="595">
        <f t="shared" si="1"/>
        <v>0.39103819054528083</v>
      </c>
      <c r="I59" s="647">
        <f t="shared" si="7"/>
        <v>3.1542718851320067E-2</v>
      </c>
    </row>
    <row r="60" spans="1:9" x14ac:dyDescent="0.2">
      <c r="A60" s="581" t="s">
        <v>256</v>
      </c>
      <c r="B60" s="592">
        <v>4457.6160000000091</v>
      </c>
      <c r="C60" s="593">
        <v>3783.286500000002</v>
      </c>
      <c r="D60" s="810">
        <f t="shared" si="8"/>
        <v>-0.15127581649025079</v>
      </c>
      <c r="E60" s="811"/>
      <c r="F60" s="594">
        <v>5834.6130000000121</v>
      </c>
      <c r="G60" s="593">
        <v>4915.3515000000043</v>
      </c>
      <c r="H60" s="595">
        <f t="shared" si="1"/>
        <v>-0.15755312306060504</v>
      </c>
      <c r="I60" s="647">
        <f t="shared" si="7"/>
        <v>3.6921460445579847E-2</v>
      </c>
    </row>
    <row r="61" spans="1:9" x14ac:dyDescent="0.2">
      <c r="A61" s="587" t="s">
        <v>610</v>
      </c>
      <c r="B61" s="588">
        <f>SUM(B62:B64)</f>
        <v>49204.35</v>
      </c>
      <c r="C61" s="589">
        <f>SUM(C62:C64)</f>
        <v>23595.27</v>
      </c>
      <c r="D61" s="590">
        <f t="shared" si="8"/>
        <v>-0.52046373948644786</v>
      </c>
      <c r="E61" s="809"/>
      <c r="F61" s="588">
        <f>SUM(F62:F64)</f>
        <v>98721.41399999999</v>
      </c>
      <c r="G61" s="589">
        <f>SUM(G62:G64)</f>
        <v>68636.219999999987</v>
      </c>
      <c r="H61" s="591">
        <f t="shared" si="1"/>
        <v>-0.30474841051202939</v>
      </c>
      <c r="I61" s="646">
        <f>SUM(I62:I64)</f>
        <v>1</v>
      </c>
    </row>
    <row r="62" spans="1:9" x14ac:dyDescent="0.2">
      <c r="A62" s="596" t="s">
        <v>252</v>
      </c>
      <c r="B62" s="484">
        <v>35922.949999999997</v>
      </c>
      <c r="C62" s="484">
        <v>17446.95</v>
      </c>
      <c r="D62" s="810">
        <f t="shared" si="8"/>
        <v>-0.51432301634470434</v>
      </c>
      <c r="E62" s="811"/>
      <c r="F62" s="594">
        <v>70542.76999999999</v>
      </c>
      <c r="G62" s="593">
        <v>48241.869999999995</v>
      </c>
      <c r="H62" s="595">
        <f t="shared" si="1"/>
        <v>-0.31613303532027448</v>
      </c>
      <c r="I62" s="647">
        <f>G62/$G$61</f>
        <v>0.70286315301163149</v>
      </c>
    </row>
    <row r="63" spans="1:9" x14ac:dyDescent="0.2">
      <c r="A63" s="596" t="s">
        <v>254</v>
      </c>
      <c r="B63" s="484">
        <v>11642.4</v>
      </c>
      <c r="C63" s="484">
        <v>5801.32</v>
      </c>
      <c r="D63" s="810">
        <f t="shared" si="8"/>
        <v>-0.50170755170755177</v>
      </c>
      <c r="E63" s="811"/>
      <c r="F63" s="594">
        <v>23148.681</v>
      </c>
      <c r="G63" s="593">
        <v>19066.150000000001</v>
      </c>
      <c r="H63" s="595">
        <f t="shared" si="1"/>
        <v>-0.17636127950443478</v>
      </c>
      <c r="I63" s="647">
        <f>G63/$G$61</f>
        <v>0.27778554821346518</v>
      </c>
    </row>
    <row r="64" spans="1:9" x14ac:dyDescent="0.2">
      <c r="A64" s="596" t="s">
        <v>263</v>
      </c>
      <c r="B64" s="484">
        <v>1639</v>
      </c>
      <c r="C64" s="484">
        <v>347</v>
      </c>
      <c r="D64" s="810">
        <f t="shared" si="8"/>
        <v>-0.78828553996339235</v>
      </c>
      <c r="E64" s="811"/>
      <c r="F64" s="594">
        <v>5029.9629999999997</v>
      </c>
      <c r="G64" s="593">
        <v>1328.2</v>
      </c>
      <c r="H64" s="595">
        <f t="shared" si="1"/>
        <v>-0.73594239162395436</v>
      </c>
      <c r="I64" s="647">
        <f>G64/$G$61</f>
        <v>1.9351298774903401E-2</v>
      </c>
    </row>
    <row r="65" spans="1:9" x14ac:dyDescent="0.2">
      <c r="A65" s="587" t="s">
        <v>609</v>
      </c>
      <c r="B65" s="588">
        <f>SUM(B66:B68)</f>
        <v>47931.62</v>
      </c>
      <c r="C65" s="589">
        <f>SUM(C66:C68)</f>
        <v>30464.92</v>
      </c>
      <c r="D65" s="590">
        <f t="shared" si="0"/>
        <v>-0.36440871391369628</v>
      </c>
      <c r="E65" s="809"/>
      <c r="F65" s="588">
        <f>SUM(F66:F68)</f>
        <v>117252.93999999999</v>
      </c>
      <c r="G65" s="589">
        <f>SUM(G66:G68)</f>
        <v>58345.294999999998</v>
      </c>
      <c r="H65" s="591">
        <f t="shared" si="1"/>
        <v>-0.50239802089397501</v>
      </c>
      <c r="I65" s="646">
        <f>SUM(I66:I68)</f>
        <v>1</v>
      </c>
    </row>
    <row r="66" spans="1:9" x14ac:dyDescent="0.2">
      <c r="A66" s="598" t="s">
        <v>252</v>
      </c>
      <c r="B66" s="599">
        <v>7378.82</v>
      </c>
      <c r="C66" s="600">
        <v>21170.68</v>
      </c>
      <c r="D66" s="810">
        <f t="shared" si="0"/>
        <v>1.8691145738749557</v>
      </c>
      <c r="E66" s="816"/>
      <c r="F66" s="599">
        <v>30752.57</v>
      </c>
      <c r="G66" s="600">
        <v>38472.334999999999</v>
      </c>
      <c r="H66" s="595">
        <f t="shared" si="1"/>
        <v>0.25102828804226768</v>
      </c>
      <c r="I66" s="648">
        <f>G66/$G$65</f>
        <v>0.65939053011900961</v>
      </c>
    </row>
    <row r="67" spans="1:9" x14ac:dyDescent="0.2">
      <c r="A67" s="598" t="s">
        <v>254</v>
      </c>
      <c r="B67" s="599">
        <v>531.37</v>
      </c>
      <c r="C67" s="600">
        <v>9294.24</v>
      </c>
      <c r="D67" s="810" t="s">
        <v>250</v>
      </c>
      <c r="E67" s="816"/>
      <c r="F67" s="599">
        <v>1146.79</v>
      </c>
      <c r="G67" s="600">
        <v>19872.96</v>
      </c>
      <c r="H67" s="595" t="s">
        <v>250</v>
      </c>
      <c r="I67" s="648">
        <f>G67/$G$65</f>
        <v>0.34060946988099039</v>
      </c>
    </row>
    <row r="68" spans="1:9" x14ac:dyDescent="0.2">
      <c r="A68" s="581" t="s">
        <v>253</v>
      </c>
      <c r="B68" s="599">
        <v>40021.43</v>
      </c>
      <c r="C68" s="600">
        <v>0</v>
      </c>
      <c r="D68" s="810" t="s">
        <v>251</v>
      </c>
      <c r="E68" s="816"/>
      <c r="F68" s="817">
        <v>85353.579999999987</v>
      </c>
      <c r="G68" s="600">
        <v>0</v>
      </c>
      <c r="H68" s="595" t="s">
        <v>251</v>
      </c>
      <c r="I68" s="648" t="s">
        <v>251</v>
      </c>
    </row>
    <row r="69" spans="1:9" x14ac:dyDescent="0.2">
      <c r="A69" s="587" t="s">
        <v>613</v>
      </c>
      <c r="B69" s="588">
        <f>SUM(B70:B70)</f>
        <v>260</v>
      </c>
      <c r="C69" s="589">
        <f>SUM(C70:C70)</f>
        <v>8400</v>
      </c>
      <c r="D69" s="590" t="s">
        <v>250</v>
      </c>
      <c r="E69" s="809"/>
      <c r="F69" s="588">
        <f>SUM(F70:F70)</f>
        <v>520</v>
      </c>
      <c r="G69" s="589">
        <f>SUM(G70:G70)</f>
        <v>15866</v>
      </c>
      <c r="H69" s="591" t="s">
        <v>250</v>
      </c>
      <c r="I69" s="646">
        <f>SUM(I70:I70)</f>
        <v>1</v>
      </c>
    </row>
    <row r="70" spans="1:9" x14ac:dyDescent="0.2">
      <c r="A70" s="602" t="s">
        <v>272</v>
      </c>
      <c r="B70" s="599">
        <v>260</v>
      </c>
      <c r="C70" s="600">
        <v>8400</v>
      </c>
      <c r="D70" s="815" t="s">
        <v>250</v>
      </c>
      <c r="E70" s="818"/>
      <c r="F70" s="599">
        <v>520</v>
      </c>
      <c r="G70" s="600">
        <v>15866</v>
      </c>
      <c r="H70" s="595" t="s">
        <v>250</v>
      </c>
      <c r="I70" s="651">
        <f>G70/$G$69</f>
        <v>1</v>
      </c>
    </row>
    <row r="71" spans="1:9" x14ac:dyDescent="0.2">
      <c r="A71" s="587" t="s">
        <v>619</v>
      </c>
      <c r="B71" s="588">
        <f>SUM(B72:B74)</f>
        <v>1867.5149999999999</v>
      </c>
      <c r="C71" s="589">
        <f>SUM(C72:C74)</f>
        <v>7214.73</v>
      </c>
      <c r="D71" s="590">
        <f>(C71-B71)/B71</f>
        <v>2.8632782066007505</v>
      </c>
      <c r="E71" s="809"/>
      <c r="F71" s="588">
        <f>SUM(F72:F74)</f>
        <v>4179.68</v>
      </c>
      <c r="G71" s="589">
        <f>SUM(G72:G74)</f>
        <v>8274.73</v>
      </c>
      <c r="H71" s="591">
        <f t="shared" ref="H71:H81" si="9">(G71-F71)/F71</f>
        <v>0.97975203843356407</v>
      </c>
      <c r="I71" s="646">
        <f>SUM(I72:I74)</f>
        <v>1</v>
      </c>
    </row>
    <row r="72" spans="1:9" x14ac:dyDescent="0.2">
      <c r="A72" s="598" t="s">
        <v>260</v>
      </c>
      <c r="B72" s="599">
        <v>587.51499999999999</v>
      </c>
      <c r="C72" s="600">
        <v>5654.73</v>
      </c>
      <c r="D72" s="815">
        <f>(C72-B72)/B72</f>
        <v>8.6248266001719092</v>
      </c>
      <c r="E72" s="818"/>
      <c r="F72" s="599">
        <v>1319.6799999999998</v>
      </c>
      <c r="G72" s="600">
        <v>5654.73</v>
      </c>
      <c r="H72" s="595">
        <f t="shared" si="9"/>
        <v>3.2849251333656642</v>
      </c>
      <c r="I72" s="651">
        <f>(G72/$G$71)</f>
        <v>0.68337335478015593</v>
      </c>
    </row>
    <row r="73" spans="1:9" x14ac:dyDescent="0.2">
      <c r="A73" s="598" t="s">
        <v>252</v>
      </c>
      <c r="B73" s="599">
        <v>0</v>
      </c>
      <c r="C73" s="600">
        <v>1500</v>
      </c>
      <c r="D73" s="815" t="s">
        <v>250</v>
      </c>
      <c r="E73" s="818"/>
      <c r="F73" s="599">
        <v>300</v>
      </c>
      <c r="G73" s="600">
        <v>2500</v>
      </c>
      <c r="H73" s="595">
        <f t="shared" si="9"/>
        <v>7.333333333333333</v>
      </c>
      <c r="I73" s="651">
        <f>(G73/$G$71)</f>
        <v>0.30212466146931682</v>
      </c>
    </row>
    <row r="74" spans="1:9" x14ac:dyDescent="0.2">
      <c r="A74" s="598" t="s">
        <v>270</v>
      </c>
      <c r="B74" s="599">
        <v>1280</v>
      </c>
      <c r="C74" s="600">
        <v>60</v>
      </c>
      <c r="D74" s="815">
        <f>(C74-B74)/B74</f>
        <v>-0.953125</v>
      </c>
      <c r="E74" s="818"/>
      <c r="F74" s="599">
        <v>2560</v>
      </c>
      <c r="G74" s="600">
        <v>120</v>
      </c>
      <c r="H74" s="595">
        <f t="shared" si="9"/>
        <v>-0.953125</v>
      </c>
      <c r="I74" s="651">
        <f>(G74/$G$71)</f>
        <v>1.4501983750527208E-2</v>
      </c>
    </row>
    <row r="75" spans="1:9" x14ac:dyDescent="0.2">
      <c r="A75" s="587" t="s">
        <v>615</v>
      </c>
      <c r="B75" s="588">
        <f>SUM(B76)</f>
        <v>2903.375</v>
      </c>
      <c r="C75" s="589">
        <f>SUM(C76)</f>
        <v>4890.7650000000003</v>
      </c>
      <c r="D75" s="590">
        <f t="shared" ref="D75:D76" si="10">(C75-B75)/B75</f>
        <v>0.68451026822232752</v>
      </c>
      <c r="E75" s="809"/>
      <c r="F75" s="588">
        <f>SUM(F76)</f>
        <v>7246.48</v>
      </c>
      <c r="G75" s="589">
        <f>SUM(G76)</f>
        <v>8220.0400000000009</v>
      </c>
      <c r="H75" s="591">
        <f t="shared" si="9"/>
        <v>0.13434936686501603</v>
      </c>
      <c r="I75" s="646">
        <f>SUM(I76)</f>
        <v>1</v>
      </c>
    </row>
    <row r="76" spans="1:9" x14ac:dyDescent="0.2">
      <c r="A76" s="598" t="s">
        <v>252</v>
      </c>
      <c r="B76" s="599">
        <v>2903.375</v>
      </c>
      <c r="C76" s="600">
        <v>4890.7650000000003</v>
      </c>
      <c r="D76" s="810">
        <f t="shared" si="10"/>
        <v>0.68451026822232752</v>
      </c>
      <c r="E76" s="816"/>
      <c r="F76" s="599">
        <v>7246.48</v>
      </c>
      <c r="G76" s="600">
        <v>8220.0400000000009</v>
      </c>
      <c r="H76" s="595">
        <f t="shared" si="9"/>
        <v>0.13434936686501603</v>
      </c>
      <c r="I76" s="648">
        <f>+G76/$G$75</f>
        <v>1</v>
      </c>
    </row>
    <row r="77" spans="1:9" x14ac:dyDescent="0.2">
      <c r="A77" s="587" t="s">
        <v>617</v>
      </c>
      <c r="B77" s="588">
        <f>SUM(B78:B81)</f>
        <v>2391</v>
      </c>
      <c r="C77" s="589">
        <f>SUM(C78:C81)</f>
        <v>3509</v>
      </c>
      <c r="D77" s="590">
        <f>(C77-B77)/B77</f>
        <v>0.46758678377248014</v>
      </c>
      <c r="E77" s="809"/>
      <c r="F77" s="588">
        <f>SUM(F78:F81)</f>
        <v>4474</v>
      </c>
      <c r="G77" s="589">
        <f>SUM(G78:G81)</f>
        <v>7008</v>
      </c>
      <c r="H77" s="591">
        <f t="shared" si="9"/>
        <v>0.56638354939651314</v>
      </c>
      <c r="I77" s="646">
        <f>SUM(I78:I81)</f>
        <v>1</v>
      </c>
    </row>
    <row r="78" spans="1:9" x14ac:dyDescent="0.2">
      <c r="A78" s="581" t="s">
        <v>259</v>
      </c>
      <c r="B78" s="592">
        <v>1000</v>
      </c>
      <c r="C78" s="593">
        <v>2000</v>
      </c>
      <c r="D78" s="815">
        <f t="shared" ref="D78:D81" si="11">(C78-B78)/B78</f>
        <v>1</v>
      </c>
      <c r="E78" s="819"/>
      <c r="F78" s="592">
        <v>2000</v>
      </c>
      <c r="G78" s="593">
        <v>4000</v>
      </c>
      <c r="H78" s="595">
        <f t="shared" si="9"/>
        <v>1</v>
      </c>
      <c r="I78" s="650">
        <f>(G78/$G$77)</f>
        <v>0.57077625570776258</v>
      </c>
    </row>
    <row r="79" spans="1:9" x14ac:dyDescent="0.2">
      <c r="A79" s="581" t="s">
        <v>272</v>
      </c>
      <c r="B79" s="592">
        <v>1222</v>
      </c>
      <c r="C79" s="593">
        <v>1392</v>
      </c>
      <c r="D79" s="815">
        <f t="shared" si="11"/>
        <v>0.13911620294599017</v>
      </c>
      <c r="E79" s="819"/>
      <c r="F79" s="592">
        <v>2125</v>
      </c>
      <c r="G79" s="593">
        <v>2844</v>
      </c>
      <c r="H79" s="595">
        <f t="shared" si="9"/>
        <v>0.33835294117647058</v>
      </c>
      <c r="I79" s="650">
        <f>(G79/$G$77)</f>
        <v>0.40582191780821919</v>
      </c>
    </row>
    <row r="80" spans="1:9" x14ac:dyDescent="0.2">
      <c r="A80" s="581" t="s">
        <v>258</v>
      </c>
      <c r="B80" s="592">
        <v>64</v>
      </c>
      <c r="C80" s="593">
        <v>86</v>
      </c>
      <c r="D80" s="815">
        <f t="shared" si="11"/>
        <v>0.34375</v>
      </c>
      <c r="E80" s="819"/>
      <c r="F80" s="592">
        <v>124</v>
      </c>
      <c r="G80" s="593">
        <v>133</v>
      </c>
      <c r="H80" s="595">
        <f t="shared" si="9"/>
        <v>7.2580645161290328E-2</v>
      </c>
      <c r="I80" s="650">
        <f>(G80/$G$77)</f>
        <v>1.8978310502283106E-2</v>
      </c>
    </row>
    <row r="81" spans="1:9" x14ac:dyDescent="0.2">
      <c r="A81" s="581" t="s">
        <v>254</v>
      </c>
      <c r="B81" s="592">
        <v>105</v>
      </c>
      <c r="C81" s="593">
        <v>31</v>
      </c>
      <c r="D81" s="815">
        <f t="shared" si="11"/>
        <v>-0.70476190476190481</v>
      </c>
      <c r="E81" s="819"/>
      <c r="F81" s="592">
        <v>225</v>
      </c>
      <c r="G81" s="593">
        <v>31</v>
      </c>
      <c r="H81" s="595">
        <f t="shared" si="9"/>
        <v>-0.86222222222222222</v>
      </c>
      <c r="I81" s="650">
        <f>(G81/$G$77)</f>
        <v>4.4235159817351596E-3</v>
      </c>
    </row>
    <row r="82" spans="1:9" x14ac:dyDescent="0.2">
      <c r="A82" s="587" t="s">
        <v>622</v>
      </c>
      <c r="B82" s="588">
        <f>SUM(B83:B84)</f>
        <v>140</v>
      </c>
      <c r="C82" s="589">
        <f>SUM(C83:C84)</f>
        <v>750</v>
      </c>
      <c r="D82" s="590">
        <f>(C82-B82)/B82</f>
        <v>4.3571428571428568</v>
      </c>
      <c r="E82" s="809"/>
      <c r="F82" s="588">
        <f>SUM(F83:F84)</f>
        <v>465</v>
      </c>
      <c r="G82" s="589">
        <f>SUM(G83:G84)</f>
        <v>1500</v>
      </c>
      <c r="H82" s="591">
        <f>(G82-F82)/F82</f>
        <v>2.225806451612903</v>
      </c>
      <c r="I82" s="646">
        <f>SUM(I83:I84)</f>
        <v>1</v>
      </c>
    </row>
    <row r="83" spans="1:9" x14ac:dyDescent="0.2">
      <c r="A83" s="581" t="s">
        <v>271</v>
      </c>
      <c r="B83" s="592">
        <v>140</v>
      </c>
      <c r="C83" s="593">
        <v>750</v>
      </c>
      <c r="D83" s="815">
        <f>(C83-B83)/B83</f>
        <v>4.3571428571428568</v>
      </c>
      <c r="E83" s="819"/>
      <c r="F83" s="592">
        <v>280</v>
      </c>
      <c r="G83" s="593">
        <v>1500</v>
      </c>
      <c r="H83" s="595">
        <f>(G83-F83)/F83</f>
        <v>4.3571428571428568</v>
      </c>
      <c r="I83" s="650">
        <f>G83/$G$82</f>
        <v>1</v>
      </c>
    </row>
    <row r="84" spans="1:9" x14ac:dyDescent="0.2">
      <c r="A84" s="581" t="s">
        <v>252</v>
      </c>
      <c r="B84" s="599">
        <v>0</v>
      </c>
      <c r="C84" s="593">
        <v>0</v>
      </c>
      <c r="D84" s="815" t="s">
        <v>251</v>
      </c>
      <c r="E84" s="819"/>
      <c r="F84" s="599">
        <v>185</v>
      </c>
      <c r="G84" s="593">
        <v>0</v>
      </c>
      <c r="H84" s="595" t="s">
        <v>251</v>
      </c>
      <c r="I84" s="650" t="s">
        <v>251</v>
      </c>
    </row>
    <row r="85" spans="1:9" x14ac:dyDescent="0.2">
      <c r="A85" s="587" t="s">
        <v>621</v>
      </c>
      <c r="B85" s="588">
        <f>SUM(B86:B87)</f>
        <v>0</v>
      </c>
      <c r="C85" s="589">
        <f>SUM(C86:C87)</f>
        <v>803.21</v>
      </c>
      <c r="D85" s="590" t="s">
        <v>250</v>
      </c>
      <c r="E85" s="809"/>
      <c r="F85" s="588">
        <f>SUM(F86:F87)</f>
        <v>269.75</v>
      </c>
      <c r="G85" s="589">
        <f>SUM(G86:G87)</f>
        <v>1083.7049999999999</v>
      </c>
      <c r="H85" s="591">
        <f t="shared" ref="H85:H86" si="12">(G85-F85)/F85</f>
        <v>3.0174420759962928</v>
      </c>
      <c r="I85" s="646">
        <f>SUM(I86:I87)</f>
        <v>1</v>
      </c>
    </row>
    <row r="86" spans="1:9" x14ac:dyDescent="0.2">
      <c r="A86" s="598" t="s">
        <v>252</v>
      </c>
      <c r="B86" s="599">
        <v>0</v>
      </c>
      <c r="C86" s="600">
        <v>803.21</v>
      </c>
      <c r="D86" s="815" t="s">
        <v>250</v>
      </c>
      <c r="E86" s="818"/>
      <c r="F86" s="592">
        <v>242.75</v>
      </c>
      <c r="G86" s="600">
        <v>1083.7049999999999</v>
      </c>
      <c r="H86" s="595">
        <f t="shared" si="12"/>
        <v>3.4642842430484033</v>
      </c>
      <c r="I86" s="650">
        <f>G86/$G$85</f>
        <v>1</v>
      </c>
    </row>
    <row r="87" spans="1:9" x14ac:dyDescent="0.2">
      <c r="A87" s="598" t="s">
        <v>270</v>
      </c>
      <c r="B87" s="599">
        <v>0</v>
      </c>
      <c r="C87" s="600">
        <v>0</v>
      </c>
      <c r="D87" s="815" t="s">
        <v>251</v>
      </c>
      <c r="F87" s="592">
        <v>27</v>
      </c>
      <c r="G87" s="600">
        <v>0</v>
      </c>
      <c r="H87" s="595" t="s">
        <v>251</v>
      </c>
      <c r="I87" s="650" t="s">
        <v>251</v>
      </c>
    </row>
    <row r="88" spans="1:9" x14ac:dyDescent="0.2">
      <c r="A88" s="587" t="s">
        <v>611</v>
      </c>
      <c r="B88" s="588">
        <f>SUM(B89:B93)</f>
        <v>425</v>
      </c>
      <c r="C88" s="589">
        <f>SUM(C89:C93)</f>
        <v>540</v>
      </c>
      <c r="D88" s="590">
        <f>(C88-B88)/B88</f>
        <v>0.27058823529411763</v>
      </c>
      <c r="E88" s="809"/>
      <c r="F88" s="588">
        <f>SUM(F89:F93)</f>
        <v>35141.64</v>
      </c>
      <c r="G88" s="589">
        <f>SUM(G89:G93)</f>
        <v>1032.7170000000001</v>
      </c>
      <c r="H88" s="591">
        <f>(G88-F88)/F88</f>
        <v>-0.97061272609929428</v>
      </c>
      <c r="I88" s="646">
        <f>SUM(I89:I93)</f>
        <v>0.99999999999999978</v>
      </c>
    </row>
    <row r="89" spans="1:9" x14ac:dyDescent="0.2">
      <c r="A89" s="598" t="s">
        <v>265</v>
      </c>
      <c r="B89" s="817">
        <v>275</v>
      </c>
      <c r="C89" s="820">
        <v>420</v>
      </c>
      <c r="D89" s="810">
        <f>(C89-B89)/B89</f>
        <v>0.52727272727272723</v>
      </c>
      <c r="E89" s="816"/>
      <c r="F89" s="599">
        <v>485</v>
      </c>
      <c r="G89" s="600">
        <v>695</v>
      </c>
      <c r="H89" s="595">
        <f>(G89-F89)/F89</f>
        <v>0.4329896907216495</v>
      </c>
      <c r="I89" s="648">
        <f>G89/$G$88</f>
        <v>0.67298204638831349</v>
      </c>
    </row>
    <row r="90" spans="1:9" x14ac:dyDescent="0.2">
      <c r="A90" s="598" t="s">
        <v>252</v>
      </c>
      <c r="B90" s="817">
        <v>0</v>
      </c>
      <c r="C90" s="593">
        <v>20</v>
      </c>
      <c r="D90" s="810" t="s">
        <v>250</v>
      </c>
      <c r="E90" s="816"/>
      <c r="F90" s="599">
        <v>4161</v>
      </c>
      <c r="G90" s="600">
        <v>177.81700000000001</v>
      </c>
      <c r="H90" s="595">
        <f t="shared" ref="H90" si="13">(G90-F90)/F90</f>
        <v>-0.95726580149002638</v>
      </c>
      <c r="I90" s="648">
        <f>G90/$G$88</f>
        <v>0.17218366696781401</v>
      </c>
    </row>
    <row r="91" spans="1:9" x14ac:dyDescent="0.2">
      <c r="A91" s="581" t="s">
        <v>260</v>
      </c>
      <c r="B91" s="599">
        <v>150</v>
      </c>
      <c r="C91" s="600">
        <v>100</v>
      </c>
      <c r="D91" s="810">
        <f>(C91-B91)/B91</f>
        <v>-0.33333333333333331</v>
      </c>
      <c r="E91" s="816"/>
      <c r="F91" s="599">
        <v>490</v>
      </c>
      <c r="G91" s="600">
        <v>141</v>
      </c>
      <c r="H91" s="595">
        <f>(G91-F91)/F91</f>
        <v>-0.71224489795918366</v>
      </c>
      <c r="I91" s="648">
        <f>G91/$G$88</f>
        <v>0.13653304826007512</v>
      </c>
    </row>
    <row r="92" spans="1:9" x14ac:dyDescent="0.2">
      <c r="A92" s="581" t="s">
        <v>272</v>
      </c>
      <c r="B92" s="599">
        <v>0</v>
      </c>
      <c r="C92" s="600">
        <v>0</v>
      </c>
      <c r="D92" s="810" t="s">
        <v>251</v>
      </c>
      <c r="E92" s="816"/>
      <c r="F92" s="599">
        <v>2.64</v>
      </c>
      <c r="G92" s="600">
        <v>18.899999999999999</v>
      </c>
      <c r="H92" s="595">
        <f>(G92-F92)/F92</f>
        <v>6.1590909090909083</v>
      </c>
      <c r="I92" s="648">
        <f>G92/$G$88</f>
        <v>1.83012383837973E-2</v>
      </c>
    </row>
    <row r="93" spans="1:9" x14ac:dyDescent="0.2">
      <c r="A93" s="581" t="s">
        <v>254</v>
      </c>
      <c r="B93" s="592">
        <v>0</v>
      </c>
      <c r="C93" s="593">
        <v>0</v>
      </c>
      <c r="D93" s="810" t="s">
        <v>251</v>
      </c>
      <c r="E93" s="821"/>
      <c r="F93" s="592">
        <v>30003</v>
      </c>
      <c r="G93" s="593">
        <v>0</v>
      </c>
      <c r="H93" s="595" t="s">
        <v>251</v>
      </c>
      <c r="I93" s="648" t="s">
        <v>251</v>
      </c>
    </row>
    <row r="94" spans="1:9" x14ac:dyDescent="0.2">
      <c r="A94" s="587" t="s">
        <v>614</v>
      </c>
      <c r="B94" s="588">
        <f>SUM(B95:B96)</f>
        <v>79</v>
      </c>
      <c r="C94" s="589">
        <f>SUM(C95:C96)</f>
        <v>189</v>
      </c>
      <c r="D94" s="590">
        <f t="shared" ref="D94" si="14">(C94-B94)/B94</f>
        <v>1.3924050632911393</v>
      </c>
      <c r="E94" s="809"/>
      <c r="F94" s="588">
        <f>SUM(F95:F96)</f>
        <v>123</v>
      </c>
      <c r="G94" s="589">
        <f>SUM(G95:G96)</f>
        <v>333</v>
      </c>
      <c r="H94" s="591">
        <f t="shared" ref="H94:H104" si="15">(G94-F94)/F94</f>
        <v>1.7073170731707317</v>
      </c>
      <c r="I94" s="646">
        <f>SUM(I95:I96)</f>
        <v>1</v>
      </c>
    </row>
    <row r="95" spans="1:9" x14ac:dyDescent="0.2">
      <c r="A95" s="664" t="s">
        <v>257</v>
      </c>
      <c r="B95" s="484">
        <v>79</v>
      </c>
      <c r="C95" s="484">
        <v>169</v>
      </c>
      <c r="D95" s="810">
        <f>(C95-B95)/B95</f>
        <v>1.139240506329114</v>
      </c>
      <c r="E95" s="818"/>
      <c r="F95" s="599">
        <v>105</v>
      </c>
      <c r="G95" s="484">
        <v>313</v>
      </c>
      <c r="H95" s="649">
        <f t="shared" si="15"/>
        <v>1.980952380952381</v>
      </c>
      <c r="I95" s="650">
        <f>G95/$G$94</f>
        <v>0.93993993993993996</v>
      </c>
    </row>
    <row r="96" spans="1:9" x14ac:dyDescent="0.2">
      <c r="A96" s="664" t="s">
        <v>260</v>
      </c>
      <c r="B96" s="484">
        <v>0</v>
      </c>
      <c r="C96" s="484">
        <v>20</v>
      </c>
      <c r="D96" s="810" t="s">
        <v>250</v>
      </c>
      <c r="E96" s="818"/>
      <c r="F96" s="599">
        <v>18</v>
      </c>
      <c r="G96" s="484">
        <v>20</v>
      </c>
      <c r="H96" s="595">
        <f t="shared" si="15"/>
        <v>0.1111111111111111</v>
      </c>
      <c r="I96" s="650">
        <f>G96/$G$94</f>
        <v>6.006006006006006E-2</v>
      </c>
    </row>
    <row r="97" spans="1:9" x14ac:dyDescent="0.2">
      <c r="A97" s="587" t="s">
        <v>620</v>
      </c>
      <c r="B97" s="588">
        <f>SUM(B98:B98)</f>
        <v>555.29999999999995</v>
      </c>
      <c r="C97" s="589">
        <f>SUM(C98:C98)</f>
        <v>188.70999999999998</v>
      </c>
      <c r="D97" s="590">
        <f t="shared" ref="D97:D100" si="16">(C97-B97)/B97</f>
        <v>-0.66016567621105704</v>
      </c>
      <c r="E97" s="809"/>
      <c r="F97" s="588">
        <f>SUM(F98:F98)</f>
        <v>1072.2849999999999</v>
      </c>
      <c r="G97" s="589">
        <f>SUM(G98:G98)</f>
        <v>284.70999999999998</v>
      </c>
      <c r="H97" s="591">
        <f t="shared" si="15"/>
        <v>-0.73448290333260269</v>
      </c>
      <c r="I97" s="646">
        <f>SUM(I98:I98)</f>
        <v>1</v>
      </c>
    </row>
    <row r="98" spans="1:9" x14ac:dyDescent="0.2">
      <c r="A98" s="598" t="s">
        <v>252</v>
      </c>
      <c r="B98" s="599">
        <v>555.29999999999995</v>
      </c>
      <c r="C98" s="600">
        <v>188.70999999999998</v>
      </c>
      <c r="D98" s="815">
        <f t="shared" si="16"/>
        <v>-0.66016567621105704</v>
      </c>
      <c r="E98" s="818"/>
      <c r="F98" s="599">
        <v>1072.2849999999999</v>
      </c>
      <c r="G98" s="600">
        <v>284.70999999999998</v>
      </c>
      <c r="H98" s="595">
        <f t="shared" si="15"/>
        <v>-0.73448290333260269</v>
      </c>
      <c r="I98" s="650">
        <f>G98/$G$97</f>
        <v>1</v>
      </c>
    </row>
    <row r="99" spans="1:9" x14ac:dyDescent="0.2">
      <c r="A99" s="587" t="s">
        <v>623</v>
      </c>
      <c r="B99" s="588">
        <f>SUM(B100:B100)</f>
        <v>90</v>
      </c>
      <c r="C99" s="589">
        <f>SUM(C100:C100)</f>
        <v>147</v>
      </c>
      <c r="D99" s="590">
        <f t="shared" si="16"/>
        <v>0.6333333333333333</v>
      </c>
      <c r="E99" s="809"/>
      <c r="F99" s="588">
        <f>SUM(F100:F100)</f>
        <v>229</v>
      </c>
      <c r="G99" s="589">
        <f>SUM(G100:G100)</f>
        <v>211</v>
      </c>
      <c r="H99" s="591">
        <f t="shared" si="15"/>
        <v>-7.8602620087336247E-2</v>
      </c>
      <c r="I99" s="646">
        <f>SUM(I100:I100)</f>
        <v>1</v>
      </c>
    </row>
    <row r="100" spans="1:9" x14ac:dyDescent="0.2">
      <c r="A100" s="822" t="s">
        <v>258</v>
      </c>
      <c r="B100" s="593">
        <v>90</v>
      </c>
      <c r="C100" s="593">
        <v>147</v>
      </c>
      <c r="D100" s="815">
        <f t="shared" si="16"/>
        <v>0.6333333333333333</v>
      </c>
      <c r="E100" s="818"/>
      <c r="F100" s="599">
        <v>229</v>
      </c>
      <c r="G100" s="600">
        <v>211</v>
      </c>
      <c r="H100" s="595">
        <f t="shared" si="15"/>
        <v>-7.8602620087336247E-2</v>
      </c>
      <c r="I100" s="651">
        <f>G100/$G$99</f>
        <v>1</v>
      </c>
    </row>
    <row r="101" spans="1:9" x14ac:dyDescent="0.2">
      <c r="A101" s="587" t="s">
        <v>624</v>
      </c>
      <c r="B101" s="588">
        <f>SUM(B102:B102)</f>
        <v>56</v>
      </c>
      <c r="C101" s="589">
        <f>SUM(C102:C102)</f>
        <v>94</v>
      </c>
      <c r="D101" s="590">
        <f>(C101-B101)/B101</f>
        <v>0.6785714285714286</v>
      </c>
      <c r="E101" s="809"/>
      <c r="F101" s="588">
        <f>SUM(F102:F102)</f>
        <v>112</v>
      </c>
      <c r="G101" s="589">
        <f>SUM(G102:G102)</f>
        <v>106</v>
      </c>
      <c r="H101" s="591">
        <f t="shared" si="15"/>
        <v>-5.3571428571428568E-2</v>
      </c>
      <c r="I101" s="646">
        <f>SUM(I102:I102)</f>
        <v>1</v>
      </c>
    </row>
    <row r="102" spans="1:9" x14ac:dyDescent="0.2">
      <c r="A102" s="602" t="s">
        <v>254</v>
      </c>
      <c r="B102" s="599">
        <v>56</v>
      </c>
      <c r="C102" s="600">
        <v>94</v>
      </c>
      <c r="D102" s="815">
        <f>(C102-B102)/B102</f>
        <v>0.6785714285714286</v>
      </c>
      <c r="E102" s="818"/>
      <c r="F102" s="599">
        <v>112</v>
      </c>
      <c r="G102" s="600">
        <v>106</v>
      </c>
      <c r="H102" s="595">
        <f t="shared" si="15"/>
        <v>-5.3571428571428568E-2</v>
      </c>
      <c r="I102" s="651">
        <f>G102/$G$101</f>
        <v>1</v>
      </c>
    </row>
    <row r="103" spans="1:9" x14ac:dyDescent="0.2">
      <c r="A103" s="587" t="s">
        <v>616</v>
      </c>
      <c r="B103" s="588">
        <f>SUM(B104:B105)</f>
        <v>5450.0590000000002</v>
      </c>
      <c r="C103" s="589">
        <f>SUM(C104:C105)</f>
        <v>45</v>
      </c>
      <c r="D103" s="590">
        <f>(C103-B103)/B103</f>
        <v>-0.99174320865150267</v>
      </c>
      <c r="E103" s="809"/>
      <c r="F103" s="588">
        <f>SUM(F104:F105)</f>
        <v>6921.6589999999997</v>
      </c>
      <c r="G103" s="589">
        <f>SUM(G104:G105)</f>
        <v>71</v>
      </c>
      <c r="H103" s="591">
        <f t="shared" si="15"/>
        <v>-0.98974234356243207</v>
      </c>
      <c r="I103" s="646">
        <f>SUM(I104:I105)</f>
        <v>1</v>
      </c>
    </row>
    <row r="104" spans="1:9" x14ac:dyDescent="0.2">
      <c r="A104" s="581" t="s">
        <v>254</v>
      </c>
      <c r="B104" s="592">
        <v>442</v>
      </c>
      <c r="C104" s="593">
        <v>45</v>
      </c>
      <c r="D104" s="810">
        <f>(C104-B104)/B104</f>
        <v>-0.89819004524886881</v>
      </c>
      <c r="E104" s="821"/>
      <c r="F104" s="823">
        <v>469</v>
      </c>
      <c r="G104" s="484">
        <v>71</v>
      </c>
      <c r="H104" s="595">
        <f t="shared" si="15"/>
        <v>-0.84861407249466947</v>
      </c>
      <c r="I104" s="647">
        <f>G104/$G$103</f>
        <v>1</v>
      </c>
    </row>
    <row r="105" spans="1:9" x14ac:dyDescent="0.2">
      <c r="A105" s="581" t="s">
        <v>263</v>
      </c>
      <c r="B105" s="592">
        <v>5008.0590000000002</v>
      </c>
      <c r="C105" s="593">
        <v>0</v>
      </c>
      <c r="D105" s="810" t="s">
        <v>251</v>
      </c>
      <c r="E105" s="821"/>
      <c r="F105" s="823">
        <v>6452.6589999999997</v>
      </c>
      <c r="G105" s="484">
        <v>0</v>
      </c>
      <c r="H105" s="595" t="s">
        <v>251</v>
      </c>
      <c r="I105" s="647" t="s">
        <v>251</v>
      </c>
    </row>
    <row r="106" spans="1:9" x14ac:dyDescent="0.2">
      <c r="A106" s="587" t="s">
        <v>612</v>
      </c>
      <c r="B106" s="588">
        <f>SUM(B107:B108)</f>
        <v>717</v>
      </c>
      <c r="C106" s="589">
        <f>SUM(C107:C108)</f>
        <v>23</v>
      </c>
      <c r="D106" s="590">
        <f>(C106-B106)/B106</f>
        <v>-0.96792189679218965</v>
      </c>
      <c r="E106" s="809"/>
      <c r="F106" s="588">
        <f>SUM(F107:F108)</f>
        <v>1318.3899999999999</v>
      </c>
      <c r="G106" s="589">
        <f>SUM(G107:G108)</f>
        <v>34</v>
      </c>
      <c r="H106" s="591">
        <f>(G106-F106)/F106</f>
        <v>-0.97421096943999874</v>
      </c>
      <c r="I106" s="646">
        <f>SUM(I107:I108)</f>
        <v>1</v>
      </c>
    </row>
    <row r="107" spans="1:9" x14ac:dyDescent="0.2">
      <c r="A107" s="598" t="s">
        <v>260</v>
      </c>
      <c r="B107" s="599">
        <v>116</v>
      </c>
      <c r="C107" s="600">
        <v>23</v>
      </c>
      <c r="D107" s="810">
        <f>(C107-B107)/B107</f>
        <v>-0.80172413793103448</v>
      </c>
      <c r="E107" s="816"/>
      <c r="F107" s="817">
        <v>116</v>
      </c>
      <c r="G107" s="600">
        <v>34</v>
      </c>
      <c r="H107" s="595">
        <f>(G107-F107)/F107</f>
        <v>-0.7068965517241379</v>
      </c>
      <c r="I107" s="648">
        <f>(G107/$G$106)</f>
        <v>1</v>
      </c>
    </row>
    <row r="108" spans="1:9" x14ac:dyDescent="0.2">
      <c r="A108" s="598" t="s">
        <v>257</v>
      </c>
      <c r="B108" s="599">
        <v>601</v>
      </c>
      <c r="C108" s="600">
        <v>0</v>
      </c>
      <c r="D108" s="810" t="s">
        <v>251</v>
      </c>
      <c r="E108" s="816"/>
      <c r="F108" s="817">
        <v>1202.3899999999999</v>
      </c>
      <c r="G108" s="600">
        <v>0</v>
      </c>
      <c r="H108" s="595" t="s">
        <v>251</v>
      </c>
      <c r="I108" s="648" t="s">
        <v>251</v>
      </c>
    </row>
    <row r="109" spans="1:9" x14ac:dyDescent="0.2">
      <c r="A109" s="587" t="s">
        <v>657</v>
      </c>
      <c r="B109" s="588">
        <f>SUM(B110:B110)</f>
        <v>0</v>
      </c>
      <c r="C109" s="589">
        <f>SUM(C110:C110)</f>
        <v>30</v>
      </c>
      <c r="D109" s="590" t="s">
        <v>250</v>
      </c>
      <c r="E109" s="809"/>
      <c r="F109" s="588">
        <f>SUM(F110:F110)</f>
        <v>0</v>
      </c>
      <c r="G109" s="589">
        <f>SUM(G110:G110)</f>
        <v>30</v>
      </c>
      <c r="H109" s="591" t="s">
        <v>250</v>
      </c>
      <c r="I109" s="646">
        <f>SUM(I110:I110)</f>
        <v>1</v>
      </c>
    </row>
    <row r="110" spans="1:9" x14ac:dyDescent="0.2">
      <c r="A110" s="581" t="s">
        <v>254</v>
      </c>
      <c r="B110" s="599">
        <v>0</v>
      </c>
      <c r="C110" s="600">
        <v>30</v>
      </c>
      <c r="D110" s="815" t="s">
        <v>250</v>
      </c>
      <c r="E110" s="818"/>
      <c r="F110" s="817">
        <v>0</v>
      </c>
      <c r="G110" s="600">
        <v>30</v>
      </c>
      <c r="H110" s="595" t="s">
        <v>250</v>
      </c>
      <c r="I110" s="650">
        <f>G110/$G$109</f>
        <v>1</v>
      </c>
    </row>
    <row r="111" spans="1:9" x14ac:dyDescent="0.2">
      <c r="A111" s="587" t="s">
        <v>625</v>
      </c>
      <c r="B111" s="588">
        <f>SUM(B112:B112)</f>
        <v>0</v>
      </c>
      <c r="C111" s="589">
        <f>SUM(C112:C112)</f>
        <v>0</v>
      </c>
      <c r="D111" s="590" t="s">
        <v>251</v>
      </c>
      <c r="E111" s="809"/>
      <c r="F111" s="588">
        <f>SUM(F112:F112)</f>
        <v>1</v>
      </c>
      <c r="G111" s="589">
        <f>SUM(G112:G112)</f>
        <v>7</v>
      </c>
      <c r="H111" s="591">
        <f>(G111-F111)/F111</f>
        <v>6</v>
      </c>
      <c r="I111" s="646">
        <f>SUM(I112:I112)</f>
        <v>1</v>
      </c>
    </row>
    <row r="112" spans="1:9" x14ac:dyDescent="0.2">
      <c r="A112" s="598" t="s">
        <v>260</v>
      </c>
      <c r="B112" s="599">
        <v>0</v>
      </c>
      <c r="C112" s="600">
        <v>0</v>
      </c>
      <c r="D112" s="815" t="s">
        <v>251</v>
      </c>
      <c r="E112" s="816"/>
      <c r="F112" s="599">
        <v>1</v>
      </c>
      <c r="G112" s="600">
        <v>7</v>
      </c>
      <c r="H112" s="595">
        <f>(G112-F112)/F112</f>
        <v>6</v>
      </c>
      <c r="I112" s="648">
        <f>G111/$G$112</f>
        <v>1</v>
      </c>
    </row>
    <row r="113" spans="1:9" x14ac:dyDescent="0.2">
      <c r="A113" s="587" t="s">
        <v>626</v>
      </c>
      <c r="B113" s="588">
        <f>SUM(B114:B114)</f>
        <v>2</v>
      </c>
      <c r="C113" s="589">
        <f>SUM(C114:C114)</f>
        <v>2</v>
      </c>
      <c r="D113" s="590">
        <f>(C113-B113)/B113</f>
        <v>0</v>
      </c>
      <c r="E113" s="809"/>
      <c r="F113" s="588">
        <f>SUM(F114:F114)</f>
        <v>4</v>
      </c>
      <c r="G113" s="589">
        <f>SUM(G114:G114)</f>
        <v>4</v>
      </c>
      <c r="H113" s="591">
        <f>(G113-F113)/F113</f>
        <v>0</v>
      </c>
      <c r="I113" s="646">
        <f>SUM(I114:I114)</f>
        <v>1</v>
      </c>
    </row>
    <row r="114" spans="1:9" x14ac:dyDescent="0.2">
      <c r="A114" s="581" t="s">
        <v>252</v>
      </c>
      <c r="B114" s="599">
        <v>2</v>
      </c>
      <c r="C114" s="600">
        <v>2</v>
      </c>
      <c r="D114" s="815">
        <f>(C114-B114)/B114</f>
        <v>0</v>
      </c>
      <c r="E114" s="818"/>
      <c r="F114" s="817">
        <v>4</v>
      </c>
      <c r="G114" s="600">
        <v>4</v>
      </c>
      <c r="H114" s="595">
        <f>(G114-F114)/F114</f>
        <v>0</v>
      </c>
      <c r="I114" s="651">
        <f>(G114/G113)</f>
        <v>1</v>
      </c>
    </row>
    <row r="115" spans="1:9" x14ac:dyDescent="0.2">
      <c r="A115" s="587" t="s">
        <v>618</v>
      </c>
      <c r="B115" s="588">
        <f>SUM(B116:B117)</f>
        <v>224.14500000000001</v>
      </c>
      <c r="C115" s="589">
        <f>SUM(C116:C117)</f>
        <v>0</v>
      </c>
      <c r="D115" s="590" t="s">
        <v>251</v>
      </c>
      <c r="E115" s="809"/>
      <c r="F115" s="588">
        <f>SUM(F116:F117)</f>
        <v>415.57000000000005</v>
      </c>
      <c r="G115" s="589">
        <f>SUM(G116:G117)</f>
        <v>0</v>
      </c>
      <c r="H115" s="591" t="s">
        <v>251</v>
      </c>
      <c r="I115" s="646" t="s">
        <v>251</v>
      </c>
    </row>
    <row r="116" spans="1:9" x14ac:dyDescent="0.2">
      <c r="A116" s="581" t="s">
        <v>273</v>
      </c>
      <c r="B116" s="592">
        <v>0</v>
      </c>
      <c r="C116" s="593">
        <v>0</v>
      </c>
      <c r="D116" s="815" t="s">
        <v>251</v>
      </c>
      <c r="E116" s="824"/>
      <c r="F116" s="592">
        <v>31.864999999999998</v>
      </c>
      <c r="G116" s="593">
        <v>0</v>
      </c>
      <c r="H116" s="595" t="s">
        <v>251</v>
      </c>
      <c r="I116" s="650" t="s">
        <v>251</v>
      </c>
    </row>
    <row r="117" spans="1:9" x14ac:dyDescent="0.2">
      <c r="A117" s="581" t="s">
        <v>264</v>
      </c>
      <c r="B117" s="592">
        <v>224.14500000000001</v>
      </c>
      <c r="C117" s="593">
        <v>0</v>
      </c>
      <c r="D117" s="815" t="s">
        <v>251</v>
      </c>
      <c r="E117" s="824"/>
      <c r="F117" s="592">
        <v>383.70500000000004</v>
      </c>
      <c r="G117" s="593">
        <v>0</v>
      </c>
      <c r="H117" s="595" t="s">
        <v>251</v>
      </c>
      <c r="I117" s="650" t="s">
        <v>251</v>
      </c>
    </row>
    <row r="118" spans="1:9" ht="63.75" customHeight="1" x14ac:dyDescent="0.2">
      <c r="A118" s="1021" t="s">
        <v>658</v>
      </c>
      <c r="B118" s="1021"/>
      <c r="C118" s="1021"/>
      <c r="D118" s="1021"/>
      <c r="E118" s="1021"/>
      <c r="F118" s="1021"/>
      <c r="G118" s="1021"/>
      <c r="H118" s="1021"/>
      <c r="I118" s="1021"/>
    </row>
    <row r="119" spans="1:9" ht="15" x14ac:dyDescent="0.25">
      <c r="B119" s="80"/>
      <c r="C119" s="80"/>
      <c r="D119"/>
      <c r="E119"/>
      <c r="F119" s="80"/>
      <c r="G119" s="80"/>
      <c r="H119"/>
      <c r="I119"/>
    </row>
    <row r="120" spans="1:9" ht="15" x14ac:dyDescent="0.25">
      <c r="B120" s="80"/>
      <c r="C120" s="80"/>
      <c r="D120" s="80"/>
      <c r="E120" s="80"/>
      <c r="F120" s="80"/>
      <c r="G120" s="80"/>
      <c r="H120"/>
      <c r="I120"/>
    </row>
    <row r="121" spans="1:9" s="603" customFormat="1" ht="15" x14ac:dyDescent="0.25">
      <c r="B121" s="639"/>
      <c r="C121" s="639"/>
      <c r="D121" s="639"/>
      <c r="E121" s="639"/>
      <c r="F121" s="639"/>
      <c r="G121" s="639"/>
      <c r="H121"/>
      <c r="I121"/>
    </row>
    <row r="122" spans="1:9" ht="15" x14ac:dyDescent="0.25">
      <c r="B122" s="275"/>
      <c r="C122" s="275"/>
      <c r="D122" s="275"/>
      <c r="E122" s="275"/>
      <c r="F122" s="275"/>
      <c r="G122" s="275"/>
      <c r="H122"/>
      <c r="I122"/>
    </row>
    <row r="123" spans="1:9" ht="15" x14ac:dyDescent="0.25">
      <c r="B123"/>
      <c r="C123"/>
      <c r="D123"/>
      <c r="E123"/>
      <c r="F123"/>
      <c r="G123"/>
      <c r="H123"/>
      <c r="I123"/>
    </row>
  </sheetData>
  <mergeCells count="3">
    <mergeCell ref="B4:D4"/>
    <mergeCell ref="F4:I4"/>
    <mergeCell ref="A118:I118"/>
  </mergeCells>
  <pageMargins left="0.7" right="0.7" top="0.75" bottom="0.75" header="0.3" footer="0.3"/>
  <pageSetup paperSize="9" scale="48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7E0A9-8A6E-429B-82DC-01135FF5F5A5}">
  <sheetPr>
    <tabColor rgb="FF92D050"/>
    <pageSetUpPr fitToPage="1"/>
  </sheetPr>
  <dimension ref="A1:I14"/>
  <sheetViews>
    <sheetView showGridLines="0" view="pageBreakPreview" zoomScaleNormal="100" zoomScaleSheetLayoutView="100" workbookViewId="0"/>
  </sheetViews>
  <sheetFormatPr baseColWidth="10" defaultColWidth="11.42578125" defaultRowHeight="15" x14ac:dyDescent="0.25"/>
  <cols>
    <col min="1" max="1" width="33.140625" style="608" customWidth="1"/>
    <col min="2" max="2" width="8.42578125" style="608" customWidth="1"/>
    <col min="3" max="3" width="7.42578125" style="608" bestFit="1" customWidth="1"/>
    <col min="4" max="4" width="8.5703125" style="608" bestFit="1" customWidth="1"/>
    <col min="5" max="5" width="11.42578125" style="608"/>
    <col min="6" max="6" width="8.42578125" style="608" customWidth="1"/>
    <col min="7" max="7" width="9.7109375" style="608" customWidth="1"/>
    <col min="8" max="8" width="9.42578125" style="608" customWidth="1"/>
    <col min="9" max="9" width="7.5703125" style="608" customWidth="1"/>
    <col min="10" max="10" width="2.7109375" style="608" customWidth="1"/>
    <col min="11" max="16384" width="11.42578125" style="608"/>
  </cols>
  <sheetData>
    <row r="1" spans="1:9" s="581" customFormat="1" ht="12.75" x14ac:dyDescent="0.2">
      <c r="A1" s="580" t="s">
        <v>627</v>
      </c>
    </row>
    <row r="2" spans="1:9" s="581" customFormat="1" ht="15.75" x14ac:dyDescent="0.25">
      <c r="A2" s="582" t="s">
        <v>628</v>
      </c>
    </row>
    <row r="4" spans="1:9" s="581" customFormat="1" ht="12.75" x14ac:dyDescent="0.2">
      <c r="A4" s="583"/>
      <c r="B4" s="1018" t="s">
        <v>653</v>
      </c>
      <c r="C4" s="1018"/>
      <c r="D4" s="1018"/>
      <c r="E4" s="808"/>
      <c r="F4" s="1018" t="s">
        <v>654</v>
      </c>
      <c r="G4" s="1018"/>
      <c r="H4" s="1018"/>
      <c r="I4" s="1018"/>
    </row>
    <row r="5" spans="1:9" ht="15.75" customHeight="1" x14ac:dyDescent="0.25">
      <c r="A5" s="604" t="s">
        <v>629</v>
      </c>
      <c r="B5" s="605">
        <v>2024</v>
      </c>
      <c r="C5" s="606">
        <v>2025</v>
      </c>
      <c r="D5" s="607" t="s">
        <v>598</v>
      </c>
      <c r="E5" s="606"/>
      <c r="F5" s="605">
        <v>2024</v>
      </c>
      <c r="G5" s="606">
        <v>2025</v>
      </c>
      <c r="H5" s="606" t="s">
        <v>598</v>
      </c>
      <c r="I5" s="607" t="s">
        <v>536</v>
      </c>
    </row>
    <row r="6" spans="1:9" x14ac:dyDescent="0.25">
      <c r="A6" s="609" t="s">
        <v>592</v>
      </c>
      <c r="B6" s="610">
        <f>SUM(B7:B10)</f>
        <v>8545.7099999999991</v>
      </c>
      <c r="C6" s="611">
        <f>SUM(C7:C10)</f>
        <v>5843.64</v>
      </c>
      <c r="D6" s="612">
        <f t="shared" ref="D6:D12" si="0">(C6-B6)/B6</f>
        <v>-0.31619022878145864</v>
      </c>
      <c r="E6" s="825"/>
      <c r="F6" s="610">
        <f>SUM(F7:F10)</f>
        <v>19802.010000000002</v>
      </c>
      <c r="G6" s="611">
        <f>SUM(G7:G10)</f>
        <v>11623.439999999999</v>
      </c>
      <c r="H6" s="613">
        <f>(G6-F6)/F6</f>
        <v>-0.41301716340916922</v>
      </c>
      <c r="I6" s="612">
        <f>SUM(I7:I10)</f>
        <v>1.0000000000000002</v>
      </c>
    </row>
    <row r="7" spans="1:9" x14ac:dyDescent="0.25">
      <c r="A7" s="614" t="s">
        <v>267</v>
      </c>
      <c r="B7" s="615">
        <v>4454.45</v>
      </c>
      <c r="C7" s="616">
        <v>2872.9900000000002</v>
      </c>
      <c r="D7" s="601">
        <f t="shared" si="0"/>
        <v>-0.35502924042249878</v>
      </c>
      <c r="E7" s="826"/>
      <c r="F7" s="615">
        <v>11439.54</v>
      </c>
      <c r="G7" s="616">
        <v>5950.98</v>
      </c>
      <c r="H7" s="617">
        <f t="shared" ref="H7:H12" si="1">(G7-F7)/F7</f>
        <v>-0.47978852296508434</v>
      </c>
      <c r="I7" s="601">
        <f>G7/$G$6</f>
        <v>0.51198096260659498</v>
      </c>
    </row>
    <row r="8" spans="1:9" x14ac:dyDescent="0.25">
      <c r="A8" s="618" t="s">
        <v>264</v>
      </c>
      <c r="B8" s="615">
        <v>1730.4</v>
      </c>
      <c r="C8" s="616">
        <v>1755.65</v>
      </c>
      <c r="D8" s="601">
        <f t="shared" si="0"/>
        <v>1.4592001849283403E-2</v>
      </c>
      <c r="E8" s="826"/>
      <c r="F8" s="615">
        <v>3483.9300000000003</v>
      </c>
      <c r="G8" s="616">
        <v>3844.05</v>
      </c>
      <c r="H8" s="617">
        <f t="shared" si="1"/>
        <v>0.10336602629788769</v>
      </c>
      <c r="I8" s="601">
        <f t="shared" ref="I8:I10" si="2">G8/$G$6</f>
        <v>0.33071534760793714</v>
      </c>
    </row>
    <row r="9" spans="1:9" x14ac:dyDescent="0.25">
      <c r="A9" s="614" t="s">
        <v>253</v>
      </c>
      <c r="B9" s="615">
        <v>2120.8599999999997</v>
      </c>
      <c r="C9" s="616">
        <v>1075</v>
      </c>
      <c r="D9" s="601">
        <f t="shared" si="0"/>
        <v>-0.49313014531840849</v>
      </c>
      <c r="E9" s="826"/>
      <c r="F9" s="615">
        <v>4378.54</v>
      </c>
      <c r="G9" s="616">
        <v>1538.41</v>
      </c>
      <c r="H9" s="617">
        <f t="shared" si="1"/>
        <v>-0.64864772275690075</v>
      </c>
      <c r="I9" s="601">
        <f t="shared" si="2"/>
        <v>0.13235410515303561</v>
      </c>
    </row>
    <row r="10" spans="1:9" x14ac:dyDescent="0.25">
      <c r="A10" s="614" t="s">
        <v>255</v>
      </c>
      <c r="B10" s="615">
        <v>240</v>
      </c>
      <c r="C10" s="616">
        <v>140</v>
      </c>
      <c r="D10" s="601">
        <f t="shared" si="0"/>
        <v>-0.41666666666666669</v>
      </c>
      <c r="E10" s="826"/>
      <c r="F10" s="615">
        <v>500</v>
      </c>
      <c r="G10" s="616">
        <v>290</v>
      </c>
      <c r="H10" s="617">
        <f t="shared" si="1"/>
        <v>-0.42</v>
      </c>
      <c r="I10" s="601">
        <f t="shared" si="2"/>
        <v>2.4949584632432398E-2</v>
      </c>
    </row>
    <row r="11" spans="1:9" x14ac:dyDescent="0.25">
      <c r="A11" s="619" t="s">
        <v>593</v>
      </c>
      <c r="B11" s="620">
        <f>SUM(B12:B12)</f>
        <v>7267.66</v>
      </c>
      <c r="C11" s="621">
        <f>SUM(C12:C12)</f>
        <v>5848.92</v>
      </c>
      <c r="D11" s="612">
        <f>(C11-B11)/B11</f>
        <v>-0.19521276449366093</v>
      </c>
      <c r="E11" s="809"/>
      <c r="F11" s="620">
        <f>SUM(F12:F12)</f>
        <v>14739.194</v>
      </c>
      <c r="G11" s="621">
        <f>SUM(G12:G12)</f>
        <v>10061.380000000001</v>
      </c>
      <c r="H11" s="622">
        <f>(G11-F11)/F11</f>
        <v>-0.31737244248226859</v>
      </c>
      <c r="I11" s="590">
        <f>SUM(I12:I12)</f>
        <v>1</v>
      </c>
    </row>
    <row r="12" spans="1:9" x14ac:dyDescent="0.25">
      <c r="A12" s="614" t="s">
        <v>253</v>
      </c>
      <c r="B12" s="623">
        <v>7267.66</v>
      </c>
      <c r="C12" s="624">
        <v>5848.92</v>
      </c>
      <c r="D12" s="827">
        <f t="shared" si="0"/>
        <v>-0.19521276449366093</v>
      </c>
      <c r="E12" s="821"/>
      <c r="F12" s="623">
        <v>14739.194</v>
      </c>
      <c r="G12" s="624">
        <v>10061.380000000001</v>
      </c>
      <c r="H12" s="625">
        <f t="shared" si="1"/>
        <v>-0.31737244248226859</v>
      </c>
      <c r="I12" s="626">
        <f>G12/$G$11</f>
        <v>1</v>
      </c>
    </row>
    <row r="13" spans="1:9" s="627" customFormat="1" ht="33" customHeight="1" x14ac:dyDescent="0.25">
      <c r="A13" s="1022" t="s">
        <v>656</v>
      </c>
      <c r="B13" s="1022"/>
      <c r="C13" s="1022"/>
      <c r="D13" s="1022"/>
      <c r="E13" s="1022"/>
      <c r="F13" s="1022"/>
      <c r="G13" s="1022"/>
      <c r="H13" s="1022"/>
      <c r="I13" s="1022"/>
    </row>
    <row r="14" spans="1:9" x14ac:dyDescent="0.25">
      <c r="A14" s="628" t="s">
        <v>630</v>
      </c>
      <c r="B14" s="628"/>
      <c r="C14" s="628"/>
      <c r="D14" s="628"/>
      <c r="E14" s="628"/>
      <c r="F14" s="629"/>
      <c r="G14" s="630"/>
      <c r="H14" s="630"/>
      <c r="I14" s="630"/>
    </row>
  </sheetData>
  <mergeCells count="3">
    <mergeCell ref="B4:D4"/>
    <mergeCell ref="F4:I4"/>
    <mergeCell ref="A13:I13"/>
  </mergeCells>
  <pageMargins left="0.7" right="0.7" top="0.75" bottom="0.75" header="0.3" footer="0.3"/>
  <pageSetup paperSize="9" scale="82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89FD2-EF86-4BE4-B023-530892F23BD5}">
  <sheetPr>
    <tabColor rgb="FF92D050"/>
  </sheetPr>
  <dimension ref="A1:K41"/>
  <sheetViews>
    <sheetView showGridLines="0" view="pageBreakPreview" zoomScaleNormal="130" zoomScaleSheetLayoutView="100" workbookViewId="0"/>
  </sheetViews>
  <sheetFormatPr baseColWidth="10" defaultColWidth="11.5703125" defaultRowHeight="12.75" x14ac:dyDescent="0.2"/>
  <cols>
    <col min="1" max="1" width="13" style="7" customWidth="1"/>
    <col min="2" max="2" width="16" style="7" customWidth="1"/>
    <col min="3" max="3" width="19.5703125" style="8" customWidth="1"/>
    <col min="4" max="7" width="16" style="8" customWidth="1"/>
    <col min="8" max="8" width="17" style="8" customWidth="1"/>
    <col min="9" max="9" width="21.42578125" style="8" customWidth="1"/>
    <col min="10" max="10" width="19" style="6" customWidth="1"/>
    <col min="11" max="11" width="3.140625" style="6" customWidth="1"/>
    <col min="12" max="16384" width="11.5703125" style="6"/>
  </cols>
  <sheetData>
    <row r="1" spans="1:10" x14ac:dyDescent="0.2">
      <c r="A1" s="59" t="s">
        <v>237</v>
      </c>
    </row>
    <row r="2" spans="1:10" ht="15.75" x14ac:dyDescent="0.25">
      <c r="A2" s="60" t="s">
        <v>238</v>
      </c>
      <c r="G2" s="61"/>
    </row>
    <row r="3" spans="1:10" x14ac:dyDescent="0.2">
      <c r="A3" s="62"/>
      <c r="B3" s="8"/>
    </row>
    <row r="4" spans="1:10" x14ac:dyDescent="0.2">
      <c r="A4" s="63" t="s">
        <v>213</v>
      </c>
      <c r="B4" s="64" t="s">
        <v>239</v>
      </c>
      <c r="C4" s="64" t="s">
        <v>462</v>
      </c>
      <c r="D4" s="64" t="s">
        <v>240</v>
      </c>
      <c r="E4" s="64" t="s">
        <v>241</v>
      </c>
      <c r="F4" s="64" t="s">
        <v>242</v>
      </c>
      <c r="G4" s="64" t="s">
        <v>243</v>
      </c>
      <c r="H4" s="64" t="s">
        <v>244</v>
      </c>
      <c r="I4" s="64" t="s">
        <v>245</v>
      </c>
    </row>
    <row r="5" spans="1:10" ht="13.5" thickBot="1" x14ac:dyDescent="0.25">
      <c r="A5" s="65"/>
      <c r="B5" s="66" t="s">
        <v>246</v>
      </c>
      <c r="C5" s="66" t="s">
        <v>246</v>
      </c>
      <c r="D5" s="66" t="s">
        <v>246</v>
      </c>
      <c r="E5" s="66" t="s">
        <v>247</v>
      </c>
      <c r="F5" s="66" t="s">
        <v>248</v>
      </c>
      <c r="G5" s="66" t="s">
        <v>248</v>
      </c>
      <c r="H5" s="66" t="s">
        <v>248</v>
      </c>
      <c r="I5" s="66" t="s">
        <v>248</v>
      </c>
    </row>
    <row r="6" spans="1:10" x14ac:dyDescent="0.2">
      <c r="A6" s="7">
        <v>2014</v>
      </c>
      <c r="B6" s="67">
        <v>2.3821573718054097E-2</v>
      </c>
      <c r="C6" s="67">
        <v>-2.18956096652741E-2</v>
      </c>
      <c r="D6" s="67">
        <v>3.2459610352057106E-2</v>
      </c>
      <c r="E6" s="68">
        <v>2.8387441197691206</v>
      </c>
      <c r="F6" s="69">
        <v>39532.682886367103</v>
      </c>
      <c r="G6" s="69">
        <v>21209.019616138499</v>
      </c>
      <c r="H6" s="69">
        <v>41037.789363793097</v>
      </c>
      <c r="I6" s="69">
        <v>-1505.1064774259601</v>
      </c>
    </row>
    <row r="7" spans="1:10" x14ac:dyDescent="0.2">
      <c r="A7" s="7">
        <v>2015</v>
      </c>
      <c r="B7" s="67">
        <v>3.2522447721845101E-2</v>
      </c>
      <c r="C7" s="67">
        <v>0.15711909315762498</v>
      </c>
      <c r="D7" s="67">
        <v>3.5478487642526903E-2</v>
      </c>
      <c r="E7" s="68">
        <v>3.1853143181818182</v>
      </c>
      <c r="F7" s="69">
        <v>34414.354525306197</v>
      </c>
      <c r="G7" s="69">
        <v>19648.602311644299</v>
      </c>
      <c r="H7" s="69">
        <v>37326.428940793099</v>
      </c>
      <c r="I7" s="69">
        <v>-2912.0744154869499</v>
      </c>
    </row>
    <row r="8" spans="1:10" x14ac:dyDescent="0.2">
      <c r="A8" s="7">
        <v>2016</v>
      </c>
      <c r="B8" s="67">
        <v>3.9533187152076696E-2</v>
      </c>
      <c r="C8" s="67">
        <v>0.21185682121264002</v>
      </c>
      <c r="D8" s="67">
        <v>3.5930838949936296E-2</v>
      </c>
      <c r="E8" s="68">
        <v>3.3754258259284575</v>
      </c>
      <c r="F8" s="69">
        <v>37081.738042331803</v>
      </c>
      <c r="G8" s="69">
        <v>22461.1666898287</v>
      </c>
      <c r="H8" s="69">
        <v>35124.038088793102</v>
      </c>
      <c r="I8" s="69">
        <v>1957.6999535387199</v>
      </c>
    </row>
    <row r="9" spans="1:10" x14ac:dyDescent="0.2">
      <c r="A9" s="7">
        <v>2017</v>
      </c>
      <c r="B9" s="67">
        <v>2.5188354423313498E-2</v>
      </c>
      <c r="C9" s="67">
        <v>4.4758098036394196E-2</v>
      </c>
      <c r="D9" s="67">
        <v>2.8038318234279099E-2</v>
      </c>
      <c r="E9" s="68">
        <v>3.2607222536055787</v>
      </c>
      <c r="F9" s="69">
        <v>45421.593444473598</v>
      </c>
      <c r="G9" s="69">
        <v>28169.351245410398</v>
      </c>
      <c r="H9" s="69">
        <v>38717.715184793102</v>
      </c>
      <c r="I9" s="69">
        <v>6703.8782596805104</v>
      </c>
      <c r="J9" s="70"/>
    </row>
    <row r="10" spans="1:10" x14ac:dyDescent="0.2">
      <c r="A10" s="7">
        <v>2018</v>
      </c>
      <c r="B10" s="67">
        <v>3.9693513413649996E-2</v>
      </c>
      <c r="C10" s="67">
        <v>-1.7379804396201001E-2</v>
      </c>
      <c r="D10" s="67">
        <v>1.3167105478321199E-2</v>
      </c>
      <c r="E10" s="68">
        <v>3.2870557386838311</v>
      </c>
      <c r="F10" s="69">
        <v>49066.4758077562</v>
      </c>
      <c r="G10" s="69">
        <v>29527.8718662379</v>
      </c>
      <c r="H10" s="69">
        <v>41865.579926424798</v>
      </c>
      <c r="I10" s="69">
        <v>7200.8958813313402</v>
      </c>
    </row>
    <row r="11" spans="1:10" x14ac:dyDescent="0.2">
      <c r="A11" s="7">
        <v>2019</v>
      </c>
      <c r="B11" s="67">
        <v>2.2406317687504899E-2</v>
      </c>
      <c r="C11" s="67">
        <v>-8.4058223146084299E-3</v>
      </c>
      <c r="D11" s="67">
        <v>2.1358458196351501E-2</v>
      </c>
      <c r="E11" s="68">
        <v>3.3371626461038972</v>
      </c>
      <c r="F11" s="69">
        <v>47980.454822131302</v>
      </c>
      <c r="G11" s="69">
        <v>28943.4942510078</v>
      </c>
      <c r="H11" s="69">
        <v>41101.171581793104</v>
      </c>
      <c r="I11" s="69">
        <v>6879.2832403381599</v>
      </c>
      <c r="J11" s="70"/>
    </row>
    <row r="12" spans="1:10" x14ac:dyDescent="0.2">
      <c r="A12" s="7">
        <v>2020</v>
      </c>
      <c r="B12" s="67">
        <v>-0.10869640782649301</v>
      </c>
      <c r="C12" s="67">
        <v>-0.138408994233199</v>
      </c>
      <c r="D12" s="67">
        <v>1.8273026524989598E-2</v>
      </c>
      <c r="E12" s="68">
        <v>3.4957341089466101</v>
      </c>
      <c r="F12" s="69">
        <v>42825.601105662798</v>
      </c>
      <c r="G12" s="69">
        <v>26574.053251754802</v>
      </c>
      <c r="H12" s="69">
        <v>34723.999964000002</v>
      </c>
      <c r="I12" s="69">
        <v>8101.6011416628098</v>
      </c>
      <c r="J12" s="70"/>
    </row>
    <row r="13" spans="1:10" x14ac:dyDescent="0.2">
      <c r="A13" s="7">
        <v>2021</v>
      </c>
      <c r="B13" s="67">
        <v>0.13361255655593099</v>
      </c>
      <c r="C13" s="67">
        <v>0.104823603063184</v>
      </c>
      <c r="D13" s="67">
        <v>3.9790147813012704E-2</v>
      </c>
      <c r="E13" s="68">
        <v>3.881209209329318</v>
      </c>
      <c r="F13" s="69">
        <v>63114.118479664903</v>
      </c>
      <c r="G13" s="69">
        <v>40575.4535347946</v>
      </c>
      <c r="H13" s="69">
        <v>47999.201612999997</v>
      </c>
      <c r="I13" s="69">
        <v>15114.9168666649</v>
      </c>
      <c r="J13" s="70"/>
    </row>
    <row r="14" spans="1:10" x14ac:dyDescent="0.2">
      <c r="A14" s="7">
        <v>2022</v>
      </c>
      <c r="B14" s="67">
        <v>2.80880197362352E-2</v>
      </c>
      <c r="C14" s="67">
        <v>-4.2501612400386101E-4</v>
      </c>
      <c r="D14" s="67">
        <v>7.8772358191569691E-2</v>
      </c>
      <c r="E14" s="68">
        <v>3.8354570050703161</v>
      </c>
      <c r="F14" s="69">
        <v>66167.115089779501</v>
      </c>
      <c r="G14" s="69">
        <v>39198.941581375497</v>
      </c>
      <c r="H14" s="69">
        <v>56000.712683999998</v>
      </c>
      <c r="I14" s="69">
        <v>10166.4024057795</v>
      </c>
      <c r="J14" s="70"/>
    </row>
    <row r="15" spans="1:10" x14ac:dyDescent="0.2">
      <c r="A15" s="7">
        <v>2023</v>
      </c>
      <c r="B15" s="67">
        <v>-4.0325337818495699E-3</v>
      </c>
      <c r="C15" s="67">
        <v>9.2795128052003406E-2</v>
      </c>
      <c r="D15" s="67">
        <v>6.2643406421915293E-2</v>
      </c>
      <c r="E15" s="68">
        <v>3.7441231429240105</v>
      </c>
      <c r="F15" s="69">
        <v>67518.106566501097</v>
      </c>
      <c r="G15" s="69">
        <v>43983.263030438298</v>
      </c>
      <c r="H15" s="69">
        <v>49840.113785000001</v>
      </c>
      <c r="I15" s="69">
        <v>17677.9927815011</v>
      </c>
      <c r="J15" s="70"/>
    </row>
    <row r="16" spans="1:10" x14ac:dyDescent="0.2">
      <c r="A16" s="7">
        <v>2024</v>
      </c>
      <c r="B16" s="67">
        <v>3.3330632501727603E-2</v>
      </c>
      <c r="C16" s="67">
        <v>2.0405171234407899E-2</v>
      </c>
      <c r="D16" s="67">
        <v>2.3506939187187999E-2</v>
      </c>
      <c r="E16" s="68">
        <v>3.7545930969469139</v>
      </c>
      <c r="F16" s="69">
        <v>75916.234132406302</v>
      </c>
      <c r="G16" s="69">
        <v>48748.334789833694</v>
      </c>
      <c r="H16" s="69">
        <v>52094.797327</v>
      </c>
      <c r="I16" s="69">
        <v>23821.436805406302</v>
      </c>
    </row>
    <row r="17" spans="1:11" x14ac:dyDescent="0.2">
      <c r="A17" s="71">
        <v>2025</v>
      </c>
      <c r="B17" s="72"/>
      <c r="C17" s="72"/>
      <c r="D17" s="72"/>
      <c r="E17" s="72"/>
      <c r="F17" s="72"/>
      <c r="G17" s="72"/>
      <c r="H17" s="72"/>
      <c r="I17" s="72"/>
    </row>
    <row r="18" spans="1:11" x14ac:dyDescent="0.2">
      <c r="A18" s="73" t="s">
        <v>214</v>
      </c>
      <c r="B18" s="828">
        <v>4.0698383356137305E-2</v>
      </c>
      <c r="C18" s="828">
        <v>3.2045097172751301E-2</v>
      </c>
      <c r="D18" s="828">
        <v>1.85158283440667E-2</v>
      </c>
      <c r="E18" s="829">
        <v>3.7469227272727301</v>
      </c>
      <c r="F18" s="301">
        <v>6693.3710457089401</v>
      </c>
      <c r="G18" s="301">
        <v>4069.4521169721602</v>
      </c>
      <c r="H18" s="301">
        <v>4889.7167730000001</v>
      </c>
      <c r="I18" s="301">
        <v>1803.65427270894</v>
      </c>
      <c r="J18" s="74"/>
    </row>
    <row r="19" spans="1:11" x14ac:dyDescent="0.2">
      <c r="A19" s="73" t="s">
        <v>215</v>
      </c>
      <c r="B19" s="67" t="s">
        <v>463</v>
      </c>
      <c r="C19" s="67" t="s">
        <v>463</v>
      </c>
      <c r="D19" s="67">
        <v>1.4773290589482999E-2</v>
      </c>
      <c r="E19" s="68">
        <v>3.69685</v>
      </c>
      <c r="F19" s="67" t="s">
        <v>463</v>
      </c>
      <c r="G19" s="67" t="s">
        <v>463</v>
      </c>
      <c r="H19" s="67" t="s">
        <v>463</v>
      </c>
      <c r="I19" s="67" t="s">
        <v>463</v>
      </c>
      <c r="J19" s="74"/>
    </row>
    <row r="20" spans="1:11" x14ac:dyDescent="0.2">
      <c r="A20" s="73"/>
      <c r="B20" s="75"/>
      <c r="C20" s="75"/>
      <c r="D20" s="76"/>
      <c r="E20" s="77"/>
      <c r="F20" s="77"/>
      <c r="G20" s="77"/>
      <c r="H20" s="77"/>
      <c r="I20" s="77"/>
      <c r="K20" s="77"/>
    </row>
    <row r="21" spans="1:11" ht="65.25" customHeight="1" x14ac:dyDescent="0.2">
      <c r="A21" s="1023" t="s">
        <v>249</v>
      </c>
      <c r="B21" s="1023"/>
      <c r="C21" s="1023"/>
      <c r="D21" s="1023"/>
      <c r="E21" s="1023"/>
      <c r="F21" s="1023"/>
      <c r="G21" s="1023"/>
      <c r="H21" s="1023"/>
      <c r="I21" s="1023"/>
      <c r="J21" s="178"/>
    </row>
    <row r="23" spans="1:11" ht="15.75" x14ac:dyDescent="0.25">
      <c r="A23" s="60" t="s">
        <v>439</v>
      </c>
      <c r="B23" s="8"/>
    </row>
    <row r="24" spans="1:11" x14ac:dyDescent="0.2">
      <c r="B24" s="8"/>
    </row>
    <row r="25" spans="1:11" x14ac:dyDescent="0.2">
      <c r="A25" s="63" t="s">
        <v>213</v>
      </c>
      <c r="B25" s="64" t="s">
        <v>440</v>
      </c>
      <c r="C25" s="64" t="s">
        <v>441</v>
      </c>
      <c r="D25" s="64" t="s">
        <v>442</v>
      </c>
      <c r="E25" s="64" t="s">
        <v>443</v>
      </c>
      <c r="F25" s="64" t="s">
        <v>444</v>
      </c>
      <c r="G25" s="64" t="s">
        <v>445</v>
      </c>
      <c r="H25" s="64" t="s">
        <v>274</v>
      </c>
      <c r="I25" s="64" t="s">
        <v>446</v>
      </c>
      <c r="J25" s="64" t="s">
        <v>447</v>
      </c>
    </row>
    <row r="26" spans="1:11" x14ac:dyDescent="0.2">
      <c r="A26" s="406"/>
      <c r="B26" s="407" t="s">
        <v>448</v>
      </c>
      <c r="C26" s="408" t="s">
        <v>449</v>
      </c>
      <c r="D26" s="407" t="s">
        <v>448</v>
      </c>
      <c r="E26" s="408" t="s">
        <v>449</v>
      </c>
      <c r="F26" s="407" t="s">
        <v>448</v>
      </c>
      <c r="G26" s="409" t="s">
        <v>448</v>
      </c>
      <c r="H26" s="407" t="s">
        <v>450</v>
      </c>
      <c r="I26" s="409" t="s">
        <v>451</v>
      </c>
      <c r="J26" s="409" t="s">
        <v>450</v>
      </c>
    </row>
    <row r="27" spans="1:11" x14ac:dyDescent="0.2">
      <c r="A27" s="406"/>
      <c r="B27" s="407" t="s">
        <v>452</v>
      </c>
      <c r="C27" s="408" t="s">
        <v>453</v>
      </c>
      <c r="D27" s="407" t="s">
        <v>452</v>
      </c>
      <c r="E27" s="409" t="s">
        <v>454</v>
      </c>
      <c r="F27" s="407" t="s">
        <v>452</v>
      </c>
      <c r="G27" s="409" t="s">
        <v>452</v>
      </c>
      <c r="H27" s="409" t="s">
        <v>547</v>
      </c>
      <c r="I27" s="409" t="s">
        <v>452</v>
      </c>
      <c r="J27" s="409" t="s">
        <v>455</v>
      </c>
    </row>
    <row r="28" spans="1:11" x14ac:dyDescent="0.2">
      <c r="A28" s="7">
        <v>2015</v>
      </c>
      <c r="B28" s="102">
        <v>249.22632411067195</v>
      </c>
      <c r="C28" s="102">
        <v>1159.8211462450597</v>
      </c>
      <c r="D28" s="102">
        <v>87.466600790513937</v>
      </c>
      <c r="E28" s="102">
        <v>15.680000000000003</v>
      </c>
      <c r="F28" s="102">
        <v>80.899604743083017</v>
      </c>
      <c r="G28" s="102">
        <v>728.93063241106734</v>
      </c>
      <c r="H28" s="102">
        <v>55.045161290322568</v>
      </c>
      <c r="I28" s="102">
        <v>6.6520000000000001</v>
      </c>
      <c r="J28" s="102">
        <v>3.9698753196274579</v>
      </c>
    </row>
    <row r="29" spans="1:11" x14ac:dyDescent="0.2">
      <c r="A29" s="7">
        <v>2016</v>
      </c>
      <c r="B29" s="102">
        <v>220.56320158102767</v>
      </c>
      <c r="C29" s="102">
        <v>1249.8440711462456</v>
      </c>
      <c r="D29" s="102">
        <v>95.016166007905127</v>
      </c>
      <c r="E29" s="102">
        <v>17.137747035573113</v>
      </c>
      <c r="F29" s="102">
        <v>84.893873517786503</v>
      </c>
      <c r="G29" s="102">
        <v>816.73525691699592</v>
      </c>
      <c r="H29" s="102">
        <v>57.872619047619075</v>
      </c>
      <c r="I29" s="102">
        <v>6.484</v>
      </c>
      <c r="J29" s="102">
        <v>5.0916096521030338</v>
      </c>
    </row>
    <row r="30" spans="1:11" x14ac:dyDescent="0.2">
      <c r="A30" s="7">
        <v>2017</v>
      </c>
      <c r="B30" s="102">
        <v>279.68408730158734</v>
      </c>
      <c r="C30" s="102">
        <v>1257.8597222222218</v>
      </c>
      <c r="D30" s="102">
        <v>131.35749999999999</v>
      </c>
      <c r="E30" s="102">
        <v>17.048769841269831</v>
      </c>
      <c r="F30" s="102">
        <v>105.11793650793653</v>
      </c>
      <c r="G30" s="102">
        <v>911.93436507936519</v>
      </c>
      <c r="H30" s="102">
        <v>70.687199999999976</v>
      </c>
      <c r="I30" s="102">
        <v>8.2059999999999995</v>
      </c>
      <c r="J30" s="102">
        <v>4.6042453695500507</v>
      </c>
    </row>
    <row r="31" spans="1:11" x14ac:dyDescent="0.2">
      <c r="A31" s="7">
        <v>2018</v>
      </c>
      <c r="B31" s="102">
        <v>295.88023715415011</v>
      </c>
      <c r="C31" s="102">
        <v>1268.9288537549405</v>
      </c>
      <c r="D31" s="102">
        <v>132.53778656126494</v>
      </c>
      <c r="E31" s="102">
        <v>15.707826086956521</v>
      </c>
      <c r="F31" s="102">
        <v>101.71517786561269</v>
      </c>
      <c r="G31" s="102">
        <v>914.13509881422931</v>
      </c>
      <c r="H31" s="102">
        <v>69.470967741935496</v>
      </c>
      <c r="I31" s="102">
        <v>11.938000000000001</v>
      </c>
      <c r="J31" s="102">
        <v>6.1060693418077365</v>
      </c>
    </row>
    <row r="32" spans="1:11" x14ac:dyDescent="0.2">
      <c r="A32" s="7">
        <v>2019</v>
      </c>
      <c r="B32" s="102">
        <v>272.14359683794487</v>
      </c>
      <c r="C32" s="102">
        <v>1393.7138339920953</v>
      </c>
      <c r="D32" s="102">
        <v>115.49999999999994</v>
      </c>
      <c r="E32" s="102">
        <v>16.211027667984194</v>
      </c>
      <c r="F32" s="102">
        <v>90.703754940711491</v>
      </c>
      <c r="G32" s="102">
        <v>845.62762845849761</v>
      </c>
      <c r="H32" s="102">
        <v>93.390853658536557</v>
      </c>
      <c r="I32" s="102">
        <v>11.303804878048785</v>
      </c>
      <c r="J32" s="102">
        <v>5.3541415399134982</v>
      </c>
    </row>
    <row r="33" spans="1:10" x14ac:dyDescent="0.2">
      <c r="A33" s="7">
        <v>2020</v>
      </c>
      <c r="B33" s="102">
        <v>280.34866141732306</v>
      </c>
      <c r="C33" s="102">
        <v>1771.0421259842506</v>
      </c>
      <c r="D33" s="102">
        <v>102.8290157480314</v>
      </c>
      <c r="E33" s="102">
        <v>20.547519685039358</v>
      </c>
      <c r="F33" s="102">
        <v>82.807204724409445</v>
      </c>
      <c r="G33" s="102">
        <v>778.30578740157466</v>
      </c>
      <c r="H33" s="102">
        <v>108.8836032388664</v>
      </c>
      <c r="I33" s="102">
        <v>8.6755118110236307</v>
      </c>
      <c r="J33" s="102">
        <v>4.9853968638533859</v>
      </c>
    </row>
    <row r="34" spans="1:10" x14ac:dyDescent="0.2">
      <c r="A34" s="145">
        <v>2021</v>
      </c>
      <c r="B34" s="410">
        <v>422.63430830039556</v>
      </c>
      <c r="C34" s="410">
        <v>1799.1752964426876</v>
      </c>
      <c r="D34" s="410">
        <v>136.41241106719372</v>
      </c>
      <c r="E34" s="102">
        <v>25.138260869565205</v>
      </c>
      <c r="F34" s="410">
        <v>100.07276679841905</v>
      </c>
      <c r="G34" s="410">
        <v>1482.2570750988148</v>
      </c>
      <c r="H34" s="410">
        <v>159.21399999999997</v>
      </c>
      <c r="I34" s="410">
        <v>15.942450592885388</v>
      </c>
      <c r="J34" s="410">
        <v>5.0750707825163177</v>
      </c>
    </row>
    <row r="35" spans="1:10" x14ac:dyDescent="0.2">
      <c r="A35" s="145">
        <v>2022</v>
      </c>
      <c r="B35" s="410">
        <v>399.02569721115549</v>
      </c>
      <c r="C35" s="410">
        <v>1800.7978000000007</v>
      </c>
      <c r="D35" s="410">
        <v>157.77426294820714</v>
      </c>
      <c r="E35" s="102">
        <v>21.733000000000001</v>
      </c>
      <c r="F35" s="410">
        <v>97.530278884462277</v>
      </c>
      <c r="G35" s="410">
        <v>1416.0717529880478</v>
      </c>
      <c r="H35" s="410">
        <v>120.30060975609754</v>
      </c>
      <c r="I35" s="410">
        <v>18.605139442231074</v>
      </c>
      <c r="J35" s="410">
        <v>4.88301044528394</v>
      </c>
    </row>
    <row r="36" spans="1:10" x14ac:dyDescent="0.2">
      <c r="A36" s="145">
        <v>2023</v>
      </c>
      <c r="B36" s="410">
        <v>384.54505976095601</v>
      </c>
      <c r="C36" s="410">
        <v>1941.6741035856567</v>
      </c>
      <c r="D36" s="410">
        <v>120.04633466135462</v>
      </c>
      <c r="E36" s="102">
        <v>23.351792828685273</v>
      </c>
      <c r="F36" s="410">
        <v>96.986334661354505</v>
      </c>
      <c r="G36" s="410">
        <v>1177.4828286852583</v>
      </c>
      <c r="H36" s="410">
        <v>119.96541666666664</v>
      </c>
      <c r="I36" s="410">
        <v>24.326334661354579</v>
      </c>
      <c r="J36" s="410">
        <v>4.44530640027868</v>
      </c>
    </row>
    <row r="37" spans="1:10" x14ac:dyDescent="0.2">
      <c r="A37" s="145">
        <v>2024</v>
      </c>
      <c r="B37" s="410">
        <v>414.89137795275587</v>
      </c>
      <c r="C37" s="410">
        <v>2388.5185039370085</v>
      </c>
      <c r="D37" s="410">
        <v>126.07185039370077</v>
      </c>
      <c r="E37" s="102">
        <v>28.268700787401595</v>
      </c>
      <c r="F37" s="410">
        <v>94.014921259842438</v>
      </c>
      <c r="G37" s="410">
        <v>1369.4290157480316</v>
      </c>
      <c r="H37" s="102" t="s">
        <v>463</v>
      </c>
      <c r="I37" s="410">
        <v>21.287913385826794</v>
      </c>
      <c r="J37" s="102" t="s">
        <v>463</v>
      </c>
    </row>
    <row r="38" spans="1:10" x14ac:dyDescent="0.2">
      <c r="A38" s="411">
        <v>2025</v>
      </c>
      <c r="B38" s="412"/>
      <c r="C38" s="412"/>
      <c r="D38" s="412"/>
      <c r="E38" s="412"/>
      <c r="F38" s="412"/>
      <c r="G38" s="412"/>
      <c r="H38" s="412"/>
      <c r="I38" s="412"/>
      <c r="J38" s="412"/>
    </row>
    <row r="39" spans="1:10" x14ac:dyDescent="0.2">
      <c r="A39" s="73" t="s">
        <v>214</v>
      </c>
      <c r="B39" s="102">
        <v>407.21590909090901</v>
      </c>
      <c r="C39" s="102">
        <v>2707.5840909090912</v>
      </c>
      <c r="D39" s="102">
        <v>128.14636363636362</v>
      </c>
      <c r="E39" s="102">
        <v>30.369545454545456</v>
      </c>
      <c r="F39" s="102">
        <v>87.170909090909063</v>
      </c>
      <c r="G39" s="102">
        <v>1343.4590909090905</v>
      </c>
      <c r="H39" s="102" t="s">
        <v>463</v>
      </c>
      <c r="I39" s="102">
        <v>20.849999999999998</v>
      </c>
      <c r="J39" s="102" t="s">
        <v>463</v>
      </c>
    </row>
    <row r="40" spans="1:10" x14ac:dyDescent="0.2">
      <c r="A40" s="73" t="s">
        <v>215</v>
      </c>
      <c r="B40" s="102">
        <v>423.16700000000003</v>
      </c>
      <c r="C40" s="102">
        <v>2896.6749999999997</v>
      </c>
      <c r="D40" s="102">
        <v>126.99150000000002</v>
      </c>
      <c r="E40" s="102">
        <v>32.185999999999993</v>
      </c>
      <c r="F40" s="102">
        <v>88.690000000000012</v>
      </c>
      <c r="G40" s="102">
        <v>1445.8845000000001</v>
      </c>
      <c r="H40" s="102" t="s">
        <v>463</v>
      </c>
      <c r="I40" s="102">
        <v>20.642500000000005</v>
      </c>
      <c r="J40" s="102" t="s">
        <v>463</v>
      </c>
    </row>
    <row r="41" spans="1:10" ht="69" customHeight="1" x14ac:dyDescent="0.2">
      <c r="A41" s="1024" t="s">
        <v>456</v>
      </c>
      <c r="B41" s="1024"/>
      <c r="C41" s="1024"/>
      <c r="D41" s="1024"/>
      <c r="E41" s="1024"/>
      <c r="F41" s="1024"/>
      <c r="G41" s="1024"/>
      <c r="H41" s="1024"/>
      <c r="I41" s="1024"/>
      <c r="J41" s="1024"/>
    </row>
  </sheetData>
  <mergeCells count="2">
    <mergeCell ref="A21:I21"/>
    <mergeCell ref="A41:J41"/>
  </mergeCells>
  <printOptions horizontalCentered="1" verticalCentered="1"/>
  <pageMargins left="0" right="0" top="0" bottom="0" header="0.31496062992125984" footer="0.31496062992125984"/>
  <pageSetup paperSize="9" scale="5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1FAE4-205D-4BB1-833F-7392A3BBCF63}">
  <sheetPr>
    <tabColor rgb="FF92D050"/>
  </sheetPr>
  <dimension ref="A1:Z92"/>
  <sheetViews>
    <sheetView showGridLines="0" view="pageBreakPreview" zoomScaleNormal="100" zoomScaleSheetLayoutView="100" workbookViewId="0"/>
  </sheetViews>
  <sheetFormatPr baseColWidth="10" defaultRowHeight="15" x14ac:dyDescent="0.25"/>
  <cols>
    <col min="1" max="1" width="17.7109375" style="19" customWidth="1"/>
    <col min="2" max="2" width="16.5703125" style="18" bestFit="1" customWidth="1"/>
    <col min="3" max="3" width="13.42578125" style="18" customWidth="1"/>
    <col min="4" max="4" width="16.5703125" style="18" bestFit="1" customWidth="1"/>
    <col min="5" max="5" width="14.42578125" style="18" bestFit="1" customWidth="1"/>
    <col min="6" max="7" width="16.5703125" style="18" bestFit="1" customWidth="1"/>
    <col min="8" max="8" width="19.5703125" style="18" bestFit="1" customWidth="1"/>
    <col min="9" max="9" width="16.5703125" style="18" bestFit="1" customWidth="1"/>
    <col min="10" max="10" width="17.5703125" style="18" customWidth="1"/>
    <col min="11" max="11" width="13.5703125" style="18" bestFit="1" customWidth="1"/>
    <col min="12" max="12" width="2.5703125" style="1" customWidth="1"/>
    <col min="13" max="256" width="11.42578125" style="1"/>
    <col min="257" max="257" width="17.7109375" style="1" customWidth="1"/>
    <col min="258" max="258" width="18.7109375" style="1" bestFit="1" customWidth="1"/>
    <col min="259" max="259" width="12.7109375" style="1" bestFit="1" customWidth="1"/>
    <col min="260" max="260" width="18.7109375" style="1" bestFit="1" customWidth="1"/>
    <col min="261" max="261" width="16" style="1" bestFit="1" customWidth="1"/>
    <col min="262" max="265" width="18.7109375" style="1" bestFit="1" customWidth="1"/>
    <col min="266" max="267" width="12.7109375" style="1" customWidth="1"/>
    <col min="268" max="268" width="2.5703125" style="1" customWidth="1"/>
    <col min="269" max="512" width="11.42578125" style="1"/>
    <col min="513" max="513" width="17.7109375" style="1" customWidth="1"/>
    <col min="514" max="514" width="18.7109375" style="1" bestFit="1" customWidth="1"/>
    <col min="515" max="515" width="12.7109375" style="1" bestFit="1" customWidth="1"/>
    <col min="516" max="516" width="18.7109375" style="1" bestFit="1" customWidth="1"/>
    <col min="517" max="517" width="16" style="1" bestFit="1" customWidth="1"/>
    <col min="518" max="521" width="18.7109375" style="1" bestFit="1" customWidth="1"/>
    <col min="522" max="523" width="12.7109375" style="1" customWidth="1"/>
    <col min="524" max="524" width="2.5703125" style="1" customWidth="1"/>
    <col min="525" max="768" width="11.42578125" style="1"/>
    <col min="769" max="769" width="17.7109375" style="1" customWidth="1"/>
    <col min="770" max="770" width="18.7109375" style="1" bestFit="1" customWidth="1"/>
    <col min="771" max="771" width="12.7109375" style="1" bestFit="1" customWidth="1"/>
    <col min="772" max="772" width="18.7109375" style="1" bestFit="1" customWidth="1"/>
    <col min="773" max="773" width="16" style="1" bestFit="1" customWidth="1"/>
    <col min="774" max="777" width="18.7109375" style="1" bestFit="1" customWidth="1"/>
    <col min="778" max="779" width="12.7109375" style="1" customWidth="1"/>
    <col min="780" max="780" width="2.5703125" style="1" customWidth="1"/>
    <col min="781" max="1024" width="11.42578125" style="1"/>
    <col min="1025" max="1025" width="17.7109375" style="1" customWidth="1"/>
    <col min="1026" max="1026" width="18.7109375" style="1" bestFit="1" customWidth="1"/>
    <col min="1027" max="1027" width="12.7109375" style="1" bestFit="1" customWidth="1"/>
    <col min="1028" max="1028" width="18.7109375" style="1" bestFit="1" customWidth="1"/>
    <col min="1029" max="1029" width="16" style="1" bestFit="1" customWidth="1"/>
    <col min="1030" max="1033" width="18.7109375" style="1" bestFit="1" customWidth="1"/>
    <col min="1034" max="1035" width="12.7109375" style="1" customWidth="1"/>
    <col min="1036" max="1036" width="2.5703125" style="1" customWidth="1"/>
    <col min="1037" max="1280" width="11.42578125" style="1"/>
    <col min="1281" max="1281" width="17.7109375" style="1" customWidth="1"/>
    <col min="1282" max="1282" width="18.7109375" style="1" bestFit="1" customWidth="1"/>
    <col min="1283" max="1283" width="12.7109375" style="1" bestFit="1" customWidth="1"/>
    <col min="1284" max="1284" width="18.7109375" style="1" bestFit="1" customWidth="1"/>
    <col min="1285" max="1285" width="16" style="1" bestFit="1" customWidth="1"/>
    <col min="1286" max="1289" width="18.7109375" style="1" bestFit="1" customWidth="1"/>
    <col min="1290" max="1291" width="12.7109375" style="1" customWidth="1"/>
    <col min="1292" max="1292" width="2.5703125" style="1" customWidth="1"/>
    <col min="1293" max="1536" width="11.42578125" style="1"/>
    <col min="1537" max="1537" width="17.7109375" style="1" customWidth="1"/>
    <col min="1538" max="1538" width="18.7109375" style="1" bestFit="1" customWidth="1"/>
    <col min="1539" max="1539" width="12.7109375" style="1" bestFit="1" customWidth="1"/>
    <col min="1540" max="1540" width="18.7109375" style="1" bestFit="1" customWidth="1"/>
    <col min="1541" max="1541" width="16" style="1" bestFit="1" customWidth="1"/>
    <col min="1542" max="1545" width="18.7109375" style="1" bestFit="1" customWidth="1"/>
    <col min="1546" max="1547" width="12.7109375" style="1" customWidth="1"/>
    <col min="1548" max="1548" width="2.5703125" style="1" customWidth="1"/>
    <col min="1549" max="1792" width="11.42578125" style="1"/>
    <col min="1793" max="1793" width="17.7109375" style="1" customWidth="1"/>
    <col min="1794" max="1794" width="18.7109375" style="1" bestFit="1" customWidth="1"/>
    <col min="1795" max="1795" width="12.7109375" style="1" bestFit="1" customWidth="1"/>
    <col min="1796" max="1796" width="18.7109375" style="1" bestFit="1" customWidth="1"/>
    <col min="1797" max="1797" width="16" style="1" bestFit="1" customWidth="1"/>
    <col min="1798" max="1801" width="18.7109375" style="1" bestFit="1" customWidth="1"/>
    <col min="1802" max="1803" width="12.7109375" style="1" customWidth="1"/>
    <col min="1804" max="1804" width="2.5703125" style="1" customWidth="1"/>
    <col min="1805" max="2048" width="11.42578125" style="1"/>
    <col min="2049" max="2049" width="17.7109375" style="1" customWidth="1"/>
    <col min="2050" max="2050" width="18.7109375" style="1" bestFit="1" customWidth="1"/>
    <col min="2051" max="2051" width="12.7109375" style="1" bestFit="1" customWidth="1"/>
    <col min="2052" max="2052" width="18.7109375" style="1" bestFit="1" customWidth="1"/>
    <col min="2053" max="2053" width="16" style="1" bestFit="1" customWidth="1"/>
    <col min="2054" max="2057" width="18.7109375" style="1" bestFit="1" customWidth="1"/>
    <col min="2058" max="2059" width="12.7109375" style="1" customWidth="1"/>
    <col min="2060" max="2060" width="2.5703125" style="1" customWidth="1"/>
    <col min="2061" max="2304" width="11.42578125" style="1"/>
    <col min="2305" max="2305" width="17.7109375" style="1" customWidth="1"/>
    <col min="2306" max="2306" width="18.7109375" style="1" bestFit="1" customWidth="1"/>
    <col min="2307" max="2307" width="12.7109375" style="1" bestFit="1" customWidth="1"/>
    <col min="2308" max="2308" width="18.7109375" style="1" bestFit="1" customWidth="1"/>
    <col min="2309" max="2309" width="16" style="1" bestFit="1" customWidth="1"/>
    <col min="2310" max="2313" width="18.7109375" style="1" bestFit="1" customWidth="1"/>
    <col min="2314" max="2315" width="12.7109375" style="1" customWidth="1"/>
    <col min="2316" max="2316" width="2.5703125" style="1" customWidth="1"/>
    <col min="2317" max="2560" width="11.42578125" style="1"/>
    <col min="2561" max="2561" width="17.7109375" style="1" customWidth="1"/>
    <col min="2562" max="2562" width="18.7109375" style="1" bestFit="1" customWidth="1"/>
    <col min="2563" max="2563" width="12.7109375" style="1" bestFit="1" customWidth="1"/>
    <col min="2564" max="2564" width="18.7109375" style="1" bestFit="1" customWidth="1"/>
    <col min="2565" max="2565" width="16" style="1" bestFit="1" customWidth="1"/>
    <col min="2566" max="2569" width="18.7109375" style="1" bestFit="1" customWidth="1"/>
    <col min="2570" max="2571" width="12.7109375" style="1" customWidth="1"/>
    <col min="2572" max="2572" width="2.5703125" style="1" customWidth="1"/>
    <col min="2573" max="2816" width="11.42578125" style="1"/>
    <col min="2817" max="2817" width="17.7109375" style="1" customWidth="1"/>
    <col min="2818" max="2818" width="18.7109375" style="1" bestFit="1" customWidth="1"/>
    <col min="2819" max="2819" width="12.7109375" style="1" bestFit="1" customWidth="1"/>
    <col min="2820" max="2820" width="18.7109375" style="1" bestFit="1" customWidth="1"/>
    <col min="2821" max="2821" width="16" style="1" bestFit="1" customWidth="1"/>
    <col min="2822" max="2825" width="18.7109375" style="1" bestFit="1" customWidth="1"/>
    <col min="2826" max="2827" width="12.7109375" style="1" customWidth="1"/>
    <col min="2828" max="2828" width="2.5703125" style="1" customWidth="1"/>
    <col min="2829" max="3072" width="11.42578125" style="1"/>
    <col min="3073" max="3073" width="17.7109375" style="1" customWidth="1"/>
    <col min="3074" max="3074" width="18.7109375" style="1" bestFit="1" customWidth="1"/>
    <col min="3075" max="3075" width="12.7109375" style="1" bestFit="1" customWidth="1"/>
    <col min="3076" max="3076" width="18.7109375" style="1" bestFit="1" customWidth="1"/>
    <col min="3077" max="3077" width="16" style="1" bestFit="1" customWidth="1"/>
    <col min="3078" max="3081" width="18.7109375" style="1" bestFit="1" customWidth="1"/>
    <col min="3082" max="3083" width="12.7109375" style="1" customWidth="1"/>
    <col min="3084" max="3084" width="2.5703125" style="1" customWidth="1"/>
    <col min="3085" max="3328" width="11.42578125" style="1"/>
    <col min="3329" max="3329" width="17.7109375" style="1" customWidth="1"/>
    <col min="3330" max="3330" width="18.7109375" style="1" bestFit="1" customWidth="1"/>
    <col min="3331" max="3331" width="12.7109375" style="1" bestFit="1" customWidth="1"/>
    <col min="3332" max="3332" width="18.7109375" style="1" bestFit="1" customWidth="1"/>
    <col min="3333" max="3333" width="16" style="1" bestFit="1" customWidth="1"/>
    <col min="3334" max="3337" width="18.7109375" style="1" bestFit="1" customWidth="1"/>
    <col min="3338" max="3339" width="12.7109375" style="1" customWidth="1"/>
    <col min="3340" max="3340" width="2.5703125" style="1" customWidth="1"/>
    <col min="3341" max="3584" width="11.42578125" style="1"/>
    <col min="3585" max="3585" width="17.7109375" style="1" customWidth="1"/>
    <col min="3586" max="3586" width="18.7109375" style="1" bestFit="1" customWidth="1"/>
    <col min="3587" max="3587" width="12.7109375" style="1" bestFit="1" customWidth="1"/>
    <col min="3588" max="3588" width="18.7109375" style="1" bestFit="1" customWidth="1"/>
    <col min="3589" max="3589" width="16" style="1" bestFit="1" customWidth="1"/>
    <col min="3590" max="3593" width="18.7109375" style="1" bestFit="1" customWidth="1"/>
    <col min="3594" max="3595" width="12.7109375" style="1" customWidth="1"/>
    <col min="3596" max="3596" width="2.5703125" style="1" customWidth="1"/>
    <col min="3597" max="3840" width="11.42578125" style="1"/>
    <col min="3841" max="3841" width="17.7109375" style="1" customWidth="1"/>
    <col min="3842" max="3842" width="18.7109375" style="1" bestFit="1" customWidth="1"/>
    <col min="3843" max="3843" width="12.7109375" style="1" bestFit="1" customWidth="1"/>
    <col min="3844" max="3844" width="18.7109375" style="1" bestFit="1" customWidth="1"/>
    <col min="3845" max="3845" width="16" style="1" bestFit="1" customWidth="1"/>
    <col min="3846" max="3849" width="18.7109375" style="1" bestFit="1" customWidth="1"/>
    <col min="3850" max="3851" width="12.7109375" style="1" customWidth="1"/>
    <col min="3852" max="3852" width="2.5703125" style="1" customWidth="1"/>
    <col min="3853" max="4096" width="11.42578125" style="1"/>
    <col min="4097" max="4097" width="17.7109375" style="1" customWidth="1"/>
    <col min="4098" max="4098" width="18.7109375" style="1" bestFit="1" customWidth="1"/>
    <col min="4099" max="4099" width="12.7109375" style="1" bestFit="1" customWidth="1"/>
    <col min="4100" max="4100" width="18.7109375" style="1" bestFit="1" customWidth="1"/>
    <col min="4101" max="4101" width="16" style="1" bestFit="1" customWidth="1"/>
    <col min="4102" max="4105" width="18.7109375" style="1" bestFit="1" customWidth="1"/>
    <col min="4106" max="4107" width="12.7109375" style="1" customWidth="1"/>
    <col min="4108" max="4108" width="2.5703125" style="1" customWidth="1"/>
    <col min="4109" max="4352" width="11.42578125" style="1"/>
    <col min="4353" max="4353" width="17.7109375" style="1" customWidth="1"/>
    <col min="4354" max="4354" width="18.7109375" style="1" bestFit="1" customWidth="1"/>
    <col min="4355" max="4355" width="12.7109375" style="1" bestFit="1" customWidth="1"/>
    <col min="4356" max="4356" width="18.7109375" style="1" bestFit="1" customWidth="1"/>
    <col min="4357" max="4357" width="16" style="1" bestFit="1" customWidth="1"/>
    <col min="4358" max="4361" width="18.7109375" style="1" bestFit="1" customWidth="1"/>
    <col min="4362" max="4363" width="12.7109375" style="1" customWidth="1"/>
    <col min="4364" max="4364" width="2.5703125" style="1" customWidth="1"/>
    <col min="4365" max="4608" width="11.42578125" style="1"/>
    <col min="4609" max="4609" width="17.7109375" style="1" customWidth="1"/>
    <col min="4610" max="4610" width="18.7109375" style="1" bestFit="1" customWidth="1"/>
    <col min="4611" max="4611" width="12.7109375" style="1" bestFit="1" customWidth="1"/>
    <col min="4612" max="4612" width="18.7109375" style="1" bestFit="1" customWidth="1"/>
    <col min="4613" max="4613" width="16" style="1" bestFit="1" customWidth="1"/>
    <col min="4614" max="4617" width="18.7109375" style="1" bestFit="1" customWidth="1"/>
    <col min="4618" max="4619" width="12.7109375" style="1" customWidth="1"/>
    <col min="4620" max="4620" width="2.5703125" style="1" customWidth="1"/>
    <col min="4621" max="4864" width="11.42578125" style="1"/>
    <col min="4865" max="4865" width="17.7109375" style="1" customWidth="1"/>
    <col min="4866" max="4866" width="18.7109375" style="1" bestFit="1" customWidth="1"/>
    <col min="4867" max="4867" width="12.7109375" style="1" bestFit="1" customWidth="1"/>
    <col min="4868" max="4868" width="18.7109375" style="1" bestFit="1" customWidth="1"/>
    <col min="4869" max="4869" width="16" style="1" bestFit="1" customWidth="1"/>
    <col min="4870" max="4873" width="18.7109375" style="1" bestFit="1" customWidth="1"/>
    <col min="4874" max="4875" width="12.7109375" style="1" customWidth="1"/>
    <col min="4876" max="4876" width="2.5703125" style="1" customWidth="1"/>
    <col min="4877" max="5120" width="11.42578125" style="1"/>
    <col min="5121" max="5121" width="17.7109375" style="1" customWidth="1"/>
    <col min="5122" max="5122" width="18.7109375" style="1" bestFit="1" customWidth="1"/>
    <col min="5123" max="5123" width="12.7109375" style="1" bestFit="1" customWidth="1"/>
    <col min="5124" max="5124" width="18.7109375" style="1" bestFit="1" customWidth="1"/>
    <col min="5125" max="5125" width="16" style="1" bestFit="1" customWidth="1"/>
    <col min="5126" max="5129" width="18.7109375" style="1" bestFit="1" customWidth="1"/>
    <col min="5130" max="5131" width="12.7109375" style="1" customWidth="1"/>
    <col min="5132" max="5132" width="2.5703125" style="1" customWidth="1"/>
    <col min="5133" max="5376" width="11.42578125" style="1"/>
    <col min="5377" max="5377" width="17.7109375" style="1" customWidth="1"/>
    <col min="5378" max="5378" width="18.7109375" style="1" bestFit="1" customWidth="1"/>
    <col min="5379" max="5379" width="12.7109375" style="1" bestFit="1" customWidth="1"/>
    <col min="5380" max="5380" width="18.7109375" style="1" bestFit="1" customWidth="1"/>
    <col min="5381" max="5381" width="16" style="1" bestFit="1" customWidth="1"/>
    <col min="5382" max="5385" width="18.7109375" style="1" bestFit="1" customWidth="1"/>
    <col min="5386" max="5387" width="12.7109375" style="1" customWidth="1"/>
    <col min="5388" max="5388" width="2.5703125" style="1" customWidth="1"/>
    <col min="5389" max="5632" width="11.42578125" style="1"/>
    <col min="5633" max="5633" width="17.7109375" style="1" customWidth="1"/>
    <col min="5634" max="5634" width="18.7109375" style="1" bestFit="1" customWidth="1"/>
    <col min="5635" max="5635" width="12.7109375" style="1" bestFit="1" customWidth="1"/>
    <col min="5636" max="5636" width="18.7109375" style="1" bestFit="1" customWidth="1"/>
    <col min="5637" max="5637" width="16" style="1" bestFit="1" customWidth="1"/>
    <col min="5638" max="5641" width="18.7109375" style="1" bestFit="1" customWidth="1"/>
    <col min="5642" max="5643" width="12.7109375" style="1" customWidth="1"/>
    <col min="5644" max="5644" width="2.5703125" style="1" customWidth="1"/>
    <col min="5645" max="5888" width="11.42578125" style="1"/>
    <col min="5889" max="5889" width="17.7109375" style="1" customWidth="1"/>
    <col min="5890" max="5890" width="18.7109375" style="1" bestFit="1" customWidth="1"/>
    <col min="5891" max="5891" width="12.7109375" style="1" bestFit="1" customWidth="1"/>
    <col min="5892" max="5892" width="18.7109375" style="1" bestFit="1" customWidth="1"/>
    <col min="5893" max="5893" width="16" style="1" bestFit="1" customWidth="1"/>
    <col min="5894" max="5897" width="18.7109375" style="1" bestFit="1" customWidth="1"/>
    <col min="5898" max="5899" width="12.7109375" style="1" customWidth="1"/>
    <col min="5900" max="5900" width="2.5703125" style="1" customWidth="1"/>
    <col min="5901" max="6144" width="11.42578125" style="1"/>
    <col min="6145" max="6145" width="17.7109375" style="1" customWidth="1"/>
    <col min="6146" max="6146" width="18.7109375" style="1" bestFit="1" customWidth="1"/>
    <col min="6147" max="6147" width="12.7109375" style="1" bestFit="1" customWidth="1"/>
    <col min="6148" max="6148" width="18.7109375" style="1" bestFit="1" customWidth="1"/>
    <col min="6149" max="6149" width="16" style="1" bestFit="1" customWidth="1"/>
    <col min="6150" max="6153" width="18.7109375" style="1" bestFit="1" customWidth="1"/>
    <col min="6154" max="6155" width="12.7109375" style="1" customWidth="1"/>
    <col min="6156" max="6156" width="2.5703125" style="1" customWidth="1"/>
    <col min="6157" max="6400" width="11.42578125" style="1"/>
    <col min="6401" max="6401" width="17.7109375" style="1" customWidth="1"/>
    <col min="6402" max="6402" width="18.7109375" style="1" bestFit="1" customWidth="1"/>
    <col min="6403" max="6403" width="12.7109375" style="1" bestFit="1" customWidth="1"/>
    <col min="6404" max="6404" width="18.7109375" style="1" bestFit="1" customWidth="1"/>
    <col min="6405" max="6405" width="16" style="1" bestFit="1" customWidth="1"/>
    <col min="6406" max="6409" width="18.7109375" style="1" bestFit="1" customWidth="1"/>
    <col min="6410" max="6411" width="12.7109375" style="1" customWidth="1"/>
    <col min="6412" max="6412" width="2.5703125" style="1" customWidth="1"/>
    <col min="6413" max="6656" width="11.42578125" style="1"/>
    <col min="6657" max="6657" width="17.7109375" style="1" customWidth="1"/>
    <col min="6658" max="6658" width="18.7109375" style="1" bestFit="1" customWidth="1"/>
    <col min="6659" max="6659" width="12.7109375" style="1" bestFit="1" customWidth="1"/>
    <col min="6660" max="6660" width="18.7109375" style="1" bestFit="1" customWidth="1"/>
    <col min="6661" max="6661" width="16" style="1" bestFit="1" customWidth="1"/>
    <col min="6662" max="6665" width="18.7109375" style="1" bestFit="1" customWidth="1"/>
    <col min="6666" max="6667" width="12.7109375" style="1" customWidth="1"/>
    <col min="6668" max="6668" width="2.5703125" style="1" customWidth="1"/>
    <col min="6669" max="6912" width="11.42578125" style="1"/>
    <col min="6913" max="6913" width="17.7109375" style="1" customWidth="1"/>
    <col min="6914" max="6914" width="18.7109375" style="1" bestFit="1" customWidth="1"/>
    <col min="6915" max="6915" width="12.7109375" style="1" bestFit="1" customWidth="1"/>
    <col min="6916" max="6916" width="18.7109375" style="1" bestFit="1" customWidth="1"/>
    <col min="6917" max="6917" width="16" style="1" bestFit="1" customWidth="1"/>
    <col min="6918" max="6921" width="18.7109375" style="1" bestFit="1" customWidth="1"/>
    <col min="6922" max="6923" width="12.7109375" style="1" customWidth="1"/>
    <col min="6924" max="6924" width="2.5703125" style="1" customWidth="1"/>
    <col min="6925" max="7168" width="11.42578125" style="1"/>
    <col min="7169" max="7169" width="17.7109375" style="1" customWidth="1"/>
    <col min="7170" max="7170" width="18.7109375" style="1" bestFit="1" customWidth="1"/>
    <col min="7171" max="7171" width="12.7109375" style="1" bestFit="1" customWidth="1"/>
    <col min="7172" max="7172" width="18.7109375" style="1" bestFit="1" customWidth="1"/>
    <col min="7173" max="7173" width="16" style="1" bestFit="1" customWidth="1"/>
    <col min="7174" max="7177" width="18.7109375" style="1" bestFit="1" customWidth="1"/>
    <col min="7178" max="7179" width="12.7109375" style="1" customWidth="1"/>
    <col min="7180" max="7180" width="2.5703125" style="1" customWidth="1"/>
    <col min="7181" max="7424" width="11.42578125" style="1"/>
    <col min="7425" max="7425" width="17.7109375" style="1" customWidth="1"/>
    <col min="7426" max="7426" width="18.7109375" style="1" bestFit="1" customWidth="1"/>
    <col min="7427" max="7427" width="12.7109375" style="1" bestFit="1" customWidth="1"/>
    <col min="7428" max="7428" width="18.7109375" style="1" bestFit="1" customWidth="1"/>
    <col min="7429" max="7429" width="16" style="1" bestFit="1" customWidth="1"/>
    <col min="7430" max="7433" width="18.7109375" style="1" bestFit="1" customWidth="1"/>
    <col min="7434" max="7435" width="12.7109375" style="1" customWidth="1"/>
    <col min="7436" max="7436" width="2.5703125" style="1" customWidth="1"/>
    <col min="7437" max="7680" width="11.42578125" style="1"/>
    <col min="7681" max="7681" width="17.7109375" style="1" customWidth="1"/>
    <col min="7682" max="7682" width="18.7109375" style="1" bestFit="1" customWidth="1"/>
    <col min="7683" max="7683" width="12.7109375" style="1" bestFit="1" customWidth="1"/>
    <col min="7684" max="7684" width="18.7109375" style="1" bestFit="1" customWidth="1"/>
    <col min="7685" max="7685" width="16" style="1" bestFit="1" customWidth="1"/>
    <col min="7686" max="7689" width="18.7109375" style="1" bestFit="1" customWidth="1"/>
    <col min="7690" max="7691" width="12.7109375" style="1" customWidth="1"/>
    <col min="7692" max="7692" width="2.5703125" style="1" customWidth="1"/>
    <col min="7693" max="7936" width="11.42578125" style="1"/>
    <col min="7937" max="7937" width="17.7109375" style="1" customWidth="1"/>
    <col min="7938" max="7938" width="18.7109375" style="1" bestFit="1" customWidth="1"/>
    <col min="7939" max="7939" width="12.7109375" style="1" bestFit="1" customWidth="1"/>
    <col min="7940" max="7940" width="18.7109375" style="1" bestFit="1" customWidth="1"/>
    <col min="7941" max="7941" width="16" style="1" bestFit="1" customWidth="1"/>
    <col min="7942" max="7945" width="18.7109375" style="1" bestFit="1" customWidth="1"/>
    <col min="7946" max="7947" width="12.7109375" style="1" customWidth="1"/>
    <col min="7948" max="7948" width="2.5703125" style="1" customWidth="1"/>
    <col min="7949" max="8192" width="11.42578125" style="1"/>
    <col min="8193" max="8193" width="17.7109375" style="1" customWidth="1"/>
    <col min="8194" max="8194" width="18.7109375" style="1" bestFit="1" customWidth="1"/>
    <col min="8195" max="8195" width="12.7109375" style="1" bestFit="1" customWidth="1"/>
    <col min="8196" max="8196" width="18.7109375" style="1" bestFit="1" customWidth="1"/>
    <col min="8197" max="8197" width="16" style="1" bestFit="1" customWidth="1"/>
    <col min="8198" max="8201" width="18.7109375" style="1" bestFit="1" customWidth="1"/>
    <col min="8202" max="8203" width="12.7109375" style="1" customWidth="1"/>
    <col min="8204" max="8204" width="2.5703125" style="1" customWidth="1"/>
    <col min="8205" max="8448" width="11.42578125" style="1"/>
    <col min="8449" max="8449" width="17.7109375" style="1" customWidth="1"/>
    <col min="8450" max="8450" width="18.7109375" style="1" bestFit="1" customWidth="1"/>
    <col min="8451" max="8451" width="12.7109375" style="1" bestFit="1" customWidth="1"/>
    <col min="8452" max="8452" width="18.7109375" style="1" bestFit="1" customWidth="1"/>
    <col min="8453" max="8453" width="16" style="1" bestFit="1" customWidth="1"/>
    <col min="8454" max="8457" width="18.7109375" style="1" bestFit="1" customWidth="1"/>
    <col min="8458" max="8459" width="12.7109375" style="1" customWidth="1"/>
    <col min="8460" max="8460" width="2.5703125" style="1" customWidth="1"/>
    <col min="8461" max="8704" width="11.42578125" style="1"/>
    <col min="8705" max="8705" width="17.7109375" style="1" customWidth="1"/>
    <col min="8706" max="8706" width="18.7109375" style="1" bestFit="1" customWidth="1"/>
    <col min="8707" max="8707" width="12.7109375" style="1" bestFit="1" customWidth="1"/>
    <col min="8708" max="8708" width="18.7109375" style="1" bestFit="1" customWidth="1"/>
    <col min="8709" max="8709" width="16" style="1" bestFit="1" customWidth="1"/>
    <col min="8710" max="8713" width="18.7109375" style="1" bestFit="1" customWidth="1"/>
    <col min="8714" max="8715" width="12.7109375" style="1" customWidth="1"/>
    <col min="8716" max="8716" width="2.5703125" style="1" customWidth="1"/>
    <col min="8717" max="8960" width="11.42578125" style="1"/>
    <col min="8961" max="8961" width="17.7109375" style="1" customWidth="1"/>
    <col min="8962" max="8962" width="18.7109375" style="1" bestFit="1" customWidth="1"/>
    <col min="8963" max="8963" width="12.7109375" style="1" bestFit="1" customWidth="1"/>
    <col min="8964" max="8964" width="18.7109375" style="1" bestFit="1" customWidth="1"/>
    <col min="8965" max="8965" width="16" style="1" bestFit="1" customWidth="1"/>
    <col min="8966" max="8969" width="18.7109375" style="1" bestFit="1" customWidth="1"/>
    <col min="8970" max="8971" width="12.7109375" style="1" customWidth="1"/>
    <col min="8972" max="8972" width="2.5703125" style="1" customWidth="1"/>
    <col min="8973" max="9216" width="11.42578125" style="1"/>
    <col min="9217" max="9217" width="17.7109375" style="1" customWidth="1"/>
    <col min="9218" max="9218" width="18.7109375" style="1" bestFit="1" customWidth="1"/>
    <col min="9219" max="9219" width="12.7109375" style="1" bestFit="1" customWidth="1"/>
    <col min="9220" max="9220" width="18.7109375" style="1" bestFit="1" customWidth="1"/>
    <col min="9221" max="9221" width="16" style="1" bestFit="1" customWidth="1"/>
    <col min="9222" max="9225" width="18.7109375" style="1" bestFit="1" customWidth="1"/>
    <col min="9226" max="9227" width="12.7109375" style="1" customWidth="1"/>
    <col min="9228" max="9228" width="2.5703125" style="1" customWidth="1"/>
    <col min="9229" max="9472" width="11.42578125" style="1"/>
    <col min="9473" max="9473" width="17.7109375" style="1" customWidth="1"/>
    <col min="9474" max="9474" width="18.7109375" style="1" bestFit="1" customWidth="1"/>
    <col min="9475" max="9475" width="12.7109375" style="1" bestFit="1" customWidth="1"/>
    <col min="9476" max="9476" width="18.7109375" style="1" bestFit="1" customWidth="1"/>
    <col min="9477" max="9477" width="16" style="1" bestFit="1" customWidth="1"/>
    <col min="9478" max="9481" width="18.7109375" style="1" bestFit="1" customWidth="1"/>
    <col min="9482" max="9483" width="12.7109375" style="1" customWidth="1"/>
    <col min="9484" max="9484" width="2.5703125" style="1" customWidth="1"/>
    <col min="9485" max="9728" width="11.42578125" style="1"/>
    <col min="9729" max="9729" width="17.7109375" style="1" customWidth="1"/>
    <col min="9730" max="9730" width="18.7109375" style="1" bestFit="1" customWidth="1"/>
    <col min="9731" max="9731" width="12.7109375" style="1" bestFit="1" customWidth="1"/>
    <col min="9732" max="9732" width="18.7109375" style="1" bestFit="1" customWidth="1"/>
    <col min="9733" max="9733" width="16" style="1" bestFit="1" customWidth="1"/>
    <col min="9734" max="9737" width="18.7109375" style="1" bestFit="1" customWidth="1"/>
    <col min="9738" max="9739" width="12.7109375" style="1" customWidth="1"/>
    <col min="9740" max="9740" width="2.5703125" style="1" customWidth="1"/>
    <col min="9741" max="9984" width="11.42578125" style="1"/>
    <col min="9985" max="9985" width="17.7109375" style="1" customWidth="1"/>
    <col min="9986" max="9986" width="18.7109375" style="1" bestFit="1" customWidth="1"/>
    <col min="9987" max="9987" width="12.7109375" style="1" bestFit="1" customWidth="1"/>
    <col min="9988" max="9988" width="18.7109375" style="1" bestFit="1" customWidth="1"/>
    <col min="9989" max="9989" width="16" style="1" bestFit="1" customWidth="1"/>
    <col min="9990" max="9993" width="18.7109375" style="1" bestFit="1" customWidth="1"/>
    <col min="9994" max="9995" width="12.7109375" style="1" customWidth="1"/>
    <col min="9996" max="9996" width="2.5703125" style="1" customWidth="1"/>
    <col min="9997" max="10240" width="11.42578125" style="1"/>
    <col min="10241" max="10241" width="17.7109375" style="1" customWidth="1"/>
    <col min="10242" max="10242" width="18.7109375" style="1" bestFit="1" customWidth="1"/>
    <col min="10243" max="10243" width="12.7109375" style="1" bestFit="1" customWidth="1"/>
    <col min="10244" max="10244" width="18.7109375" style="1" bestFit="1" customWidth="1"/>
    <col min="10245" max="10245" width="16" style="1" bestFit="1" customWidth="1"/>
    <col min="10246" max="10249" width="18.7109375" style="1" bestFit="1" customWidth="1"/>
    <col min="10250" max="10251" width="12.7109375" style="1" customWidth="1"/>
    <col min="10252" max="10252" width="2.5703125" style="1" customWidth="1"/>
    <col min="10253" max="10496" width="11.42578125" style="1"/>
    <col min="10497" max="10497" width="17.7109375" style="1" customWidth="1"/>
    <col min="10498" max="10498" width="18.7109375" style="1" bestFit="1" customWidth="1"/>
    <col min="10499" max="10499" width="12.7109375" style="1" bestFit="1" customWidth="1"/>
    <col min="10500" max="10500" width="18.7109375" style="1" bestFit="1" customWidth="1"/>
    <col min="10501" max="10501" width="16" style="1" bestFit="1" customWidth="1"/>
    <col min="10502" max="10505" width="18.7109375" style="1" bestFit="1" customWidth="1"/>
    <col min="10506" max="10507" width="12.7109375" style="1" customWidth="1"/>
    <col min="10508" max="10508" width="2.5703125" style="1" customWidth="1"/>
    <col min="10509" max="10752" width="11.42578125" style="1"/>
    <col min="10753" max="10753" width="17.7109375" style="1" customWidth="1"/>
    <col min="10754" max="10754" width="18.7109375" style="1" bestFit="1" customWidth="1"/>
    <col min="10755" max="10755" width="12.7109375" style="1" bestFit="1" customWidth="1"/>
    <col min="10756" max="10756" width="18.7109375" style="1" bestFit="1" customWidth="1"/>
    <col min="10757" max="10757" width="16" style="1" bestFit="1" customWidth="1"/>
    <col min="10758" max="10761" width="18.7109375" style="1" bestFit="1" customWidth="1"/>
    <col min="10762" max="10763" width="12.7109375" style="1" customWidth="1"/>
    <col min="10764" max="10764" width="2.5703125" style="1" customWidth="1"/>
    <col min="10765" max="11008" width="11.42578125" style="1"/>
    <col min="11009" max="11009" width="17.7109375" style="1" customWidth="1"/>
    <col min="11010" max="11010" width="18.7109375" style="1" bestFit="1" customWidth="1"/>
    <col min="11011" max="11011" width="12.7109375" style="1" bestFit="1" customWidth="1"/>
    <col min="11012" max="11012" width="18.7109375" style="1" bestFit="1" customWidth="1"/>
    <col min="11013" max="11013" width="16" style="1" bestFit="1" customWidth="1"/>
    <col min="11014" max="11017" width="18.7109375" style="1" bestFit="1" customWidth="1"/>
    <col min="11018" max="11019" width="12.7109375" style="1" customWidth="1"/>
    <col min="11020" max="11020" width="2.5703125" style="1" customWidth="1"/>
    <col min="11021" max="11264" width="11.42578125" style="1"/>
    <col min="11265" max="11265" width="17.7109375" style="1" customWidth="1"/>
    <col min="11266" max="11266" width="18.7109375" style="1" bestFit="1" customWidth="1"/>
    <col min="11267" max="11267" width="12.7109375" style="1" bestFit="1" customWidth="1"/>
    <col min="11268" max="11268" width="18.7109375" style="1" bestFit="1" customWidth="1"/>
    <col min="11269" max="11269" width="16" style="1" bestFit="1" customWidth="1"/>
    <col min="11270" max="11273" width="18.7109375" style="1" bestFit="1" customWidth="1"/>
    <col min="11274" max="11275" width="12.7109375" style="1" customWidth="1"/>
    <col min="11276" max="11276" width="2.5703125" style="1" customWidth="1"/>
    <col min="11277" max="11520" width="11.42578125" style="1"/>
    <col min="11521" max="11521" width="17.7109375" style="1" customWidth="1"/>
    <col min="11522" max="11522" width="18.7109375" style="1" bestFit="1" customWidth="1"/>
    <col min="11523" max="11523" width="12.7109375" style="1" bestFit="1" customWidth="1"/>
    <col min="11524" max="11524" width="18.7109375" style="1" bestFit="1" customWidth="1"/>
    <col min="11525" max="11525" width="16" style="1" bestFit="1" customWidth="1"/>
    <col min="11526" max="11529" width="18.7109375" style="1" bestFit="1" customWidth="1"/>
    <col min="11530" max="11531" width="12.7109375" style="1" customWidth="1"/>
    <col min="11532" max="11532" width="2.5703125" style="1" customWidth="1"/>
    <col min="11533" max="11776" width="11.42578125" style="1"/>
    <col min="11777" max="11777" width="17.7109375" style="1" customWidth="1"/>
    <col min="11778" max="11778" width="18.7109375" style="1" bestFit="1" customWidth="1"/>
    <col min="11779" max="11779" width="12.7109375" style="1" bestFit="1" customWidth="1"/>
    <col min="11780" max="11780" width="18.7109375" style="1" bestFit="1" customWidth="1"/>
    <col min="11781" max="11781" width="16" style="1" bestFit="1" customWidth="1"/>
    <col min="11782" max="11785" width="18.7109375" style="1" bestFit="1" customWidth="1"/>
    <col min="11786" max="11787" width="12.7109375" style="1" customWidth="1"/>
    <col min="11788" max="11788" width="2.5703125" style="1" customWidth="1"/>
    <col min="11789" max="12032" width="11.42578125" style="1"/>
    <col min="12033" max="12033" width="17.7109375" style="1" customWidth="1"/>
    <col min="12034" max="12034" width="18.7109375" style="1" bestFit="1" customWidth="1"/>
    <col min="12035" max="12035" width="12.7109375" style="1" bestFit="1" customWidth="1"/>
    <col min="12036" max="12036" width="18.7109375" style="1" bestFit="1" customWidth="1"/>
    <col min="12037" max="12037" width="16" style="1" bestFit="1" customWidth="1"/>
    <col min="12038" max="12041" width="18.7109375" style="1" bestFit="1" customWidth="1"/>
    <col min="12042" max="12043" width="12.7109375" style="1" customWidth="1"/>
    <col min="12044" max="12044" width="2.5703125" style="1" customWidth="1"/>
    <col min="12045" max="12288" width="11.42578125" style="1"/>
    <col min="12289" max="12289" width="17.7109375" style="1" customWidth="1"/>
    <col min="12290" max="12290" width="18.7109375" style="1" bestFit="1" customWidth="1"/>
    <col min="12291" max="12291" width="12.7109375" style="1" bestFit="1" customWidth="1"/>
    <col min="12292" max="12292" width="18.7109375" style="1" bestFit="1" customWidth="1"/>
    <col min="12293" max="12293" width="16" style="1" bestFit="1" customWidth="1"/>
    <col min="12294" max="12297" width="18.7109375" style="1" bestFit="1" customWidth="1"/>
    <col min="12298" max="12299" width="12.7109375" style="1" customWidth="1"/>
    <col min="12300" max="12300" width="2.5703125" style="1" customWidth="1"/>
    <col min="12301" max="12544" width="11.42578125" style="1"/>
    <col min="12545" max="12545" width="17.7109375" style="1" customWidth="1"/>
    <col min="12546" max="12546" width="18.7109375" style="1" bestFit="1" customWidth="1"/>
    <col min="12547" max="12547" width="12.7109375" style="1" bestFit="1" customWidth="1"/>
    <col min="12548" max="12548" width="18.7109375" style="1" bestFit="1" customWidth="1"/>
    <col min="12549" max="12549" width="16" style="1" bestFit="1" customWidth="1"/>
    <col min="12550" max="12553" width="18.7109375" style="1" bestFit="1" customWidth="1"/>
    <col min="12554" max="12555" width="12.7109375" style="1" customWidth="1"/>
    <col min="12556" max="12556" width="2.5703125" style="1" customWidth="1"/>
    <col min="12557" max="12800" width="11.42578125" style="1"/>
    <col min="12801" max="12801" width="17.7109375" style="1" customWidth="1"/>
    <col min="12802" max="12802" width="18.7109375" style="1" bestFit="1" customWidth="1"/>
    <col min="12803" max="12803" width="12.7109375" style="1" bestFit="1" customWidth="1"/>
    <col min="12804" max="12804" width="18.7109375" style="1" bestFit="1" customWidth="1"/>
    <col min="12805" max="12805" width="16" style="1" bestFit="1" customWidth="1"/>
    <col min="12806" max="12809" width="18.7109375" style="1" bestFit="1" customWidth="1"/>
    <col min="12810" max="12811" width="12.7109375" style="1" customWidth="1"/>
    <col min="12812" max="12812" width="2.5703125" style="1" customWidth="1"/>
    <col min="12813" max="13056" width="11.42578125" style="1"/>
    <col min="13057" max="13057" width="17.7109375" style="1" customWidth="1"/>
    <col min="13058" max="13058" width="18.7109375" style="1" bestFit="1" customWidth="1"/>
    <col min="13059" max="13059" width="12.7109375" style="1" bestFit="1" customWidth="1"/>
    <col min="13060" max="13060" width="18.7109375" style="1" bestFit="1" customWidth="1"/>
    <col min="13061" max="13061" width="16" style="1" bestFit="1" customWidth="1"/>
    <col min="13062" max="13065" width="18.7109375" style="1" bestFit="1" customWidth="1"/>
    <col min="13066" max="13067" width="12.7109375" style="1" customWidth="1"/>
    <col min="13068" max="13068" width="2.5703125" style="1" customWidth="1"/>
    <col min="13069" max="13312" width="11.42578125" style="1"/>
    <col min="13313" max="13313" width="17.7109375" style="1" customWidth="1"/>
    <col min="13314" max="13314" width="18.7109375" style="1" bestFit="1" customWidth="1"/>
    <col min="13315" max="13315" width="12.7109375" style="1" bestFit="1" customWidth="1"/>
    <col min="13316" max="13316" width="18.7109375" style="1" bestFit="1" customWidth="1"/>
    <col min="13317" max="13317" width="16" style="1" bestFit="1" customWidth="1"/>
    <col min="13318" max="13321" width="18.7109375" style="1" bestFit="1" customWidth="1"/>
    <col min="13322" max="13323" width="12.7109375" style="1" customWidth="1"/>
    <col min="13324" max="13324" width="2.5703125" style="1" customWidth="1"/>
    <col min="13325" max="13568" width="11.42578125" style="1"/>
    <col min="13569" max="13569" width="17.7109375" style="1" customWidth="1"/>
    <col min="13570" max="13570" width="18.7109375" style="1" bestFit="1" customWidth="1"/>
    <col min="13571" max="13571" width="12.7109375" style="1" bestFit="1" customWidth="1"/>
    <col min="13572" max="13572" width="18.7109375" style="1" bestFit="1" customWidth="1"/>
    <col min="13573" max="13573" width="16" style="1" bestFit="1" customWidth="1"/>
    <col min="13574" max="13577" width="18.7109375" style="1" bestFit="1" customWidth="1"/>
    <col min="13578" max="13579" width="12.7109375" style="1" customWidth="1"/>
    <col min="13580" max="13580" width="2.5703125" style="1" customWidth="1"/>
    <col min="13581" max="13824" width="11.42578125" style="1"/>
    <col min="13825" max="13825" width="17.7109375" style="1" customWidth="1"/>
    <col min="13826" max="13826" width="18.7109375" style="1" bestFit="1" customWidth="1"/>
    <col min="13827" max="13827" width="12.7109375" style="1" bestFit="1" customWidth="1"/>
    <col min="13828" max="13828" width="18.7109375" style="1" bestFit="1" customWidth="1"/>
    <col min="13829" max="13829" width="16" style="1" bestFit="1" customWidth="1"/>
    <col min="13830" max="13833" width="18.7109375" style="1" bestFit="1" customWidth="1"/>
    <col min="13834" max="13835" width="12.7109375" style="1" customWidth="1"/>
    <col min="13836" max="13836" width="2.5703125" style="1" customWidth="1"/>
    <col min="13837" max="14080" width="11.42578125" style="1"/>
    <col min="14081" max="14081" width="17.7109375" style="1" customWidth="1"/>
    <col min="14082" max="14082" width="18.7109375" style="1" bestFit="1" customWidth="1"/>
    <col min="14083" max="14083" width="12.7109375" style="1" bestFit="1" customWidth="1"/>
    <col min="14084" max="14084" width="18.7109375" style="1" bestFit="1" customWidth="1"/>
    <col min="14085" max="14085" width="16" style="1" bestFit="1" customWidth="1"/>
    <col min="14086" max="14089" width="18.7109375" style="1" bestFit="1" customWidth="1"/>
    <col min="14090" max="14091" width="12.7109375" style="1" customWidth="1"/>
    <col min="14092" max="14092" width="2.5703125" style="1" customWidth="1"/>
    <col min="14093" max="14336" width="11.42578125" style="1"/>
    <col min="14337" max="14337" width="17.7109375" style="1" customWidth="1"/>
    <col min="14338" max="14338" width="18.7109375" style="1" bestFit="1" customWidth="1"/>
    <col min="14339" max="14339" width="12.7109375" style="1" bestFit="1" customWidth="1"/>
    <col min="14340" max="14340" width="18.7109375" style="1" bestFit="1" customWidth="1"/>
    <col min="14341" max="14341" width="16" style="1" bestFit="1" customWidth="1"/>
    <col min="14342" max="14345" width="18.7109375" style="1" bestFit="1" customWidth="1"/>
    <col min="14346" max="14347" width="12.7109375" style="1" customWidth="1"/>
    <col min="14348" max="14348" width="2.5703125" style="1" customWidth="1"/>
    <col min="14349" max="14592" width="11.42578125" style="1"/>
    <col min="14593" max="14593" width="17.7109375" style="1" customWidth="1"/>
    <col min="14594" max="14594" width="18.7109375" style="1" bestFit="1" customWidth="1"/>
    <col min="14595" max="14595" width="12.7109375" style="1" bestFit="1" customWidth="1"/>
    <col min="14596" max="14596" width="18.7109375" style="1" bestFit="1" customWidth="1"/>
    <col min="14597" max="14597" width="16" style="1" bestFit="1" customWidth="1"/>
    <col min="14598" max="14601" width="18.7109375" style="1" bestFit="1" customWidth="1"/>
    <col min="14602" max="14603" width="12.7109375" style="1" customWidth="1"/>
    <col min="14604" max="14604" width="2.5703125" style="1" customWidth="1"/>
    <col min="14605" max="14848" width="11.42578125" style="1"/>
    <col min="14849" max="14849" width="17.7109375" style="1" customWidth="1"/>
    <col min="14850" max="14850" width="18.7109375" style="1" bestFit="1" customWidth="1"/>
    <col min="14851" max="14851" width="12.7109375" style="1" bestFit="1" customWidth="1"/>
    <col min="14852" max="14852" width="18.7109375" style="1" bestFit="1" customWidth="1"/>
    <col min="14853" max="14853" width="16" style="1" bestFit="1" customWidth="1"/>
    <col min="14854" max="14857" width="18.7109375" style="1" bestFit="1" customWidth="1"/>
    <col min="14858" max="14859" width="12.7109375" style="1" customWidth="1"/>
    <col min="14860" max="14860" width="2.5703125" style="1" customWidth="1"/>
    <col min="14861" max="15104" width="11.42578125" style="1"/>
    <col min="15105" max="15105" width="17.7109375" style="1" customWidth="1"/>
    <col min="15106" max="15106" width="18.7109375" style="1" bestFit="1" customWidth="1"/>
    <col min="15107" max="15107" width="12.7109375" style="1" bestFit="1" customWidth="1"/>
    <col min="15108" max="15108" width="18.7109375" style="1" bestFit="1" customWidth="1"/>
    <col min="15109" max="15109" width="16" style="1" bestFit="1" customWidth="1"/>
    <col min="15110" max="15113" width="18.7109375" style="1" bestFit="1" customWidth="1"/>
    <col min="15114" max="15115" width="12.7109375" style="1" customWidth="1"/>
    <col min="15116" max="15116" width="2.5703125" style="1" customWidth="1"/>
    <col min="15117" max="15360" width="11.42578125" style="1"/>
    <col min="15361" max="15361" width="17.7109375" style="1" customWidth="1"/>
    <col min="15362" max="15362" width="18.7109375" style="1" bestFit="1" customWidth="1"/>
    <col min="15363" max="15363" width="12.7109375" style="1" bestFit="1" customWidth="1"/>
    <col min="15364" max="15364" width="18.7109375" style="1" bestFit="1" customWidth="1"/>
    <col min="15365" max="15365" width="16" style="1" bestFit="1" customWidth="1"/>
    <col min="15366" max="15369" width="18.7109375" style="1" bestFit="1" customWidth="1"/>
    <col min="15370" max="15371" width="12.7109375" style="1" customWidth="1"/>
    <col min="15372" max="15372" width="2.5703125" style="1" customWidth="1"/>
    <col min="15373" max="15616" width="11.42578125" style="1"/>
    <col min="15617" max="15617" width="17.7109375" style="1" customWidth="1"/>
    <col min="15618" max="15618" width="18.7109375" style="1" bestFit="1" customWidth="1"/>
    <col min="15619" max="15619" width="12.7109375" style="1" bestFit="1" customWidth="1"/>
    <col min="15620" max="15620" width="18.7109375" style="1" bestFit="1" customWidth="1"/>
    <col min="15621" max="15621" width="16" style="1" bestFit="1" customWidth="1"/>
    <col min="15622" max="15625" width="18.7109375" style="1" bestFit="1" customWidth="1"/>
    <col min="15626" max="15627" width="12.7109375" style="1" customWidth="1"/>
    <col min="15628" max="15628" width="2.5703125" style="1" customWidth="1"/>
    <col min="15629" max="15872" width="11.42578125" style="1"/>
    <col min="15873" max="15873" width="17.7109375" style="1" customWidth="1"/>
    <col min="15874" max="15874" width="18.7109375" style="1" bestFit="1" customWidth="1"/>
    <col min="15875" max="15875" width="12.7109375" style="1" bestFit="1" customWidth="1"/>
    <col min="15876" max="15876" width="18.7109375" style="1" bestFit="1" customWidth="1"/>
    <col min="15877" max="15877" width="16" style="1" bestFit="1" customWidth="1"/>
    <col min="15878" max="15881" width="18.7109375" style="1" bestFit="1" customWidth="1"/>
    <col min="15882" max="15883" width="12.7109375" style="1" customWidth="1"/>
    <col min="15884" max="15884" width="2.5703125" style="1" customWidth="1"/>
    <col min="15885" max="16128" width="11.42578125" style="1"/>
    <col min="16129" max="16129" width="17.7109375" style="1" customWidth="1"/>
    <col min="16130" max="16130" width="18.7109375" style="1" bestFit="1" customWidth="1"/>
    <col min="16131" max="16131" width="12.7109375" style="1" bestFit="1" customWidth="1"/>
    <col min="16132" max="16132" width="18.7109375" style="1" bestFit="1" customWidth="1"/>
    <col min="16133" max="16133" width="16" style="1" bestFit="1" customWidth="1"/>
    <col min="16134" max="16137" width="18.7109375" style="1" bestFit="1" customWidth="1"/>
    <col min="16138" max="16139" width="12.7109375" style="1" customWidth="1"/>
    <col min="16140" max="16140" width="2.5703125" style="1" customWidth="1"/>
    <col min="16141" max="16384" width="11.42578125" style="1"/>
  </cols>
  <sheetData>
    <row r="1" spans="1:20" x14ac:dyDescent="0.25">
      <c r="A1" s="59" t="s">
        <v>819</v>
      </c>
    </row>
    <row r="2" spans="1:20" ht="15.75" x14ac:dyDescent="0.25">
      <c r="A2" s="81" t="s">
        <v>764</v>
      </c>
    </row>
    <row r="3" spans="1:20" ht="15.75" x14ac:dyDescent="0.25">
      <c r="A3" s="81"/>
    </row>
    <row r="4" spans="1:20" x14ac:dyDescent="0.25">
      <c r="A4" s="62" t="s">
        <v>765</v>
      </c>
      <c r="B4" s="8"/>
      <c r="C4" s="8"/>
      <c r="D4" s="8"/>
      <c r="E4" s="8"/>
      <c r="F4" s="8"/>
      <c r="G4" s="8"/>
      <c r="H4" s="8"/>
      <c r="I4" s="8"/>
      <c r="J4" s="8"/>
      <c r="K4" s="8"/>
    </row>
    <row r="5" spans="1:20" s="85" customFormat="1" ht="23.25" customHeight="1" x14ac:dyDescent="0.25">
      <c r="A5" s="82" t="s">
        <v>213</v>
      </c>
      <c r="B5" s="83" t="s">
        <v>766</v>
      </c>
      <c r="C5" s="84" t="s">
        <v>767</v>
      </c>
      <c r="D5" s="84" t="s">
        <v>768</v>
      </c>
      <c r="E5" s="83" t="s">
        <v>769</v>
      </c>
      <c r="F5" s="83" t="s">
        <v>770</v>
      </c>
      <c r="G5" s="83" t="s">
        <v>771</v>
      </c>
      <c r="H5" s="83" t="s">
        <v>274</v>
      </c>
      <c r="I5" s="83" t="s">
        <v>772</v>
      </c>
      <c r="J5" s="83" t="s">
        <v>256</v>
      </c>
      <c r="K5" s="83" t="s">
        <v>0</v>
      </c>
    </row>
    <row r="6" spans="1:20" x14ac:dyDescent="0.25">
      <c r="A6" s="86">
        <v>2015</v>
      </c>
      <c r="B6" s="87">
        <v>8167.5413215696453</v>
      </c>
      <c r="C6" s="87">
        <v>6650.5953646963662</v>
      </c>
      <c r="D6" s="87">
        <v>1507.6585313878966</v>
      </c>
      <c r="E6" s="87">
        <v>137.79635297098301</v>
      </c>
      <c r="F6" s="87">
        <v>1548.2696011111263</v>
      </c>
      <c r="G6" s="677">
        <v>341.68532335183227</v>
      </c>
      <c r="H6" s="87">
        <v>350.00259655641497</v>
      </c>
      <c r="I6" s="87">
        <v>219.63469285986613</v>
      </c>
      <c r="J6" s="87">
        <v>26.956227140133979</v>
      </c>
      <c r="K6" s="87">
        <f t="shared" ref="K6:K15" si="0">SUM(B6:J6)</f>
        <v>18950.14001164426</v>
      </c>
      <c r="N6" s="88"/>
    </row>
    <row r="7" spans="1:20" x14ac:dyDescent="0.25">
      <c r="A7" s="86">
        <v>2016</v>
      </c>
      <c r="B7" s="87">
        <v>10170.877328177923</v>
      </c>
      <c r="C7" s="87">
        <v>7425.7115273502486</v>
      </c>
      <c r="D7" s="87">
        <v>1468.7609249862976</v>
      </c>
      <c r="E7" s="87">
        <v>120.45621156886</v>
      </c>
      <c r="F7" s="87">
        <v>1657.8096258474304</v>
      </c>
      <c r="G7" s="677">
        <v>344.26223521111058</v>
      </c>
      <c r="H7" s="87">
        <v>343.53079468679698</v>
      </c>
      <c r="I7" s="87">
        <v>272.67154160154456</v>
      </c>
      <c r="J7" s="87">
        <v>14.999100398455639</v>
      </c>
      <c r="K7" s="87">
        <f>SUM(B7:J7)</f>
        <v>21819.079289828664</v>
      </c>
      <c r="M7"/>
      <c r="N7" s="88"/>
      <c r="O7"/>
      <c r="P7"/>
      <c r="Q7"/>
      <c r="R7"/>
      <c r="S7"/>
      <c r="T7"/>
    </row>
    <row r="8" spans="1:20" x14ac:dyDescent="0.25">
      <c r="A8" s="86">
        <v>2017</v>
      </c>
      <c r="B8" s="87">
        <v>13844.958650954813</v>
      </c>
      <c r="C8" s="87">
        <v>8270.4808182538964</v>
      </c>
      <c r="D8" s="87">
        <v>2398.5088575489553</v>
      </c>
      <c r="E8" s="87">
        <v>118.02914691497099</v>
      </c>
      <c r="F8" s="87">
        <v>1726.1331451614039</v>
      </c>
      <c r="G8" s="677">
        <v>370.47611971466921</v>
      </c>
      <c r="H8" s="87">
        <v>434.37049986164698</v>
      </c>
      <c r="I8" s="87">
        <v>367.8568511257717</v>
      </c>
      <c r="J8" s="87">
        <v>50.793155874228319</v>
      </c>
      <c r="K8" s="87">
        <f t="shared" si="0"/>
        <v>27581.607245410356</v>
      </c>
      <c r="M8"/>
      <c r="N8" s="88"/>
      <c r="O8"/>
      <c r="P8"/>
      <c r="Q8"/>
      <c r="R8"/>
      <c r="S8"/>
      <c r="T8"/>
    </row>
    <row r="9" spans="1:20" x14ac:dyDescent="0.25">
      <c r="A9" s="86">
        <v>2018</v>
      </c>
      <c r="B9" s="87">
        <v>14938.54527505925</v>
      </c>
      <c r="C9" s="87">
        <v>8258.5140570626972</v>
      </c>
      <c r="D9" s="87">
        <v>2573.9030892868009</v>
      </c>
      <c r="E9" s="87">
        <v>122.68864173304</v>
      </c>
      <c r="F9" s="87">
        <v>1545.468800568307</v>
      </c>
      <c r="G9" s="677">
        <v>351.76617733195485</v>
      </c>
      <c r="H9" s="87">
        <v>484.36463219586608</v>
      </c>
      <c r="I9" s="87">
        <v>612.4952597119152</v>
      </c>
      <c r="J9" s="87">
        <v>10.911933288084873</v>
      </c>
      <c r="K9" s="87">
        <f t="shared" si="0"/>
        <v>28898.657866237914</v>
      </c>
      <c r="M9"/>
      <c r="N9" s="88"/>
      <c r="O9"/>
      <c r="P9"/>
      <c r="Q9"/>
      <c r="R9"/>
      <c r="S9"/>
      <c r="T9"/>
    </row>
    <row r="10" spans="1:20" x14ac:dyDescent="0.25">
      <c r="A10" s="86">
        <v>2019</v>
      </c>
      <c r="B10" s="87">
        <v>14000.934230424238</v>
      </c>
      <c r="C10" s="87">
        <v>8555.1157122799923</v>
      </c>
      <c r="D10" s="87">
        <v>2114.0200076680549</v>
      </c>
      <c r="E10" s="87">
        <v>80.687839499970124</v>
      </c>
      <c r="F10" s="87">
        <v>1566.9742659553435</v>
      </c>
      <c r="G10" s="677">
        <v>382.31444230000005</v>
      </c>
      <c r="H10" s="87">
        <v>978.06279613990228</v>
      </c>
      <c r="I10" s="87">
        <v>655.9361910902893</v>
      </c>
      <c r="J10" s="87">
        <v>2.1621656499999999</v>
      </c>
      <c r="K10" s="87">
        <f t="shared" si="0"/>
        <v>28336.20765100779</v>
      </c>
      <c r="M10" s="569"/>
      <c r="N10" s="88"/>
      <c r="O10"/>
      <c r="P10"/>
      <c r="Q10"/>
      <c r="R10"/>
      <c r="S10"/>
      <c r="T10"/>
    </row>
    <row r="11" spans="1:20" x14ac:dyDescent="0.25">
      <c r="A11" s="86">
        <v>2020</v>
      </c>
      <c r="B11" s="87">
        <v>13039.526141632487</v>
      </c>
      <c r="C11" s="87">
        <v>7829.5665440800021</v>
      </c>
      <c r="D11" s="87">
        <v>1707.1525987270168</v>
      </c>
      <c r="E11" s="87">
        <v>93.552143480020916</v>
      </c>
      <c r="F11" s="87">
        <v>1460.6263937905728</v>
      </c>
      <c r="G11" s="677">
        <v>366.6663935119999</v>
      </c>
      <c r="H11" s="87">
        <v>1146.6078181248376</v>
      </c>
      <c r="I11" s="87">
        <v>478.49304627782897</v>
      </c>
      <c r="J11" s="87">
        <v>5.5008721299999994</v>
      </c>
      <c r="K11" s="87">
        <f t="shared" si="0"/>
        <v>26127.691951754765</v>
      </c>
      <c r="M11" s="569"/>
      <c r="N11" s="88"/>
      <c r="O11"/>
      <c r="P11"/>
      <c r="Q11"/>
      <c r="R11"/>
      <c r="S11"/>
      <c r="T11"/>
    </row>
    <row r="12" spans="1:20" x14ac:dyDescent="0.25">
      <c r="A12" s="86">
        <v>2021</v>
      </c>
      <c r="B12" s="87">
        <v>20694.198624724449</v>
      </c>
      <c r="C12" s="87">
        <v>10184.994801960001</v>
      </c>
      <c r="D12" s="87">
        <v>2685.0816663286341</v>
      </c>
      <c r="E12" s="87">
        <v>117.15571348005717</v>
      </c>
      <c r="F12" s="87">
        <v>2028.3349286807293</v>
      </c>
      <c r="G12" s="677">
        <v>885.89957017999984</v>
      </c>
      <c r="H12" s="87">
        <v>2256.78275033011</v>
      </c>
      <c r="I12" s="87">
        <v>1045.2800694006469</v>
      </c>
      <c r="J12" s="87">
        <v>3.1513878499999999</v>
      </c>
      <c r="K12" s="87">
        <f t="shared" si="0"/>
        <v>39900.879512934625</v>
      </c>
      <c r="M12" s="569"/>
      <c r="N12" s="88"/>
      <c r="O12"/>
      <c r="P12"/>
      <c r="Q12"/>
      <c r="R12"/>
      <c r="S12"/>
      <c r="T12"/>
    </row>
    <row r="13" spans="1:20" x14ac:dyDescent="0.25">
      <c r="A13" s="86">
        <v>2022</v>
      </c>
      <c r="B13" s="87">
        <v>19671.799029249411</v>
      </c>
      <c r="C13" s="87">
        <v>10194.401980660003</v>
      </c>
      <c r="D13" s="87">
        <v>2677.0775377560203</v>
      </c>
      <c r="E13" s="87">
        <v>90.218522479972336</v>
      </c>
      <c r="F13" s="87">
        <v>1786.3171245651856</v>
      </c>
      <c r="G13" s="677">
        <v>782.91723198000022</v>
      </c>
      <c r="H13" s="87">
        <v>1749.7695392699709</v>
      </c>
      <c r="I13" s="87">
        <v>1149.5748933149007</v>
      </c>
      <c r="J13" s="87">
        <v>3.8181220999999996</v>
      </c>
      <c r="K13" s="87">
        <f t="shared" si="0"/>
        <v>38105.893981375455</v>
      </c>
      <c r="M13" s="569"/>
      <c r="N13" s="88"/>
      <c r="O13"/>
      <c r="P13"/>
      <c r="Q13"/>
      <c r="R13"/>
      <c r="S13"/>
      <c r="T13"/>
    </row>
    <row r="14" spans="1:20" x14ac:dyDescent="0.25">
      <c r="A14" s="86">
        <v>2023</v>
      </c>
      <c r="B14" s="87">
        <v>23429.052466174609</v>
      </c>
      <c r="C14" s="87">
        <v>10942.702875979994</v>
      </c>
      <c r="D14" s="87">
        <v>2356.1093167542494</v>
      </c>
      <c r="E14" s="87">
        <v>97.918753810025407</v>
      </c>
      <c r="F14" s="87">
        <v>1919.797591066098</v>
      </c>
      <c r="G14" s="677">
        <v>653.63367914000071</v>
      </c>
      <c r="H14" s="87">
        <v>1724.3906789698915</v>
      </c>
      <c r="I14" s="87">
        <v>1659.9803423534543</v>
      </c>
      <c r="J14" s="87">
        <v>5.95992619</v>
      </c>
      <c r="K14" s="87">
        <f t="shared" si="0"/>
        <v>42789.545630438319</v>
      </c>
      <c r="M14" s="569"/>
      <c r="N14" s="88"/>
      <c r="O14"/>
      <c r="P14"/>
      <c r="Q14"/>
      <c r="R14"/>
      <c r="S14"/>
      <c r="T14"/>
    </row>
    <row r="15" spans="1:20" x14ac:dyDescent="0.25">
      <c r="A15" s="86">
        <v>2024</v>
      </c>
      <c r="B15" s="87">
        <v>23404.826705134848</v>
      </c>
      <c r="C15" s="87">
        <v>15467.844902929999</v>
      </c>
      <c r="D15" s="87">
        <v>2223.1855431383901</v>
      </c>
      <c r="E15" s="87">
        <v>128.67314471001831</v>
      </c>
      <c r="F15" s="87">
        <v>2292.9765447215163</v>
      </c>
      <c r="G15" s="677">
        <v>893.96496980999973</v>
      </c>
      <c r="H15" s="87">
        <v>1686.9099496400304</v>
      </c>
      <c r="I15" s="87">
        <v>1599.1844136989334</v>
      </c>
      <c r="J15" s="87">
        <v>2.9681160500000003</v>
      </c>
      <c r="K15" s="87">
        <f t="shared" si="0"/>
        <v>47700.534289833726</v>
      </c>
      <c r="M15" s="569"/>
      <c r="N15" s="88"/>
      <c r="O15"/>
      <c r="P15"/>
      <c r="Q15"/>
      <c r="R15"/>
      <c r="S15"/>
      <c r="T15"/>
    </row>
    <row r="16" spans="1:20" ht="26.25" x14ac:dyDescent="0.25">
      <c r="A16" s="923" t="s">
        <v>773</v>
      </c>
      <c r="B16" s="89">
        <f t="shared" ref="B16:K16" si="1">SUM(B17:B17)</f>
        <v>1838.8873747120899</v>
      </c>
      <c r="C16" s="89">
        <f t="shared" si="1"/>
        <v>1474.8914182999999</v>
      </c>
      <c r="D16" s="89">
        <f t="shared" si="1"/>
        <v>200.63463460012699</v>
      </c>
      <c r="E16" s="89">
        <f t="shared" si="1"/>
        <v>10.884987379984601</v>
      </c>
      <c r="F16" s="89">
        <f t="shared" si="1"/>
        <v>138.55949958699</v>
      </c>
      <c r="G16" s="89">
        <f t="shared" si="1"/>
        <v>70.338753390000093</v>
      </c>
      <c r="H16" s="89">
        <f t="shared" si="1"/>
        <v>111.71099999997401</v>
      </c>
      <c r="I16" s="89">
        <f t="shared" si="1"/>
        <v>142.181995682993</v>
      </c>
      <c r="J16" s="89">
        <f t="shared" si="1"/>
        <v>0.55165332</v>
      </c>
      <c r="K16" s="89">
        <f t="shared" si="1"/>
        <v>3988.6413169721582</v>
      </c>
    </row>
    <row r="17" spans="1:12" x14ac:dyDescent="0.25">
      <c r="A17" s="90" t="s">
        <v>214</v>
      </c>
      <c r="B17" s="91">
        <v>1838.8873747120899</v>
      </c>
      <c r="C17" s="91">
        <v>1474.8914182999999</v>
      </c>
      <c r="D17" s="91">
        <v>200.63463460012699</v>
      </c>
      <c r="E17" s="91">
        <v>10.884987379984601</v>
      </c>
      <c r="F17" s="91">
        <v>138.55949958699</v>
      </c>
      <c r="G17" s="91">
        <v>70.338753390000093</v>
      </c>
      <c r="H17" s="91">
        <v>111.71099999997401</v>
      </c>
      <c r="I17" s="91">
        <v>142.181995682993</v>
      </c>
      <c r="J17" s="91">
        <v>0.55165332</v>
      </c>
      <c r="K17" s="91">
        <f>SUM(B17:J17)</f>
        <v>3988.6413169721582</v>
      </c>
    </row>
    <row r="18" spans="1:12" x14ac:dyDescent="0.25">
      <c r="A18" s="86"/>
      <c r="B18" s="91"/>
      <c r="C18" s="91"/>
      <c r="D18" s="91"/>
      <c r="E18" s="91"/>
      <c r="F18" s="91"/>
      <c r="G18" s="91"/>
      <c r="H18" s="91"/>
      <c r="I18" s="91"/>
      <c r="J18" s="91"/>
      <c r="K18" s="92"/>
    </row>
    <row r="19" spans="1:12" x14ac:dyDescent="0.25">
      <c r="A19" s="93" t="s">
        <v>774</v>
      </c>
      <c r="B19" s="61"/>
      <c r="C19" s="61"/>
      <c r="D19" s="61"/>
      <c r="E19" s="61"/>
      <c r="F19" s="61"/>
      <c r="G19" s="61"/>
      <c r="H19" s="61"/>
      <c r="I19" s="61"/>
      <c r="J19" s="61"/>
      <c r="K19" s="8"/>
    </row>
    <row r="20" spans="1:12" x14ac:dyDescent="0.25">
      <c r="A20" s="90" t="s">
        <v>775</v>
      </c>
      <c r="B20" s="91">
        <v>1439.7915908515599</v>
      </c>
      <c r="C20" s="91">
        <v>1021.64694866</v>
      </c>
      <c r="D20" s="91">
        <v>138.877503049876</v>
      </c>
      <c r="E20" s="91">
        <v>8.5288761200059309</v>
      </c>
      <c r="F20" s="91">
        <v>162.483005874019</v>
      </c>
      <c r="G20" s="91">
        <v>55.08510459</v>
      </c>
      <c r="H20" s="91">
        <v>188.689700000042</v>
      </c>
      <c r="I20" s="91">
        <v>95.091910870405798</v>
      </c>
      <c r="J20" s="91">
        <v>0.25271307999999998</v>
      </c>
      <c r="K20" s="91">
        <f>SUM(B20:J20)</f>
        <v>3110.4473530959085</v>
      </c>
    </row>
    <row r="21" spans="1:12" x14ac:dyDescent="0.25">
      <c r="A21" s="90" t="s">
        <v>633</v>
      </c>
      <c r="B21" s="91">
        <v>1838.8873747120899</v>
      </c>
      <c r="C21" s="91">
        <v>1474.8914182999999</v>
      </c>
      <c r="D21" s="91">
        <v>200.63463460012699</v>
      </c>
      <c r="E21" s="91">
        <v>10.884987379984601</v>
      </c>
      <c r="F21" s="91">
        <v>138.55949958699</v>
      </c>
      <c r="G21" s="91">
        <v>70.338753390000093</v>
      </c>
      <c r="H21" s="91">
        <v>111.71099999997401</v>
      </c>
      <c r="I21" s="91">
        <v>142.181995682993</v>
      </c>
      <c r="J21" s="91">
        <v>0.55165332</v>
      </c>
      <c r="K21" s="91">
        <f>SUM(B21:J21)</f>
        <v>3988.6413169721582</v>
      </c>
    </row>
    <row r="22" spans="1:12" x14ac:dyDescent="0.25">
      <c r="A22" s="94" t="s">
        <v>275</v>
      </c>
      <c r="B22" s="95">
        <f>B21/B20-1</f>
        <v>0.27718996721218936</v>
      </c>
      <c r="C22" s="95">
        <f>C21/C20-1</f>
        <v>0.44364099578086025</v>
      </c>
      <c r="D22" s="95">
        <f>D21/D20-1</f>
        <v>0.44468780179660738</v>
      </c>
      <c r="E22" s="95">
        <f>E21/E20-1</f>
        <v>0.27625108242011032</v>
      </c>
      <c r="F22" s="95">
        <f t="shared" ref="F22:H22" si="2">F21/F20-1</f>
        <v>-0.1472369750814313</v>
      </c>
      <c r="G22" s="95">
        <f t="shared" si="2"/>
        <v>0.27691058977800687</v>
      </c>
      <c r="H22" s="95">
        <f t="shared" si="2"/>
        <v>-0.4079645046870648</v>
      </c>
      <c r="I22" s="95">
        <f>I21/I20-1</f>
        <v>0.49520599997998804</v>
      </c>
      <c r="J22" s="95">
        <f>J21/J20-1</f>
        <v>1.1829234956892618</v>
      </c>
      <c r="K22" s="95">
        <f>K21/K20-1</f>
        <v>0.2823368680399494</v>
      </c>
    </row>
    <row r="23" spans="1:12" x14ac:dyDescent="0.25">
      <c r="A23" s="96"/>
      <c r="B23" s="97"/>
      <c r="C23" s="97"/>
      <c r="D23" s="97"/>
      <c r="E23" s="97"/>
      <c r="F23" s="97"/>
      <c r="G23" s="97"/>
      <c r="H23" s="97"/>
      <c r="I23" s="97"/>
      <c r="J23" s="97"/>
      <c r="K23" s="97"/>
    </row>
    <row r="24" spans="1:12" x14ac:dyDescent="0.25">
      <c r="A24" s="62"/>
      <c r="B24" s="565"/>
      <c r="C24" s="565"/>
      <c r="D24" s="565"/>
      <c r="E24" s="565"/>
      <c r="F24" s="565"/>
      <c r="G24" s="565"/>
      <c r="H24" s="565"/>
      <c r="I24" s="565"/>
      <c r="J24" s="565"/>
      <c r="K24" s="566"/>
    </row>
    <row r="25" spans="1:12" x14ac:dyDescent="0.25">
      <c r="A25" s="93" t="s">
        <v>776</v>
      </c>
      <c r="B25" s="61"/>
      <c r="C25" s="61"/>
      <c r="D25" s="61"/>
      <c r="E25" s="61"/>
      <c r="F25" s="61"/>
      <c r="G25" s="61"/>
      <c r="H25" s="61"/>
      <c r="I25" s="61"/>
      <c r="J25" s="61"/>
      <c r="K25" s="8"/>
    </row>
    <row r="26" spans="1:12" x14ac:dyDescent="0.25">
      <c r="A26" s="90" t="s">
        <v>777</v>
      </c>
      <c r="B26" s="91">
        <v>1966.76478587217</v>
      </c>
      <c r="C26" s="91">
        <v>1587.3093579199999</v>
      </c>
      <c r="D26" s="91">
        <v>200.33305981738999</v>
      </c>
      <c r="E26" s="91">
        <v>12.7855586200051</v>
      </c>
      <c r="F26" s="91">
        <v>137.91528923114399</v>
      </c>
      <c r="G26" s="91">
        <v>111.00401332</v>
      </c>
      <c r="H26" s="91">
        <v>108.095540489987</v>
      </c>
      <c r="I26" s="91">
        <v>143.60773276755901</v>
      </c>
      <c r="J26" s="91">
        <v>0.22528191</v>
      </c>
      <c r="K26" s="91">
        <f>SUM(B26:J26)</f>
        <v>4268.0406199482559</v>
      </c>
    </row>
    <row r="27" spans="1:12" x14ac:dyDescent="0.25">
      <c r="A27" s="90" t="s">
        <v>633</v>
      </c>
      <c r="B27" s="91">
        <v>1838.8873747120899</v>
      </c>
      <c r="C27" s="91">
        <v>1474.8914182999999</v>
      </c>
      <c r="D27" s="91">
        <v>200.63463460012699</v>
      </c>
      <c r="E27" s="91">
        <v>10.884987379984601</v>
      </c>
      <c r="F27" s="91">
        <v>138.55949958699</v>
      </c>
      <c r="G27" s="91">
        <v>70.338753390000093</v>
      </c>
      <c r="H27" s="91">
        <v>111.71099999997401</v>
      </c>
      <c r="I27" s="91">
        <v>142.181995682993</v>
      </c>
      <c r="J27" s="91">
        <v>0.55165332</v>
      </c>
      <c r="K27" s="91">
        <v>3988.6413169721582</v>
      </c>
    </row>
    <row r="28" spans="1:12" x14ac:dyDescent="0.25">
      <c r="A28" s="94" t="s">
        <v>275</v>
      </c>
      <c r="B28" s="95">
        <f>B27/B26-1</f>
        <v>-6.501916857504253E-2</v>
      </c>
      <c r="C28" s="95">
        <f>C27/C26-1</f>
        <v>-7.0822955247559105E-2</v>
      </c>
      <c r="D28" s="95">
        <f>D27/D26-1</f>
        <v>1.5053670273488251E-3</v>
      </c>
      <c r="E28" s="95">
        <f t="shared" ref="E28:J28" si="3">E27/E26-1</f>
        <v>-0.1486498397533248</v>
      </c>
      <c r="F28" s="95">
        <f t="shared" si="3"/>
        <v>4.6710582955478142E-3</v>
      </c>
      <c r="G28" s="95">
        <f t="shared" si="3"/>
        <v>-0.36634044764463569</v>
      </c>
      <c r="H28" s="95">
        <f t="shared" si="3"/>
        <v>3.3446888683829723E-2</v>
      </c>
      <c r="I28" s="95">
        <f t="shared" si="3"/>
        <v>-9.9279966133417608E-3</v>
      </c>
      <c r="J28" s="95">
        <f t="shared" si="3"/>
        <v>1.4487244448522296</v>
      </c>
      <c r="K28" s="95">
        <f>K27/K26-1</f>
        <v>-6.5463131177857736E-2</v>
      </c>
    </row>
    <row r="29" spans="1:12" x14ac:dyDescent="0.25">
      <c r="B29"/>
      <c r="C29"/>
      <c r="D29"/>
      <c r="E29"/>
      <c r="F29"/>
      <c r="G29"/>
      <c r="H29"/>
      <c r="I29"/>
      <c r="J29"/>
    </row>
    <row r="30" spans="1:12" x14ac:dyDescent="0.25">
      <c r="B30"/>
      <c r="C30"/>
      <c r="D30"/>
      <c r="E30"/>
      <c r="F30"/>
      <c r="G30"/>
      <c r="H30"/>
      <c r="I30"/>
      <c r="J30"/>
      <c r="K30"/>
      <c r="L30"/>
    </row>
    <row r="32" spans="1:12" x14ac:dyDescent="0.25">
      <c r="A32" s="1025" t="s">
        <v>778</v>
      </c>
      <c r="B32" s="1025"/>
      <c r="C32" s="1025"/>
      <c r="D32" s="1025"/>
      <c r="E32" s="1025"/>
      <c r="F32" s="1025"/>
      <c r="G32" s="1025"/>
      <c r="H32" s="1025"/>
      <c r="I32" s="1025"/>
      <c r="J32" s="1025"/>
      <c r="K32" s="1025"/>
    </row>
    <row r="36" spans="1:26" x14ac:dyDescent="0.25">
      <c r="A36" s="98"/>
    </row>
    <row r="38" spans="1:26" x14ac:dyDescent="0.25">
      <c r="A38" s="98"/>
    </row>
    <row r="48" spans="1:26" s="18" customFormat="1" x14ac:dyDescent="0.25">
      <c r="A48" s="62" t="s">
        <v>779</v>
      </c>
      <c r="B48" s="8"/>
      <c r="C48" s="8"/>
      <c r="D48" s="8"/>
      <c r="E48" s="8"/>
      <c r="F48" s="8"/>
      <c r="G48" s="8"/>
      <c r="H48" s="8"/>
      <c r="I48" s="8"/>
      <c r="J48" s="8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s="18" customFormat="1" x14ac:dyDescent="0.25">
      <c r="A49" s="99" t="s">
        <v>213</v>
      </c>
      <c r="B49" s="100" t="s">
        <v>766</v>
      </c>
      <c r="C49" s="100" t="s">
        <v>767</v>
      </c>
      <c r="D49" s="100" t="s">
        <v>768</v>
      </c>
      <c r="E49" s="100" t="s">
        <v>769</v>
      </c>
      <c r="F49" s="100" t="s">
        <v>770</v>
      </c>
      <c r="G49" s="100" t="s">
        <v>771</v>
      </c>
      <c r="H49" s="100" t="s">
        <v>274</v>
      </c>
      <c r="I49" s="100" t="s">
        <v>772</v>
      </c>
      <c r="J49" s="8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s="18" customFormat="1" x14ac:dyDescent="0.25">
      <c r="A50" s="7"/>
      <c r="B50" s="101" t="s">
        <v>780</v>
      </c>
      <c r="C50" s="101" t="s">
        <v>781</v>
      </c>
      <c r="D50" s="101" t="s">
        <v>780</v>
      </c>
      <c r="E50" s="101" t="s">
        <v>782</v>
      </c>
      <c r="F50" s="101" t="s">
        <v>780</v>
      </c>
      <c r="G50" s="101" t="s">
        <v>780</v>
      </c>
      <c r="H50" s="101" t="s">
        <v>783</v>
      </c>
      <c r="I50" s="101" t="s">
        <v>780</v>
      </c>
      <c r="J50" s="8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s="18" customFormat="1" x14ac:dyDescent="0.25">
      <c r="A51" s="86">
        <v>2015</v>
      </c>
      <c r="B51" s="92">
        <v>1643.7569690000003</v>
      </c>
      <c r="C51" s="92">
        <v>5743.7721409999986</v>
      </c>
      <c r="D51" s="92">
        <v>1190.298859</v>
      </c>
      <c r="E51" s="92">
        <v>8.9059539999999995</v>
      </c>
      <c r="F51" s="92">
        <v>938.35960200000011</v>
      </c>
      <c r="G51" s="92">
        <v>20.811199999999999</v>
      </c>
      <c r="H51" s="92">
        <v>11.646831000000001</v>
      </c>
      <c r="I51" s="92">
        <v>17.764907390686925</v>
      </c>
      <c r="J51" s="8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s="18" customFormat="1" x14ac:dyDescent="0.25">
      <c r="A52" s="86">
        <v>2016</v>
      </c>
      <c r="B52" s="92">
        <v>2317.2932110000002</v>
      </c>
      <c r="C52" s="92">
        <v>5936.5698080000002</v>
      </c>
      <c r="D52" s="92">
        <v>1102.9358439999999</v>
      </c>
      <c r="E52" s="92">
        <v>7.1565099999999982</v>
      </c>
      <c r="F52" s="92">
        <v>942.29859900000008</v>
      </c>
      <c r="G52" s="92">
        <v>18.915343000000004</v>
      </c>
      <c r="H52" s="92">
        <v>11.089091000000002</v>
      </c>
      <c r="I52" s="92">
        <v>24.500516022025053</v>
      </c>
      <c r="J52" s="8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s="18" customFormat="1" x14ac:dyDescent="0.25">
      <c r="A53" s="86">
        <v>2017</v>
      </c>
      <c r="B53" s="92">
        <v>2438.0425139999998</v>
      </c>
      <c r="C53" s="92">
        <v>6563.9221310000012</v>
      </c>
      <c r="D53" s="92">
        <v>1236.5138630000001</v>
      </c>
      <c r="E53" s="92">
        <v>6.9465319999999995</v>
      </c>
      <c r="F53" s="92">
        <v>865.54154800000003</v>
      </c>
      <c r="G53" s="92">
        <v>18.107502</v>
      </c>
      <c r="H53" s="92">
        <v>11.692759000000001</v>
      </c>
      <c r="I53" s="92">
        <v>25.423540350680781</v>
      </c>
      <c r="J53" s="8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s="18" customFormat="1" x14ac:dyDescent="0.25">
      <c r="A54" s="86">
        <v>2018</v>
      </c>
      <c r="B54" s="92">
        <v>2487.8854569999999</v>
      </c>
      <c r="C54" s="92">
        <v>6513.3016529999995</v>
      </c>
      <c r="D54" s="92">
        <v>1208.0306520000001</v>
      </c>
      <c r="E54" s="92">
        <v>7.8107290000000003</v>
      </c>
      <c r="F54" s="92">
        <v>793.74422600000003</v>
      </c>
      <c r="G54" s="92">
        <v>17.110648999999999</v>
      </c>
      <c r="H54" s="92">
        <v>14.680347999999999</v>
      </c>
      <c r="I54" s="92">
        <v>27.171357639812076</v>
      </c>
      <c r="J54" s="102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s="18" customFormat="1" x14ac:dyDescent="0.25">
      <c r="A55" s="86">
        <v>2019</v>
      </c>
      <c r="B55" s="92">
        <v>2554.9391948135981</v>
      </c>
      <c r="C55" s="92">
        <v>6139.6800270651038</v>
      </c>
      <c r="D55" s="92">
        <v>1194.6094978007111</v>
      </c>
      <c r="E55" s="92">
        <v>4.7343134888110008</v>
      </c>
      <c r="F55" s="92">
        <v>835.96116070666892</v>
      </c>
      <c r="G55" s="92">
        <v>20.077339641999998</v>
      </c>
      <c r="H55" s="92">
        <v>15.748065453363001</v>
      </c>
      <c r="I55" s="92">
        <v>30.339354856170623</v>
      </c>
      <c r="J55" s="102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s="18" customFormat="1" x14ac:dyDescent="0.25">
      <c r="A56" s="86">
        <v>2020</v>
      </c>
      <c r="B56" s="92">
        <v>2183.680597735944</v>
      </c>
      <c r="C56" s="92">
        <v>4426.6311021439542</v>
      </c>
      <c r="D56" s="92">
        <v>1169.900012381546</v>
      </c>
      <c r="E56" s="92">
        <v>4.6800948318970006</v>
      </c>
      <c r="F56" s="92">
        <v>746.20684186854999</v>
      </c>
      <c r="G56" s="92">
        <v>20.095348600000001</v>
      </c>
      <c r="H56" s="92">
        <v>14.290312997073</v>
      </c>
      <c r="I56" s="92">
        <v>29.56865228604148</v>
      </c>
      <c r="J56" s="102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s="18" customFormat="1" x14ac:dyDescent="0.25">
      <c r="A57" s="86">
        <v>2021</v>
      </c>
      <c r="B57" s="92">
        <v>2316.0709897788838</v>
      </c>
      <c r="C57" s="92">
        <v>5663.260269844599</v>
      </c>
      <c r="D57" s="92">
        <v>1215.5821221695819</v>
      </c>
      <c r="E57" s="92">
        <v>4.6418586206430001</v>
      </c>
      <c r="F57" s="92">
        <v>863.31795709745495</v>
      </c>
      <c r="G57" s="92">
        <v>25.548352000000001</v>
      </c>
      <c r="H57" s="92">
        <v>18.181757074653</v>
      </c>
      <c r="I57" s="92">
        <v>32.597042292064089</v>
      </c>
      <c r="J57" s="8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s="18" customFormat="1" x14ac:dyDescent="0.25">
      <c r="A58" s="86">
        <v>2022</v>
      </c>
      <c r="B58" s="92">
        <v>2448.3065033462776</v>
      </c>
      <c r="C58" s="92">
        <v>5665.0608001114279</v>
      </c>
      <c r="D58" s="92">
        <v>1100.345831132626</v>
      </c>
      <c r="E58" s="92">
        <v>4.2071969278010002</v>
      </c>
      <c r="F58" s="92">
        <v>788.32240836902906</v>
      </c>
      <c r="G58" s="92">
        <v>26.684910299999999</v>
      </c>
      <c r="H58" s="92">
        <v>19.395276287986999</v>
      </c>
      <c r="I58" s="92">
        <v>29.481467272762778</v>
      </c>
      <c r="J58" s="8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s="18" customFormat="1" x14ac:dyDescent="0.25">
      <c r="A59" s="86">
        <v>2023</v>
      </c>
      <c r="B59" s="92">
        <v>2960.5970801137191</v>
      </c>
      <c r="C59" s="92">
        <v>5623.5698807258632</v>
      </c>
      <c r="D59" s="92">
        <v>1337.3503551422762</v>
      </c>
      <c r="E59" s="92">
        <v>4.249931025136001</v>
      </c>
      <c r="F59" s="92">
        <v>826.81099223020794</v>
      </c>
      <c r="G59" s="92">
        <v>24.921071228999999</v>
      </c>
      <c r="H59" s="92">
        <v>19.201671537549998</v>
      </c>
      <c r="I59" s="92">
        <v>36.871184451801142</v>
      </c>
      <c r="J59" s="8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s="18" customFormat="1" x14ac:dyDescent="0.25">
      <c r="A60" s="86">
        <v>2024</v>
      </c>
      <c r="B60" s="92">
        <v>2860.11359271624</v>
      </c>
      <c r="C60" s="92">
        <v>6448.134520862297</v>
      </c>
      <c r="D60" s="92">
        <v>1084.2857514438622</v>
      </c>
      <c r="E60" s="92">
        <v>4.8095670774329999</v>
      </c>
      <c r="F60" s="92">
        <v>899.21826384981409</v>
      </c>
      <c r="G60" s="92">
        <v>29.395888362000001</v>
      </c>
      <c r="H60" s="92">
        <v>21.368781702253997</v>
      </c>
      <c r="I60" s="92">
        <v>39.608610993492654</v>
      </c>
      <c r="J60" s="8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s="18" customFormat="1" x14ac:dyDescent="0.25">
      <c r="A61" s="923" t="s">
        <v>784</v>
      </c>
      <c r="B61" s="89">
        <f t="shared" ref="B61:I61" si="4">SUM(B62:B62)</f>
        <v>208.60203701159699</v>
      </c>
      <c r="C61" s="89">
        <f t="shared" si="4"/>
        <v>557.18159512815305</v>
      </c>
      <c r="D61" s="89">
        <f t="shared" si="4"/>
        <v>83.827381520009993</v>
      </c>
      <c r="E61" s="103">
        <f t="shared" si="4"/>
        <v>0.31798414882800002</v>
      </c>
      <c r="F61" s="89">
        <f t="shared" si="4"/>
        <v>54.163204578996996</v>
      </c>
      <c r="G61" s="89">
        <f t="shared" si="4"/>
        <v>2.3864996000000001</v>
      </c>
      <c r="H61" s="89">
        <f t="shared" si="4"/>
        <v>1.6232876155639999</v>
      </c>
      <c r="I61" s="89">
        <f t="shared" si="4"/>
        <v>3.6662475684274298</v>
      </c>
      <c r="J61" s="104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s="18" customFormat="1" x14ac:dyDescent="0.25">
      <c r="A62" s="86" t="s">
        <v>214</v>
      </c>
      <c r="B62" s="92">
        <v>208.60203701159699</v>
      </c>
      <c r="C62" s="92">
        <v>557.18159512815305</v>
      </c>
      <c r="D62" s="92">
        <v>83.827381520009993</v>
      </c>
      <c r="E62" s="105">
        <v>0.31798414882800002</v>
      </c>
      <c r="F62" s="92">
        <v>54.163204578996996</v>
      </c>
      <c r="G62" s="92">
        <v>2.3864996000000001</v>
      </c>
      <c r="H62" s="92">
        <v>1.6232876155639999</v>
      </c>
      <c r="I62" s="92">
        <v>3.6662475684274298</v>
      </c>
      <c r="J62" s="92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s="18" customFormat="1" x14ac:dyDescent="0.25">
      <c r="A63" s="86"/>
      <c r="B63" s="92"/>
      <c r="C63" s="92"/>
      <c r="D63" s="92"/>
      <c r="E63" s="92"/>
      <c r="F63" s="92"/>
      <c r="G63" s="105"/>
      <c r="H63" s="92"/>
      <c r="I63" s="92"/>
      <c r="J63" s="92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s="18" customFormat="1" x14ac:dyDescent="0.25">
      <c r="A64" s="93" t="s">
        <v>785</v>
      </c>
      <c r="B64" s="61"/>
      <c r="C64" s="61"/>
      <c r="D64" s="61"/>
      <c r="E64" s="61"/>
      <c r="F64" s="61"/>
      <c r="G64" s="61"/>
      <c r="H64" s="61"/>
      <c r="I64" s="61"/>
      <c r="J64" s="6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s="18" customFormat="1" x14ac:dyDescent="0.25">
      <c r="A65" s="90" t="s">
        <v>775</v>
      </c>
      <c r="B65" s="91">
        <v>178.59184427185599</v>
      </c>
      <c r="C65" s="91">
        <v>502.40033215843698</v>
      </c>
      <c r="D65" s="91">
        <v>79.277336469161995</v>
      </c>
      <c r="E65" s="91">
        <v>0.36746668281400002</v>
      </c>
      <c r="F65" s="91">
        <v>70.966045611742999</v>
      </c>
      <c r="G65" s="91">
        <v>2.1308191999999999</v>
      </c>
      <c r="H65" s="91">
        <v>1.9996077607280001</v>
      </c>
      <c r="I65" s="91">
        <v>2.6628161540200299</v>
      </c>
      <c r="J65" s="6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s="18" customFormat="1" x14ac:dyDescent="0.25">
      <c r="A66" s="90" t="s">
        <v>633</v>
      </c>
      <c r="B66" s="91">
        <v>208.60203701159699</v>
      </c>
      <c r="C66" s="91">
        <v>557.18159512815305</v>
      </c>
      <c r="D66" s="91">
        <v>83.827381520009993</v>
      </c>
      <c r="E66" s="91">
        <v>0.31798414882800002</v>
      </c>
      <c r="F66" s="91">
        <v>54.163204578996996</v>
      </c>
      <c r="G66" s="91">
        <v>2.3864996000000001</v>
      </c>
      <c r="H66" s="91">
        <v>1.6232876155639999</v>
      </c>
      <c r="I66" s="91">
        <v>3.6662475684274298</v>
      </c>
      <c r="J66" s="6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s="18" customFormat="1" x14ac:dyDescent="0.25">
      <c r="A67" s="106" t="s">
        <v>275</v>
      </c>
      <c r="B67" s="95">
        <f>B66/B65-1</f>
        <v>0.16803786792222652</v>
      </c>
      <c r="C67" s="95">
        <f t="shared" ref="C67:I67" si="5">C66/C65-1</f>
        <v>0.10903906598620683</v>
      </c>
      <c r="D67" s="95">
        <f t="shared" si="5"/>
        <v>5.7394020201699369E-2</v>
      </c>
      <c r="E67" s="95">
        <f t="shared" si="5"/>
        <v>-0.13465855899389523</v>
      </c>
      <c r="F67" s="95">
        <f t="shared" si="5"/>
        <v>-0.23677296498489941</v>
      </c>
      <c r="G67" s="95">
        <f t="shared" si="5"/>
        <v>0.11999159759776901</v>
      </c>
      <c r="H67" s="95">
        <f t="shared" si="5"/>
        <v>-0.18819698170554844</v>
      </c>
      <c r="I67" s="95">
        <f t="shared" si="5"/>
        <v>0.37683090246111384</v>
      </c>
      <c r="J67" s="6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s="18" customFormat="1" x14ac:dyDescent="0.25">
      <c r="A68" s="107"/>
      <c r="B68" s="97"/>
      <c r="C68" s="97"/>
      <c r="D68" s="97"/>
      <c r="E68" s="97"/>
      <c r="F68" s="97"/>
      <c r="G68" s="97"/>
      <c r="H68" s="97"/>
      <c r="I68" s="97"/>
      <c r="J68" s="6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s="18" customFormat="1" x14ac:dyDescent="0.25">
      <c r="A69" s="96"/>
      <c r="B69" s="108"/>
      <c r="C69" s="108"/>
      <c r="D69" s="108"/>
      <c r="E69" s="108"/>
      <c r="F69" s="108"/>
      <c r="G69" s="108"/>
      <c r="H69" s="108"/>
      <c r="I69" s="108"/>
      <c r="J69" s="6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s="18" customFormat="1" x14ac:dyDescent="0.25">
      <c r="A70" s="93" t="s">
        <v>786</v>
      </c>
      <c r="B70" s="61"/>
      <c r="C70" s="61"/>
      <c r="D70" s="61"/>
      <c r="E70" s="61"/>
      <c r="F70" s="61"/>
      <c r="G70" s="61"/>
      <c r="H70" s="61"/>
      <c r="I70" s="61"/>
      <c r="J70" s="6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s="18" customFormat="1" x14ac:dyDescent="0.25">
      <c r="A71" s="86" t="s">
        <v>777</v>
      </c>
      <c r="B71" s="91">
        <v>230.409335978695</v>
      </c>
      <c r="C71" s="91">
        <v>601.58189593960697</v>
      </c>
      <c r="D71" s="91">
        <v>87.850612317385995</v>
      </c>
      <c r="E71" s="91">
        <v>0.43766682087100001</v>
      </c>
      <c r="F71" s="91">
        <v>53.059378322240001</v>
      </c>
      <c r="G71" s="91">
        <v>3.7927727999999998</v>
      </c>
      <c r="H71" s="91">
        <v>1.4997825676600001</v>
      </c>
      <c r="I71" s="91">
        <v>3.5451624196633298</v>
      </c>
      <c r="J71" s="6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s="18" customFormat="1" x14ac:dyDescent="0.25">
      <c r="A72" s="90" t="s">
        <v>633</v>
      </c>
      <c r="B72" s="91">
        <v>208.60203701159699</v>
      </c>
      <c r="C72" s="91">
        <v>557.18159512815305</v>
      </c>
      <c r="D72" s="91">
        <v>83.827381520009993</v>
      </c>
      <c r="E72" s="91">
        <v>0.31798414882800002</v>
      </c>
      <c r="F72" s="91">
        <v>54.163204578996996</v>
      </c>
      <c r="G72" s="91">
        <v>2.3864996000000001</v>
      </c>
      <c r="H72" s="91">
        <v>1.6232876155639999</v>
      </c>
      <c r="I72" s="91">
        <v>3.6662475684274298</v>
      </c>
      <c r="J72" s="6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109" t="s">
        <v>275</v>
      </c>
      <c r="B73" s="110">
        <f>B72/B71-1</f>
        <v>-9.4645899978264891E-2</v>
      </c>
      <c r="C73" s="110">
        <f t="shared" ref="C73:I73" si="6">C72/C71-1</f>
        <v>-7.3805912563418063E-2</v>
      </c>
      <c r="D73" s="110">
        <f t="shared" si="6"/>
        <v>-4.5796274963239902E-2</v>
      </c>
      <c r="E73" s="110">
        <f t="shared" si="6"/>
        <v>-0.27345612309569112</v>
      </c>
      <c r="F73" s="110">
        <f t="shared" si="6"/>
        <v>2.0803603277317784E-2</v>
      </c>
      <c r="G73" s="110">
        <f t="shared" si="6"/>
        <v>-0.37077707370185731</v>
      </c>
      <c r="H73" s="110">
        <f t="shared" si="6"/>
        <v>8.2348635440332885E-2</v>
      </c>
      <c r="I73" s="110">
        <f t="shared" si="6"/>
        <v>3.4155035631794561E-2</v>
      </c>
      <c r="J73" s="8"/>
    </row>
    <row r="76" spans="1:26" s="18" customFormat="1" x14ac:dyDescent="0.25">
      <c r="A76" s="1025" t="s">
        <v>787</v>
      </c>
      <c r="B76" s="1025"/>
      <c r="C76" s="1025"/>
      <c r="D76" s="1025"/>
      <c r="E76" s="1025"/>
      <c r="F76" s="1025"/>
      <c r="G76" s="1025"/>
      <c r="H76" s="1025"/>
      <c r="I76" s="1025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92" spans="1:11" ht="147" customHeight="1" x14ac:dyDescent="0.25">
      <c r="A92" s="1024" t="s">
        <v>788</v>
      </c>
      <c r="B92" s="1024"/>
      <c r="C92" s="1024"/>
      <c r="D92" s="1024"/>
      <c r="E92" s="1024"/>
      <c r="F92" s="1024"/>
      <c r="G92" s="1024"/>
      <c r="H92" s="1024"/>
      <c r="I92" s="1024"/>
      <c r="J92" s="111"/>
      <c r="K92" s="111"/>
    </row>
  </sheetData>
  <mergeCells count="3">
    <mergeCell ref="A32:K32"/>
    <mergeCell ref="A76:I76"/>
    <mergeCell ref="A92:I92"/>
  </mergeCells>
  <printOptions horizontalCentered="1" verticalCentered="1"/>
  <pageMargins left="0" right="0" top="0" bottom="0" header="0.31496062992125984" footer="0.31496062992125984"/>
  <pageSetup paperSize="9" scale="43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8ABB6-3F1E-4917-83D2-DD6CCCAC381A}">
  <sheetPr>
    <tabColor rgb="FF92D050"/>
    <pageSetUpPr fitToPage="1"/>
  </sheetPr>
  <dimension ref="A1:S50"/>
  <sheetViews>
    <sheetView showGridLines="0" view="pageBreakPreview" zoomScaleNormal="100" zoomScaleSheetLayoutView="100" workbookViewId="0"/>
  </sheetViews>
  <sheetFormatPr baseColWidth="10" defaultColWidth="28.7109375" defaultRowHeight="12" x14ac:dyDescent="0.2"/>
  <cols>
    <col min="1" max="1" width="26.5703125" style="2" customWidth="1"/>
    <col min="2" max="2" width="7.7109375" style="2" customWidth="1"/>
    <col min="3" max="7" width="8" style="2" customWidth="1"/>
    <col min="8" max="12" width="7.7109375" style="2" customWidth="1"/>
    <col min="13" max="13" width="9.7109375" style="2" customWidth="1"/>
    <col min="14" max="14" width="10.28515625" style="2" customWidth="1"/>
    <col min="15" max="15" width="2.5703125" style="3" customWidth="1"/>
    <col min="16" max="16" width="7.7109375" style="3" customWidth="1"/>
    <col min="17" max="17" width="10.5703125" style="3" customWidth="1"/>
    <col min="18" max="18" width="13.7109375" style="3" customWidth="1"/>
    <col min="19" max="245" width="28.7109375" style="3"/>
    <col min="246" max="247" width="0" style="3" hidden="1" customWidth="1"/>
    <col min="248" max="263" width="7.7109375" style="3" customWidth="1"/>
    <col min="264" max="264" width="8.7109375" style="3" customWidth="1"/>
    <col min="265" max="266" width="7.7109375" style="3" customWidth="1"/>
    <col min="267" max="267" width="5.42578125" style="3" customWidth="1"/>
    <col min="268" max="268" width="5.7109375" style="3" customWidth="1"/>
    <col min="269" max="269" width="9.7109375" style="3" customWidth="1"/>
    <col min="270" max="272" width="7.7109375" style="3" customWidth="1"/>
    <col min="273" max="273" width="10.5703125" style="3" customWidth="1"/>
    <col min="274" max="274" width="13.7109375" style="3" customWidth="1"/>
    <col min="275" max="501" width="28.7109375" style="3"/>
    <col min="502" max="503" width="0" style="3" hidden="1" customWidth="1"/>
    <col min="504" max="519" width="7.7109375" style="3" customWidth="1"/>
    <col min="520" max="520" width="8.7109375" style="3" customWidth="1"/>
    <col min="521" max="522" width="7.7109375" style="3" customWidth="1"/>
    <col min="523" max="523" width="5.42578125" style="3" customWidth="1"/>
    <col min="524" max="524" width="5.7109375" style="3" customWidth="1"/>
    <col min="525" max="525" width="9.7109375" style="3" customWidth="1"/>
    <col min="526" max="528" width="7.7109375" style="3" customWidth="1"/>
    <col min="529" max="529" width="10.5703125" style="3" customWidth="1"/>
    <col min="530" max="530" width="13.7109375" style="3" customWidth="1"/>
    <col min="531" max="757" width="28.7109375" style="3"/>
    <col min="758" max="759" width="0" style="3" hidden="1" customWidth="1"/>
    <col min="760" max="775" width="7.7109375" style="3" customWidth="1"/>
    <col min="776" max="776" width="8.7109375" style="3" customWidth="1"/>
    <col min="777" max="778" width="7.7109375" style="3" customWidth="1"/>
    <col min="779" max="779" width="5.42578125" style="3" customWidth="1"/>
    <col min="780" max="780" width="5.7109375" style="3" customWidth="1"/>
    <col min="781" max="781" width="9.7109375" style="3" customWidth="1"/>
    <col min="782" max="784" width="7.7109375" style="3" customWidth="1"/>
    <col min="785" max="785" width="10.5703125" style="3" customWidth="1"/>
    <col min="786" max="786" width="13.7109375" style="3" customWidth="1"/>
    <col min="787" max="1013" width="28.7109375" style="3"/>
    <col min="1014" max="1015" width="0" style="3" hidden="1" customWidth="1"/>
    <col min="1016" max="1031" width="7.7109375" style="3" customWidth="1"/>
    <col min="1032" max="1032" width="8.7109375" style="3" customWidth="1"/>
    <col min="1033" max="1034" width="7.7109375" style="3" customWidth="1"/>
    <col min="1035" max="1035" width="5.42578125" style="3" customWidth="1"/>
    <col min="1036" max="1036" width="5.7109375" style="3" customWidth="1"/>
    <col min="1037" max="1037" width="9.7109375" style="3" customWidth="1"/>
    <col min="1038" max="1040" width="7.7109375" style="3" customWidth="1"/>
    <col min="1041" max="1041" width="10.5703125" style="3" customWidth="1"/>
    <col min="1042" max="1042" width="13.7109375" style="3" customWidth="1"/>
    <col min="1043" max="1269" width="28.7109375" style="3"/>
    <col min="1270" max="1271" width="0" style="3" hidden="1" customWidth="1"/>
    <col min="1272" max="1287" width="7.7109375" style="3" customWidth="1"/>
    <col min="1288" max="1288" width="8.7109375" style="3" customWidth="1"/>
    <col min="1289" max="1290" width="7.7109375" style="3" customWidth="1"/>
    <col min="1291" max="1291" width="5.42578125" style="3" customWidth="1"/>
    <col min="1292" max="1292" width="5.7109375" style="3" customWidth="1"/>
    <col min="1293" max="1293" width="9.7109375" style="3" customWidth="1"/>
    <col min="1294" max="1296" width="7.7109375" style="3" customWidth="1"/>
    <col min="1297" max="1297" width="10.5703125" style="3" customWidth="1"/>
    <col min="1298" max="1298" width="13.7109375" style="3" customWidth="1"/>
    <col min="1299" max="1525" width="28.7109375" style="3"/>
    <col min="1526" max="1527" width="0" style="3" hidden="1" customWidth="1"/>
    <col min="1528" max="1543" width="7.7109375" style="3" customWidth="1"/>
    <col min="1544" max="1544" width="8.7109375" style="3" customWidth="1"/>
    <col min="1545" max="1546" width="7.7109375" style="3" customWidth="1"/>
    <col min="1547" max="1547" width="5.42578125" style="3" customWidth="1"/>
    <col min="1548" max="1548" width="5.7109375" style="3" customWidth="1"/>
    <col min="1549" max="1549" width="9.7109375" style="3" customWidth="1"/>
    <col min="1550" max="1552" width="7.7109375" style="3" customWidth="1"/>
    <col min="1553" max="1553" width="10.5703125" style="3" customWidth="1"/>
    <col min="1554" max="1554" width="13.7109375" style="3" customWidth="1"/>
    <col min="1555" max="1781" width="28.7109375" style="3"/>
    <col min="1782" max="1783" width="0" style="3" hidden="1" customWidth="1"/>
    <col min="1784" max="1799" width="7.7109375" style="3" customWidth="1"/>
    <col min="1800" max="1800" width="8.7109375" style="3" customWidth="1"/>
    <col min="1801" max="1802" width="7.7109375" style="3" customWidth="1"/>
    <col min="1803" max="1803" width="5.42578125" style="3" customWidth="1"/>
    <col min="1804" max="1804" width="5.7109375" style="3" customWidth="1"/>
    <col min="1805" max="1805" width="9.7109375" style="3" customWidth="1"/>
    <col min="1806" max="1808" width="7.7109375" style="3" customWidth="1"/>
    <col min="1809" max="1809" width="10.5703125" style="3" customWidth="1"/>
    <col min="1810" max="1810" width="13.7109375" style="3" customWidth="1"/>
    <col min="1811" max="2037" width="28.7109375" style="3"/>
    <col min="2038" max="2039" width="0" style="3" hidden="1" customWidth="1"/>
    <col min="2040" max="2055" width="7.7109375" style="3" customWidth="1"/>
    <col min="2056" max="2056" width="8.7109375" style="3" customWidth="1"/>
    <col min="2057" max="2058" width="7.7109375" style="3" customWidth="1"/>
    <col min="2059" max="2059" width="5.42578125" style="3" customWidth="1"/>
    <col min="2060" max="2060" width="5.7109375" style="3" customWidth="1"/>
    <col min="2061" max="2061" width="9.7109375" style="3" customWidth="1"/>
    <col min="2062" max="2064" width="7.7109375" style="3" customWidth="1"/>
    <col min="2065" max="2065" width="10.5703125" style="3" customWidth="1"/>
    <col min="2066" max="2066" width="13.7109375" style="3" customWidth="1"/>
    <col min="2067" max="2293" width="28.7109375" style="3"/>
    <col min="2294" max="2295" width="0" style="3" hidden="1" customWidth="1"/>
    <col min="2296" max="2311" width="7.7109375" style="3" customWidth="1"/>
    <col min="2312" max="2312" width="8.7109375" style="3" customWidth="1"/>
    <col min="2313" max="2314" width="7.7109375" style="3" customWidth="1"/>
    <col min="2315" max="2315" width="5.42578125" style="3" customWidth="1"/>
    <col min="2316" max="2316" width="5.7109375" style="3" customWidth="1"/>
    <col min="2317" max="2317" width="9.7109375" style="3" customWidth="1"/>
    <col min="2318" max="2320" width="7.7109375" style="3" customWidth="1"/>
    <col min="2321" max="2321" width="10.5703125" style="3" customWidth="1"/>
    <col min="2322" max="2322" width="13.7109375" style="3" customWidth="1"/>
    <col min="2323" max="2549" width="28.7109375" style="3"/>
    <col min="2550" max="2551" width="0" style="3" hidden="1" customWidth="1"/>
    <col min="2552" max="2567" width="7.7109375" style="3" customWidth="1"/>
    <col min="2568" max="2568" width="8.7109375" style="3" customWidth="1"/>
    <col min="2569" max="2570" width="7.7109375" style="3" customWidth="1"/>
    <col min="2571" max="2571" width="5.42578125" style="3" customWidth="1"/>
    <col min="2572" max="2572" width="5.7109375" style="3" customWidth="1"/>
    <col min="2573" max="2573" width="9.7109375" style="3" customWidth="1"/>
    <col min="2574" max="2576" width="7.7109375" style="3" customWidth="1"/>
    <col min="2577" max="2577" width="10.5703125" style="3" customWidth="1"/>
    <col min="2578" max="2578" width="13.7109375" style="3" customWidth="1"/>
    <col min="2579" max="2805" width="28.7109375" style="3"/>
    <col min="2806" max="2807" width="0" style="3" hidden="1" customWidth="1"/>
    <col min="2808" max="2823" width="7.7109375" style="3" customWidth="1"/>
    <col min="2824" max="2824" width="8.7109375" style="3" customWidth="1"/>
    <col min="2825" max="2826" width="7.7109375" style="3" customWidth="1"/>
    <col min="2827" max="2827" width="5.42578125" style="3" customWidth="1"/>
    <col min="2828" max="2828" width="5.7109375" style="3" customWidth="1"/>
    <col min="2829" max="2829" width="9.7109375" style="3" customWidth="1"/>
    <col min="2830" max="2832" width="7.7109375" style="3" customWidth="1"/>
    <col min="2833" max="2833" width="10.5703125" style="3" customWidth="1"/>
    <col min="2834" max="2834" width="13.7109375" style="3" customWidth="1"/>
    <col min="2835" max="3061" width="28.7109375" style="3"/>
    <col min="3062" max="3063" width="0" style="3" hidden="1" customWidth="1"/>
    <col min="3064" max="3079" width="7.7109375" style="3" customWidth="1"/>
    <col min="3080" max="3080" width="8.7109375" style="3" customWidth="1"/>
    <col min="3081" max="3082" width="7.7109375" style="3" customWidth="1"/>
    <col min="3083" max="3083" width="5.42578125" style="3" customWidth="1"/>
    <col min="3084" max="3084" width="5.7109375" style="3" customWidth="1"/>
    <col min="3085" max="3085" width="9.7109375" style="3" customWidth="1"/>
    <col min="3086" max="3088" width="7.7109375" style="3" customWidth="1"/>
    <col min="3089" max="3089" width="10.5703125" style="3" customWidth="1"/>
    <col min="3090" max="3090" width="13.7109375" style="3" customWidth="1"/>
    <col min="3091" max="3317" width="28.7109375" style="3"/>
    <col min="3318" max="3319" width="0" style="3" hidden="1" customWidth="1"/>
    <col min="3320" max="3335" width="7.7109375" style="3" customWidth="1"/>
    <col min="3336" max="3336" width="8.7109375" style="3" customWidth="1"/>
    <col min="3337" max="3338" width="7.7109375" style="3" customWidth="1"/>
    <col min="3339" max="3339" width="5.42578125" style="3" customWidth="1"/>
    <col min="3340" max="3340" width="5.7109375" style="3" customWidth="1"/>
    <col min="3341" max="3341" width="9.7109375" style="3" customWidth="1"/>
    <col min="3342" max="3344" width="7.7109375" style="3" customWidth="1"/>
    <col min="3345" max="3345" width="10.5703125" style="3" customWidth="1"/>
    <col min="3346" max="3346" width="13.7109375" style="3" customWidth="1"/>
    <col min="3347" max="3573" width="28.7109375" style="3"/>
    <col min="3574" max="3575" width="0" style="3" hidden="1" customWidth="1"/>
    <col min="3576" max="3591" width="7.7109375" style="3" customWidth="1"/>
    <col min="3592" max="3592" width="8.7109375" style="3" customWidth="1"/>
    <col min="3593" max="3594" width="7.7109375" style="3" customWidth="1"/>
    <col min="3595" max="3595" width="5.42578125" style="3" customWidth="1"/>
    <col min="3596" max="3596" width="5.7109375" style="3" customWidth="1"/>
    <col min="3597" max="3597" width="9.7109375" style="3" customWidth="1"/>
    <col min="3598" max="3600" width="7.7109375" style="3" customWidth="1"/>
    <col min="3601" max="3601" width="10.5703125" style="3" customWidth="1"/>
    <col min="3602" max="3602" width="13.7109375" style="3" customWidth="1"/>
    <col min="3603" max="3829" width="28.7109375" style="3"/>
    <col min="3830" max="3831" width="0" style="3" hidden="1" customWidth="1"/>
    <col min="3832" max="3847" width="7.7109375" style="3" customWidth="1"/>
    <col min="3848" max="3848" width="8.7109375" style="3" customWidth="1"/>
    <col min="3849" max="3850" width="7.7109375" style="3" customWidth="1"/>
    <col min="3851" max="3851" width="5.42578125" style="3" customWidth="1"/>
    <col min="3852" max="3852" width="5.7109375" style="3" customWidth="1"/>
    <col min="3853" max="3853" width="9.7109375" style="3" customWidth="1"/>
    <col min="3854" max="3856" width="7.7109375" style="3" customWidth="1"/>
    <col min="3857" max="3857" width="10.5703125" style="3" customWidth="1"/>
    <col min="3858" max="3858" width="13.7109375" style="3" customWidth="1"/>
    <col min="3859" max="4085" width="28.7109375" style="3"/>
    <col min="4086" max="4087" width="0" style="3" hidden="1" customWidth="1"/>
    <col min="4088" max="4103" width="7.7109375" style="3" customWidth="1"/>
    <col min="4104" max="4104" width="8.7109375" style="3" customWidth="1"/>
    <col min="4105" max="4106" width="7.7109375" style="3" customWidth="1"/>
    <col min="4107" max="4107" width="5.42578125" style="3" customWidth="1"/>
    <col min="4108" max="4108" width="5.7109375" style="3" customWidth="1"/>
    <col min="4109" max="4109" width="9.7109375" style="3" customWidth="1"/>
    <col min="4110" max="4112" width="7.7109375" style="3" customWidth="1"/>
    <col min="4113" max="4113" width="10.5703125" style="3" customWidth="1"/>
    <col min="4114" max="4114" width="13.7109375" style="3" customWidth="1"/>
    <col min="4115" max="4341" width="28.7109375" style="3"/>
    <col min="4342" max="4343" width="0" style="3" hidden="1" customWidth="1"/>
    <col min="4344" max="4359" width="7.7109375" style="3" customWidth="1"/>
    <col min="4360" max="4360" width="8.7109375" style="3" customWidth="1"/>
    <col min="4361" max="4362" width="7.7109375" style="3" customWidth="1"/>
    <col min="4363" max="4363" width="5.42578125" style="3" customWidth="1"/>
    <col min="4364" max="4364" width="5.7109375" style="3" customWidth="1"/>
    <col min="4365" max="4365" width="9.7109375" style="3" customWidth="1"/>
    <col min="4366" max="4368" width="7.7109375" style="3" customWidth="1"/>
    <col min="4369" max="4369" width="10.5703125" style="3" customWidth="1"/>
    <col min="4370" max="4370" width="13.7109375" style="3" customWidth="1"/>
    <col min="4371" max="4597" width="28.7109375" style="3"/>
    <col min="4598" max="4599" width="0" style="3" hidden="1" customWidth="1"/>
    <col min="4600" max="4615" width="7.7109375" style="3" customWidth="1"/>
    <col min="4616" max="4616" width="8.7109375" style="3" customWidth="1"/>
    <col min="4617" max="4618" width="7.7109375" style="3" customWidth="1"/>
    <col min="4619" max="4619" width="5.42578125" style="3" customWidth="1"/>
    <col min="4620" max="4620" width="5.7109375" style="3" customWidth="1"/>
    <col min="4621" max="4621" width="9.7109375" style="3" customWidth="1"/>
    <col min="4622" max="4624" width="7.7109375" style="3" customWidth="1"/>
    <col min="4625" max="4625" width="10.5703125" style="3" customWidth="1"/>
    <col min="4626" max="4626" width="13.7109375" style="3" customWidth="1"/>
    <col min="4627" max="4853" width="28.7109375" style="3"/>
    <col min="4854" max="4855" width="0" style="3" hidden="1" customWidth="1"/>
    <col min="4856" max="4871" width="7.7109375" style="3" customWidth="1"/>
    <col min="4872" max="4872" width="8.7109375" style="3" customWidth="1"/>
    <col min="4873" max="4874" width="7.7109375" style="3" customWidth="1"/>
    <col min="4875" max="4875" width="5.42578125" style="3" customWidth="1"/>
    <col min="4876" max="4876" width="5.7109375" style="3" customWidth="1"/>
    <col min="4877" max="4877" width="9.7109375" style="3" customWidth="1"/>
    <col min="4878" max="4880" width="7.7109375" style="3" customWidth="1"/>
    <col min="4881" max="4881" width="10.5703125" style="3" customWidth="1"/>
    <col min="4882" max="4882" width="13.7109375" style="3" customWidth="1"/>
    <col min="4883" max="5109" width="28.7109375" style="3"/>
    <col min="5110" max="5111" width="0" style="3" hidden="1" customWidth="1"/>
    <col min="5112" max="5127" width="7.7109375" style="3" customWidth="1"/>
    <col min="5128" max="5128" width="8.7109375" style="3" customWidth="1"/>
    <col min="5129" max="5130" width="7.7109375" style="3" customWidth="1"/>
    <col min="5131" max="5131" width="5.42578125" style="3" customWidth="1"/>
    <col min="5132" max="5132" width="5.7109375" style="3" customWidth="1"/>
    <col min="5133" max="5133" width="9.7109375" style="3" customWidth="1"/>
    <col min="5134" max="5136" width="7.7109375" style="3" customWidth="1"/>
    <col min="5137" max="5137" width="10.5703125" style="3" customWidth="1"/>
    <col min="5138" max="5138" width="13.7109375" style="3" customWidth="1"/>
    <col min="5139" max="5365" width="28.7109375" style="3"/>
    <col min="5366" max="5367" width="0" style="3" hidden="1" customWidth="1"/>
    <col min="5368" max="5383" width="7.7109375" style="3" customWidth="1"/>
    <col min="5384" max="5384" width="8.7109375" style="3" customWidth="1"/>
    <col min="5385" max="5386" width="7.7109375" style="3" customWidth="1"/>
    <col min="5387" max="5387" width="5.42578125" style="3" customWidth="1"/>
    <col min="5388" max="5388" width="5.7109375" style="3" customWidth="1"/>
    <col min="5389" max="5389" width="9.7109375" style="3" customWidth="1"/>
    <col min="5390" max="5392" width="7.7109375" style="3" customWidth="1"/>
    <col min="5393" max="5393" width="10.5703125" style="3" customWidth="1"/>
    <col min="5394" max="5394" width="13.7109375" style="3" customWidth="1"/>
    <col min="5395" max="5621" width="28.7109375" style="3"/>
    <col min="5622" max="5623" width="0" style="3" hidden="1" customWidth="1"/>
    <col min="5624" max="5639" width="7.7109375" style="3" customWidth="1"/>
    <col min="5640" max="5640" width="8.7109375" style="3" customWidth="1"/>
    <col min="5641" max="5642" width="7.7109375" style="3" customWidth="1"/>
    <col min="5643" max="5643" width="5.42578125" style="3" customWidth="1"/>
    <col min="5644" max="5644" width="5.7109375" style="3" customWidth="1"/>
    <col min="5645" max="5645" width="9.7109375" style="3" customWidth="1"/>
    <col min="5646" max="5648" width="7.7109375" style="3" customWidth="1"/>
    <col min="5649" max="5649" width="10.5703125" style="3" customWidth="1"/>
    <col min="5650" max="5650" width="13.7109375" style="3" customWidth="1"/>
    <col min="5651" max="5877" width="28.7109375" style="3"/>
    <col min="5878" max="5879" width="0" style="3" hidden="1" customWidth="1"/>
    <col min="5880" max="5895" width="7.7109375" style="3" customWidth="1"/>
    <col min="5896" max="5896" width="8.7109375" style="3" customWidth="1"/>
    <col min="5897" max="5898" width="7.7109375" style="3" customWidth="1"/>
    <col min="5899" max="5899" width="5.42578125" style="3" customWidth="1"/>
    <col min="5900" max="5900" width="5.7109375" style="3" customWidth="1"/>
    <col min="5901" max="5901" width="9.7109375" style="3" customWidth="1"/>
    <col min="5902" max="5904" width="7.7109375" style="3" customWidth="1"/>
    <col min="5905" max="5905" width="10.5703125" style="3" customWidth="1"/>
    <col min="5906" max="5906" width="13.7109375" style="3" customWidth="1"/>
    <col min="5907" max="6133" width="28.7109375" style="3"/>
    <col min="6134" max="6135" width="0" style="3" hidden="1" customWidth="1"/>
    <col min="6136" max="6151" width="7.7109375" style="3" customWidth="1"/>
    <col min="6152" max="6152" width="8.7109375" style="3" customWidth="1"/>
    <col min="6153" max="6154" width="7.7109375" style="3" customWidth="1"/>
    <col min="6155" max="6155" width="5.42578125" style="3" customWidth="1"/>
    <col min="6156" max="6156" width="5.7109375" style="3" customWidth="1"/>
    <col min="6157" max="6157" width="9.7109375" style="3" customWidth="1"/>
    <col min="6158" max="6160" width="7.7109375" style="3" customWidth="1"/>
    <col min="6161" max="6161" width="10.5703125" style="3" customWidth="1"/>
    <col min="6162" max="6162" width="13.7109375" style="3" customWidth="1"/>
    <col min="6163" max="6389" width="28.7109375" style="3"/>
    <col min="6390" max="6391" width="0" style="3" hidden="1" customWidth="1"/>
    <col min="6392" max="6407" width="7.7109375" style="3" customWidth="1"/>
    <col min="6408" max="6408" width="8.7109375" style="3" customWidth="1"/>
    <col min="6409" max="6410" width="7.7109375" style="3" customWidth="1"/>
    <col min="6411" max="6411" width="5.42578125" style="3" customWidth="1"/>
    <col min="6412" max="6412" width="5.7109375" style="3" customWidth="1"/>
    <col min="6413" max="6413" width="9.7109375" style="3" customWidth="1"/>
    <col min="6414" max="6416" width="7.7109375" style="3" customWidth="1"/>
    <col min="6417" max="6417" width="10.5703125" style="3" customWidth="1"/>
    <col min="6418" max="6418" width="13.7109375" style="3" customWidth="1"/>
    <col min="6419" max="6645" width="28.7109375" style="3"/>
    <col min="6646" max="6647" width="0" style="3" hidden="1" customWidth="1"/>
    <col min="6648" max="6663" width="7.7109375" style="3" customWidth="1"/>
    <col min="6664" max="6664" width="8.7109375" style="3" customWidth="1"/>
    <col min="6665" max="6666" width="7.7109375" style="3" customWidth="1"/>
    <col min="6667" max="6667" width="5.42578125" style="3" customWidth="1"/>
    <col min="6668" max="6668" width="5.7109375" style="3" customWidth="1"/>
    <col min="6669" max="6669" width="9.7109375" style="3" customWidth="1"/>
    <col min="6670" max="6672" width="7.7109375" style="3" customWidth="1"/>
    <col min="6673" max="6673" width="10.5703125" style="3" customWidth="1"/>
    <col min="6674" max="6674" width="13.7109375" style="3" customWidth="1"/>
    <col min="6675" max="6901" width="28.7109375" style="3"/>
    <col min="6902" max="6903" width="0" style="3" hidden="1" customWidth="1"/>
    <col min="6904" max="6919" width="7.7109375" style="3" customWidth="1"/>
    <col min="6920" max="6920" width="8.7109375" style="3" customWidth="1"/>
    <col min="6921" max="6922" width="7.7109375" style="3" customWidth="1"/>
    <col min="6923" max="6923" width="5.42578125" style="3" customWidth="1"/>
    <col min="6924" max="6924" width="5.7109375" style="3" customWidth="1"/>
    <col min="6925" max="6925" width="9.7109375" style="3" customWidth="1"/>
    <col min="6926" max="6928" width="7.7109375" style="3" customWidth="1"/>
    <col min="6929" max="6929" width="10.5703125" style="3" customWidth="1"/>
    <col min="6930" max="6930" width="13.7109375" style="3" customWidth="1"/>
    <col min="6931" max="7157" width="28.7109375" style="3"/>
    <col min="7158" max="7159" width="0" style="3" hidden="1" customWidth="1"/>
    <col min="7160" max="7175" width="7.7109375" style="3" customWidth="1"/>
    <col min="7176" max="7176" width="8.7109375" style="3" customWidth="1"/>
    <col min="7177" max="7178" width="7.7109375" style="3" customWidth="1"/>
    <col min="7179" max="7179" width="5.42578125" style="3" customWidth="1"/>
    <col min="7180" max="7180" width="5.7109375" style="3" customWidth="1"/>
    <col min="7181" max="7181" width="9.7109375" style="3" customWidth="1"/>
    <col min="7182" max="7184" width="7.7109375" style="3" customWidth="1"/>
    <col min="7185" max="7185" width="10.5703125" style="3" customWidth="1"/>
    <col min="7186" max="7186" width="13.7109375" style="3" customWidth="1"/>
    <col min="7187" max="7413" width="28.7109375" style="3"/>
    <col min="7414" max="7415" width="0" style="3" hidden="1" customWidth="1"/>
    <col min="7416" max="7431" width="7.7109375" style="3" customWidth="1"/>
    <col min="7432" max="7432" width="8.7109375" style="3" customWidth="1"/>
    <col min="7433" max="7434" width="7.7109375" style="3" customWidth="1"/>
    <col min="7435" max="7435" width="5.42578125" style="3" customWidth="1"/>
    <col min="7436" max="7436" width="5.7109375" style="3" customWidth="1"/>
    <col min="7437" max="7437" width="9.7109375" style="3" customWidth="1"/>
    <col min="7438" max="7440" width="7.7109375" style="3" customWidth="1"/>
    <col min="7441" max="7441" width="10.5703125" style="3" customWidth="1"/>
    <col min="7442" max="7442" width="13.7109375" style="3" customWidth="1"/>
    <col min="7443" max="7669" width="28.7109375" style="3"/>
    <col min="7670" max="7671" width="0" style="3" hidden="1" customWidth="1"/>
    <col min="7672" max="7687" width="7.7109375" style="3" customWidth="1"/>
    <col min="7688" max="7688" width="8.7109375" style="3" customWidth="1"/>
    <col min="7689" max="7690" width="7.7109375" style="3" customWidth="1"/>
    <col min="7691" max="7691" width="5.42578125" style="3" customWidth="1"/>
    <col min="7692" max="7692" width="5.7109375" style="3" customWidth="1"/>
    <col min="7693" max="7693" width="9.7109375" style="3" customWidth="1"/>
    <col min="7694" max="7696" width="7.7109375" style="3" customWidth="1"/>
    <col min="7697" max="7697" width="10.5703125" style="3" customWidth="1"/>
    <col min="7698" max="7698" width="13.7109375" style="3" customWidth="1"/>
    <col min="7699" max="7925" width="28.7109375" style="3"/>
    <col min="7926" max="7927" width="0" style="3" hidden="1" customWidth="1"/>
    <col min="7928" max="7943" width="7.7109375" style="3" customWidth="1"/>
    <col min="7944" max="7944" width="8.7109375" style="3" customWidth="1"/>
    <col min="7945" max="7946" width="7.7109375" style="3" customWidth="1"/>
    <col min="7947" max="7947" width="5.42578125" style="3" customWidth="1"/>
    <col min="7948" max="7948" width="5.7109375" style="3" customWidth="1"/>
    <col min="7949" max="7949" width="9.7109375" style="3" customWidth="1"/>
    <col min="7950" max="7952" width="7.7109375" style="3" customWidth="1"/>
    <col min="7953" max="7953" width="10.5703125" style="3" customWidth="1"/>
    <col min="7954" max="7954" width="13.7109375" style="3" customWidth="1"/>
    <col min="7955" max="8181" width="28.7109375" style="3"/>
    <col min="8182" max="8183" width="0" style="3" hidden="1" customWidth="1"/>
    <col min="8184" max="8199" width="7.7109375" style="3" customWidth="1"/>
    <col min="8200" max="8200" width="8.7109375" style="3" customWidth="1"/>
    <col min="8201" max="8202" width="7.7109375" style="3" customWidth="1"/>
    <col min="8203" max="8203" width="5.42578125" style="3" customWidth="1"/>
    <col min="8204" max="8204" width="5.7109375" style="3" customWidth="1"/>
    <col min="8205" max="8205" width="9.7109375" style="3" customWidth="1"/>
    <col min="8206" max="8208" width="7.7109375" style="3" customWidth="1"/>
    <col min="8209" max="8209" width="10.5703125" style="3" customWidth="1"/>
    <col min="8210" max="8210" width="13.7109375" style="3" customWidth="1"/>
    <col min="8211" max="8437" width="28.7109375" style="3"/>
    <col min="8438" max="8439" width="0" style="3" hidden="1" customWidth="1"/>
    <col min="8440" max="8455" width="7.7109375" style="3" customWidth="1"/>
    <col min="8456" max="8456" width="8.7109375" style="3" customWidth="1"/>
    <col min="8457" max="8458" width="7.7109375" style="3" customWidth="1"/>
    <col min="8459" max="8459" width="5.42578125" style="3" customWidth="1"/>
    <col min="8460" max="8460" width="5.7109375" style="3" customWidth="1"/>
    <col min="8461" max="8461" width="9.7109375" style="3" customWidth="1"/>
    <col min="8462" max="8464" width="7.7109375" style="3" customWidth="1"/>
    <col min="8465" max="8465" width="10.5703125" style="3" customWidth="1"/>
    <col min="8466" max="8466" width="13.7109375" style="3" customWidth="1"/>
    <col min="8467" max="8693" width="28.7109375" style="3"/>
    <col min="8694" max="8695" width="0" style="3" hidden="1" customWidth="1"/>
    <col min="8696" max="8711" width="7.7109375" style="3" customWidth="1"/>
    <col min="8712" max="8712" width="8.7109375" style="3" customWidth="1"/>
    <col min="8713" max="8714" width="7.7109375" style="3" customWidth="1"/>
    <col min="8715" max="8715" width="5.42578125" style="3" customWidth="1"/>
    <col min="8716" max="8716" width="5.7109375" style="3" customWidth="1"/>
    <col min="8717" max="8717" width="9.7109375" style="3" customWidth="1"/>
    <col min="8718" max="8720" width="7.7109375" style="3" customWidth="1"/>
    <col min="8721" max="8721" width="10.5703125" style="3" customWidth="1"/>
    <col min="8722" max="8722" width="13.7109375" style="3" customWidth="1"/>
    <col min="8723" max="8949" width="28.7109375" style="3"/>
    <col min="8950" max="8951" width="0" style="3" hidden="1" customWidth="1"/>
    <col min="8952" max="8967" width="7.7109375" style="3" customWidth="1"/>
    <col min="8968" max="8968" width="8.7109375" style="3" customWidth="1"/>
    <col min="8969" max="8970" width="7.7109375" style="3" customWidth="1"/>
    <col min="8971" max="8971" width="5.42578125" style="3" customWidth="1"/>
    <col min="8972" max="8972" width="5.7109375" style="3" customWidth="1"/>
    <col min="8973" max="8973" width="9.7109375" style="3" customWidth="1"/>
    <col min="8974" max="8976" width="7.7109375" style="3" customWidth="1"/>
    <col min="8977" max="8977" width="10.5703125" style="3" customWidth="1"/>
    <col min="8978" max="8978" width="13.7109375" style="3" customWidth="1"/>
    <col min="8979" max="9205" width="28.7109375" style="3"/>
    <col min="9206" max="9207" width="0" style="3" hidden="1" customWidth="1"/>
    <col min="9208" max="9223" width="7.7109375" style="3" customWidth="1"/>
    <col min="9224" max="9224" width="8.7109375" style="3" customWidth="1"/>
    <col min="9225" max="9226" width="7.7109375" style="3" customWidth="1"/>
    <col min="9227" max="9227" width="5.42578125" style="3" customWidth="1"/>
    <col min="9228" max="9228" width="5.7109375" style="3" customWidth="1"/>
    <col min="9229" max="9229" width="9.7109375" style="3" customWidth="1"/>
    <col min="9230" max="9232" width="7.7109375" style="3" customWidth="1"/>
    <col min="9233" max="9233" width="10.5703125" style="3" customWidth="1"/>
    <col min="9234" max="9234" width="13.7109375" style="3" customWidth="1"/>
    <col min="9235" max="9461" width="28.7109375" style="3"/>
    <col min="9462" max="9463" width="0" style="3" hidden="1" customWidth="1"/>
    <col min="9464" max="9479" width="7.7109375" style="3" customWidth="1"/>
    <col min="9480" max="9480" width="8.7109375" style="3" customWidth="1"/>
    <col min="9481" max="9482" width="7.7109375" style="3" customWidth="1"/>
    <col min="9483" max="9483" width="5.42578125" style="3" customWidth="1"/>
    <col min="9484" max="9484" width="5.7109375" style="3" customWidth="1"/>
    <col min="9485" max="9485" width="9.7109375" style="3" customWidth="1"/>
    <col min="9486" max="9488" width="7.7109375" style="3" customWidth="1"/>
    <col min="9489" max="9489" width="10.5703125" style="3" customWidth="1"/>
    <col min="9490" max="9490" width="13.7109375" style="3" customWidth="1"/>
    <col min="9491" max="9717" width="28.7109375" style="3"/>
    <col min="9718" max="9719" width="0" style="3" hidden="1" customWidth="1"/>
    <col min="9720" max="9735" width="7.7109375" style="3" customWidth="1"/>
    <col min="9736" max="9736" width="8.7109375" style="3" customWidth="1"/>
    <col min="9737" max="9738" width="7.7109375" style="3" customWidth="1"/>
    <col min="9739" max="9739" width="5.42578125" style="3" customWidth="1"/>
    <col min="9740" max="9740" width="5.7109375" style="3" customWidth="1"/>
    <col min="9741" max="9741" width="9.7109375" style="3" customWidth="1"/>
    <col min="9742" max="9744" width="7.7109375" style="3" customWidth="1"/>
    <col min="9745" max="9745" width="10.5703125" style="3" customWidth="1"/>
    <col min="9746" max="9746" width="13.7109375" style="3" customWidth="1"/>
    <col min="9747" max="9973" width="28.7109375" style="3"/>
    <col min="9974" max="9975" width="0" style="3" hidden="1" customWidth="1"/>
    <col min="9976" max="9991" width="7.7109375" style="3" customWidth="1"/>
    <col min="9992" max="9992" width="8.7109375" style="3" customWidth="1"/>
    <col min="9993" max="9994" width="7.7109375" style="3" customWidth="1"/>
    <col min="9995" max="9995" width="5.42578125" style="3" customWidth="1"/>
    <col min="9996" max="9996" width="5.7109375" style="3" customWidth="1"/>
    <col min="9997" max="9997" width="9.7109375" style="3" customWidth="1"/>
    <col min="9998" max="10000" width="7.7109375" style="3" customWidth="1"/>
    <col min="10001" max="10001" width="10.5703125" style="3" customWidth="1"/>
    <col min="10002" max="10002" width="13.7109375" style="3" customWidth="1"/>
    <col min="10003" max="10229" width="28.7109375" style="3"/>
    <col min="10230" max="10231" width="0" style="3" hidden="1" customWidth="1"/>
    <col min="10232" max="10247" width="7.7109375" style="3" customWidth="1"/>
    <col min="10248" max="10248" width="8.7109375" style="3" customWidth="1"/>
    <col min="10249" max="10250" width="7.7109375" style="3" customWidth="1"/>
    <col min="10251" max="10251" width="5.42578125" style="3" customWidth="1"/>
    <col min="10252" max="10252" width="5.7109375" style="3" customWidth="1"/>
    <col min="10253" max="10253" width="9.7109375" style="3" customWidth="1"/>
    <col min="10254" max="10256" width="7.7109375" style="3" customWidth="1"/>
    <col min="10257" max="10257" width="10.5703125" style="3" customWidth="1"/>
    <col min="10258" max="10258" width="13.7109375" style="3" customWidth="1"/>
    <col min="10259" max="10485" width="28.7109375" style="3"/>
    <col min="10486" max="10487" width="0" style="3" hidden="1" customWidth="1"/>
    <col min="10488" max="10503" width="7.7109375" style="3" customWidth="1"/>
    <col min="10504" max="10504" width="8.7109375" style="3" customWidth="1"/>
    <col min="10505" max="10506" width="7.7109375" style="3" customWidth="1"/>
    <col min="10507" max="10507" width="5.42578125" style="3" customWidth="1"/>
    <col min="10508" max="10508" width="5.7109375" style="3" customWidth="1"/>
    <col min="10509" max="10509" width="9.7109375" style="3" customWidth="1"/>
    <col min="10510" max="10512" width="7.7109375" style="3" customWidth="1"/>
    <col min="10513" max="10513" width="10.5703125" style="3" customWidth="1"/>
    <col min="10514" max="10514" width="13.7109375" style="3" customWidth="1"/>
    <col min="10515" max="10741" width="28.7109375" style="3"/>
    <col min="10742" max="10743" width="0" style="3" hidden="1" customWidth="1"/>
    <col min="10744" max="10759" width="7.7109375" style="3" customWidth="1"/>
    <col min="10760" max="10760" width="8.7109375" style="3" customWidth="1"/>
    <col min="10761" max="10762" width="7.7109375" style="3" customWidth="1"/>
    <col min="10763" max="10763" width="5.42578125" style="3" customWidth="1"/>
    <col min="10764" max="10764" width="5.7109375" style="3" customWidth="1"/>
    <col min="10765" max="10765" width="9.7109375" style="3" customWidth="1"/>
    <col min="10766" max="10768" width="7.7109375" style="3" customWidth="1"/>
    <col min="10769" max="10769" width="10.5703125" style="3" customWidth="1"/>
    <col min="10770" max="10770" width="13.7109375" style="3" customWidth="1"/>
    <col min="10771" max="10997" width="28.7109375" style="3"/>
    <col min="10998" max="10999" width="0" style="3" hidden="1" customWidth="1"/>
    <col min="11000" max="11015" width="7.7109375" style="3" customWidth="1"/>
    <col min="11016" max="11016" width="8.7109375" style="3" customWidth="1"/>
    <col min="11017" max="11018" width="7.7109375" style="3" customWidth="1"/>
    <col min="11019" max="11019" width="5.42578125" style="3" customWidth="1"/>
    <col min="11020" max="11020" width="5.7109375" style="3" customWidth="1"/>
    <col min="11021" max="11021" width="9.7109375" style="3" customWidth="1"/>
    <col min="11022" max="11024" width="7.7109375" style="3" customWidth="1"/>
    <col min="11025" max="11025" width="10.5703125" style="3" customWidth="1"/>
    <col min="11026" max="11026" width="13.7109375" style="3" customWidth="1"/>
    <col min="11027" max="11253" width="28.7109375" style="3"/>
    <col min="11254" max="11255" width="0" style="3" hidden="1" customWidth="1"/>
    <col min="11256" max="11271" width="7.7109375" style="3" customWidth="1"/>
    <col min="11272" max="11272" width="8.7109375" style="3" customWidth="1"/>
    <col min="11273" max="11274" width="7.7109375" style="3" customWidth="1"/>
    <col min="11275" max="11275" width="5.42578125" style="3" customWidth="1"/>
    <col min="11276" max="11276" width="5.7109375" style="3" customWidth="1"/>
    <col min="11277" max="11277" width="9.7109375" style="3" customWidth="1"/>
    <col min="11278" max="11280" width="7.7109375" style="3" customWidth="1"/>
    <col min="11281" max="11281" width="10.5703125" style="3" customWidth="1"/>
    <col min="11282" max="11282" width="13.7109375" style="3" customWidth="1"/>
    <col min="11283" max="11509" width="28.7109375" style="3"/>
    <col min="11510" max="11511" width="0" style="3" hidden="1" customWidth="1"/>
    <col min="11512" max="11527" width="7.7109375" style="3" customWidth="1"/>
    <col min="11528" max="11528" width="8.7109375" style="3" customWidth="1"/>
    <col min="11529" max="11530" width="7.7109375" style="3" customWidth="1"/>
    <col min="11531" max="11531" width="5.42578125" style="3" customWidth="1"/>
    <col min="11532" max="11532" width="5.7109375" style="3" customWidth="1"/>
    <col min="11533" max="11533" width="9.7109375" style="3" customWidth="1"/>
    <col min="11534" max="11536" width="7.7109375" style="3" customWidth="1"/>
    <col min="11537" max="11537" width="10.5703125" style="3" customWidth="1"/>
    <col min="11538" max="11538" width="13.7109375" style="3" customWidth="1"/>
    <col min="11539" max="11765" width="28.7109375" style="3"/>
    <col min="11766" max="11767" width="0" style="3" hidden="1" customWidth="1"/>
    <col min="11768" max="11783" width="7.7109375" style="3" customWidth="1"/>
    <col min="11784" max="11784" width="8.7109375" style="3" customWidth="1"/>
    <col min="11785" max="11786" width="7.7109375" style="3" customWidth="1"/>
    <col min="11787" max="11787" width="5.42578125" style="3" customWidth="1"/>
    <col min="11788" max="11788" width="5.7109375" style="3" customWidth="1"/>
    <col min="11789" max="11789" width="9.7109375" style="3" customWidth="1"/>
    <col min="11790" max="11792" width="7.7109375" style="3" customWidth="1"/>
    <col min="11793" max="11793" width="10.5703125" style="3" customWidth="1"/>
    <col min="11794" max="11794" width="13.7109375" style="3" customWidth="1"/>
    <col min="11795" max="12021" width="28.7109375" style="3"/>
    <col min="12022" max="12023" width="0" style="3" hidden="1" customWidth="1"/>
    <col min="12024" max="12039" width="7.7109375" style="3" customWidth="1"/>
    <col min="12040" max="12040" width="8.7109375" style="3" customWidth="1"/>
    <col min="12041" max="12042" width="7.7109375" style="3" customWidth="1"/>
    <col min="12043" max="12043" width="5.42578125" style="3" customWidth="1"/>
    <col min="12044" max="12044" width="5.7109375" style="3" customWidth="1"/>
    <col min="12045" max="12045" width="9.7109375" style="3" customWidth="1"/>
    <col min="12046" max="12048" width="7.7109375" style="3" customWidth="1"/>
    <col min="12049" max="12049" width="10.5703125" style="3" customWidth="1"/>
    <col min="12050" max="12050" width="13.7109375" style="3" customWidth="1"/>
    <col min="12051" max="12277" width="28.7109375" style="3"/>
    <col min="12278" max="12279" width="0" style="3" hidden="1" customWidth="1"/>
    <col min="12280" max="12295" width="7.7109375" style="3" customWidth="1"/>
    <col min="12296" max="12296" width="8.7109375" style="3" customWidth="1"/>
    <col min="12297" max="12298" width="7.7109375" style="3" customWidth="1"/>
    <col min="12299" max="12299" width="5.42578125" style="3" customWidth="1"/>
    <col min="12300" max="12300" width="5.7109375" style="3" customWidth="1"/>
    <col min="12301" max="12301" width="9.7109375" style="3" customWidth="1"/>
    <col min="12302" max="12304" width="7.7109375" style="3" customWidth="1"/>
    <col min="12305" max="12305" width="10.5703125" style="3" customWidth="1"/>
    <col min="12306" max="12306" width="13.7109375" style="3" customWidth="1"/>
    <col min="12307" max="12533" width="28.7109375" style="3"/>
    <col min="12534" max="12535" width="0" style="3" hidden="1" customWidth="1"/>
    <col min="12536" max="12551" width="7.7109375" style="3" customWidth="1"/>
    <col min="12552" max="12552" width="8.7109375" style="3" customWidth="1"/>
    <col min="12553" max="12554" width="7.7109375" style="3" customWidth="1"/>
    <col min="12555" max="12555" width="5.42578125" style="3" customWidth="1"/>
    <col min="12556" max="12556" width="5.7109375" style="3" customWidth="1"/>
    <col min="12557" max="12557" width="9.7109375" style="3" customWidth="1"/>
    <col min="12558" max="12560" width="7.7109375" style="3" customWidth="1"/>
    <col min="12561" max="12561" width="10.5703125" style="3" customWidth="1"/>
    <col min="12562" max="12562" width="13.7109375" style="3" customWidth="1"/>
    <col min="12563" max="12789" width="28.7109375" style="3"/>
    <col min="12790" max="12791" width="0" style="3" hidden="1" customWidth="1"/>
    <col min="12792" max="12807" width="7.7109375" style="3" customWidth="1"/>
    <col min="12808" max="12808" width="8.7109375" style="3" customWidth="1"/>
    <col min="12809" max="12810" width="7.7109375" style="3" customWidth="1"/>
    <col min="12811" max="12811" width="5.42578125" style="3" customWidth="1"/>
    <col min="12812" max="12812" width="5.7109375" style="3" customWidth="1"/>
    <col min="12813" max="12813" width="9.7109375" style="3" customWidth="1"/>
    <col min="12814" max="12816" width="7.7109375" style="3" customWidth="1"/>
    <col min="12817" max="12817" width="10.5703125" style="3" customWidth="1"/>
    <col min="12818" max="12818" width="13.7109375" style="3" customWidth="1"/>
    <col min="12819" max="13045" width="28.7109375" style="3"/>
    <col min="13046" max="13047" width="0" style="3" hidden="1" customWidth="1"/>
    <col min="13048" max="13063" width="7.7109375" style="3" customWidth="1"/>
    <col min="13064" max="13064" width="8.7109375" style="3" customWidth="1"/>
    <col min="13065" max="13066" width="7.7109375" style="3" customWidth="1"/>
    <col min="13067" max="13067" width="5.42578125" style="3" customWidth="1"/>
    <col min="13068" max="13068" width="5.7109375" style="3" customWidth="1"/>
    <col min="13069" max="13069" width="9.7109375" style="3" customWidth="1"/>
    <col min="13070" max="13072" width="7.7109375" style="3" customWidth="1"/>
    <col min="13073" max="13073" width="10.5703125" style="3" customWidth="1"/>
    <col min="13074" max="13074" width="13.7109375" style="3" customWidth="1"/>
    <col min="13075" max="13301" width="28.7109375" style="3"/>
    <col min="13302" max="13303" width="0" style="3" hidden="1" customWidth="1"/>
    <col min="13304" max="13319" width="7.7109375" style="3" customWidth="1"/>
    <col min="13320" max="13320" width="8.7109375" style="3" customWidth="1"/>
    <col min="13321" max="13322" width="7.7109375" style="3" customWidth="1"/>
    <col min="13323" max="13323" width="5.42578125" style="3" customWidth="1"/>
    <col min="13324" max="13324" width="5.7109375" style="3" customWidth="1"/>
    <col min="13325" max="13325" width="9.7109375" style="3" customWidth="1"/>
    <col min="13326" max="13328" width="7.7109375" style="3" customWidth="1"/>
    <col min="13329" max="13329" width="10.5703125" style="3" customWidth="1"/>
    <col min="13330" max="13330" width="13.7109375" style="3" customWidth="1"/>
    <col min="13331" max="13557" width="28.7109375" style="3"/>
    <col min="13558" max="13559" width="0" style="3" hidden="1" customWidth="1"/>
    <col min="13560" max="13575" width="7.7109375" style="3" customWidth="1"/>
    <col min="13576" max="13576" width="8.7109375" style="3" customWidth="1"/>
    <col min="13577" max="13578" width="7.7109375" style="3" customWidth="1"/>
    <col min="13579" max="13579" width="5.42578125" style="3" customWidth="1"/>
    <col min="13580" max="13580" width="5.7109375" style="3" customWidth="1"/>
    <col min="13581" max="13581" width="9.7109375" style="3" customWidth="1"/>
    <col min="13582" max="13584" width="7.7109375" style="3" customWidth="1"/>
    <col min="13585" max="13585" width="10.5703125" style="3" customWidth="1"/>
    <col min="13586" max="13586" width="13.7109375" style="3" customWidth="1"/>
    <col min="13587" max="13813" width="28.7109375" style="3"/>
    <col min="13814" max="13815" width="0" style="3" hidden="1" customWidth="1"/>
    <col min="13816" max="13831" width="7.7109375" style="3" customWidth="1"/>
    <col min="13832" max="13832" width="8.7109375" style="3" customWidth="1"/>
    <col min="13833" max="13834" width="7.7109375" style="3" customWidth="1"/>
    <col min="13835" max="13835" width="5.42578125" style="3" customWidth="1"/>
    <col min="13836" max="13836" width="5.7109375" style="3" customWidth="1"/>
    <col min="13837" max="13837" width="9.7109375" style="3" customWidth="1"/>
    <col min="13838" max="13840" width="7.7109375" style="3" customWidth="1"/>
    <col min="13841" max="13841" width="10.5703125" style="3" customWidth="1"/>
    <col min="13842" max="13842" width="13.7109375" style="3" customWidth="1"/>
    <col min="13843" max="14069" width="28.7109375" style="3"/>
    <col min="14070" max="14071" width="0" style="3" hidden="1" customWidth="1"/>
    <col min="14072" max="14087" width="7.7109375" style="3" customWidth="1"/>
    <col min="14088" max="14088" width="8.7109375" style="3" customWidth="1"/>
    <col min="14089" max="14090" width="7.7109375" style="3" customWidth="1"/>
    <col min="14091" max="14091" width="5.42578125" style="3" customWidth="1"/>
    <col min="14092" max="14092" width="5.7109375" style="3" customWidth="1"/>
    <col min="14093" max="14093" width="9.7109375" style="3" customWidth="1"/>
    <col min="14094" max="14096" width="7.7109375" style="3" customWidth="1"/>
    <col min="14097" max="14097" width="10.5703125" style="3" customWidth="1"/>
    <col min="14098" max="14098" width="13.7109375" style="3" customWidth="1"/>
    <col min="14099" max="14325" width="28.7109375" style="3"/>
    <col min="14326" max="14327" width="0" style="3" hidden="1" customWidth="1"/>
    <col min="14328" max="14343" width="7.7109375" style="3" customWidth="1"/>
    <col min="14344" max="14344" width="8.7109375" style="3" customWidth="1"/>
    <col min="14345" max="14346" width="7.7109375" style="3" customWidth="1"/>
    <col min="14347" max="14347" width="5.42578125" style="3" customWidth="1"/>
    <col min="14348" max="14348" width="5.7109375" style="3" customWidth="1"/>
    <col min="14349" max="14349" width="9.7109375" style="3" customWidth="1"/>
    <col min="14350" max="14352" width="7.7109375" style="3" customWidth="1"/>
    <col min="14353" max="14353" width="10.5703125" style="3" customWidth="1"/>
    <col min="14354" max="14354" width="13.7109375" style="3" customWidth="1"/>
    <col min="14355" max="14581" width="28.7109375" style="3"/>
    <col min="14582" max="14583" width="0" style="3" hidden="1" customWidth="1"/>
    <col min="14584" max="14599" width="7.7109375" style="3" customWidth="1"/>
    <col min="14600" max="14600" width="8.7109375" style="3" customWidth="1"/>
    <col min="14601" max="14602" width="7.7109375" style="3" customWidth="1"/>
    <col min="14603" max="14603" width="5.42578125" style="3" customWidth="1"/>
    <col min="14604" max="14604" width="5.7109375" style="3" customWidth="1"/>
    <col min="14605" max="14605" width="9.7109375" style="3" customWidth="1"/>
    <col min="14606" max="14608" width="7.7109375" style="3" customWidth="1"/>
    <col min="14609" max="14609" width="10.5703125" style="3" customWidth="1"/>
    <col min="14610" max="14610" width="13.7109375" style="3" customWidth="1"/>
    <col min="14611" max="14837" width="28.7109375" style="3"/>
    <col min="14838" max="14839" width="0" style="3" hidden="1" customWidth="1"/>
    <col min="14840" max="14855" width="7.7109375" style="3" customWidth="1"/>
    <col min="14856" max="14856" width="8.7109375" style="3" customWidth="1"/>
    <col min="14857" max="14858" width="7.7109375" style="3" customWidth="1"/>
    <col min="14859" max="14859" width="5.42578125" style="3" customWidth="1"/>
    <col min="14860" max="14860" width="5.7109375" style="3" customWidth="1"/>
    <col min="14861" max="14861" width="9.7109375" style="3" customWidth="1"/>
    <col min="14862" max="14864" width="7.7109375" style="3" customWidth="1"/>
    <col min="14865" max="14865" width="10.5703125" style="3" customWidth="1"/>
    <col min="14866" max="14866" width="13.7109375" style="3" customWidth="1"/>
    <col min="14867" max="15093" width="28.7109375" style="3"/>
    <col min="15094" max="15095" width="0" style="3" hidden="1" customWidth="1"/>
    <col min="15096" max="15111" width="7.7109375" style="3" customWidth="1"/>
    <col min="15112" max="15112" width="8.7109375" style="3" customWidth="1"/>
    <col min="15113" max="15114" width="7.7109375" style="3" customWidth="1"/>
    <col min="15115" max="15115" width="5.42578125" style="3" customWidth="1"/>
    <col min="15116" max="15116" width="5.7109375" style="3" customWidth="1"/>
    <col min="15117" max="15117" width="9.7109375" style="3" customWidth="1"/>
    <col min="15118" max="15120" width="7.7109375" style="3" customWidth="1"/>
    <col min="15121" max="15121" width="10.5703125" style="3" customWidth="1"/>
    <col min="15122" max="15122" width="13.7109375" style="3" customWidth="1"/>
    <col min="15123" max="15349" width="28.7109375" style="3"/>
    <col min="15350" max="15351" width="0" style="3" hidden="1" customWidth="1"/>
    <col min="15352" max="15367" width="7.7109375" style="3" customWidth="1"/>
    <col min="15368" max="15368" width="8.7109375" style="3" customWidth="1"/>
    <col min="15369" max="15370" width="7.7109375" style="3" customWidth="1"/>
    <col min="15371" max="15371" width="5.42578125" style="3" customWidth="1"/>
    <col min="15372" max="15372" width="5.7109375" style="3" customWidth="1"/>
    <col min="15373" max="15373" width="9.7109375" style="3" customWidth="1"/>
    <col min="15374" max="15376" width="7.7109375" style="3" customWidth="1"/>
    <col min="15377" max="15377" width="10.5703125" style="3" customWidth="1"/>
    <col min="15378" max="15378" width="13.7109375" style="3" customWidth="1"/>
    <col min="15379" max="15605" width="28.7109375" style="3"/>
    <col min="15606" max="15607" width="0" style="3" hidden="1" customWidth="1"/>
    <col min="15608" max="15623" width="7.7109375" style="3" customWidth="1"/>
    <col min="15624" max="15624" width="8.7109375" style="3" customWidth="1"/>
    <col min="15625" max="15626" width="7.7109375" style="3" customWidth="1"/>
    <col min="15627" max="15627" width="5.42578125" style="3" customWidth="1"/>
    <col min="15628" max="15628" width="5.7109375" style="3" customWidth="1"/>
    <col min="15629" max="15629" width="9.7109375" style="3" customWidth="1"/>
    <col min="15630" max="15632" width="7.7109375" style="3" customWidth="1"/>
    <col min="15633" max="15633" width="10.5703125" style="3" customWidth="1"/>
    <col min="15634" max="15634" width="13.7109375" style="3" customWidth="1"/>
    <col min="15635" max="15861" width="28.7109375" style="3"/>
    <col min="15862" max="15863" width="0" style="3" hidden="1" customWidth="1"/>
    <col min="15864" max="15879" width="7.7109375" style="3" customWidth="1"/>
    <col min="15880" max="15880" width="8.7109375" style="3" customWidth="1"/>
    <col min="15881" max="15882" width="7.7109375" style="3" customWidth="1"/>
    <col min="15883" max="15883" width="5.42578125" style="3" customWidth="1"/>
    <col min="15884" max="15884" width="5.7109375" style="3" customWidth="1"/>
    <col min="15885" max="15885" width="9.7109375" style="3" customWidth="1"/>
    <col min="15886" max="15888" width="7.7109375" style="3" customWidth="1"/>
    <col min="15889" max="15889" width="10.5703125" style="3" customWidth="1"/>
    <col min="15890" max="15890" width="13.7109375" style="3" customWidth="1"/>
    <col min="15891" max="16117" width="28.7109375" style="3"/>
    <col min="16118" max="16119" width="0" style="3" hidden="1" customWidth="1"/>
    <col min="16120" max="16135" width="7.7109375" style="3" customWidth="1"/>
    <col min="16136" max="16136" width="8.7109375" style="3" customWidth="1"/>
    <col min="16137" max="16138" width="7.7109375" style="3" customWidth="1"/>
    <col min="16139" max="16139" width="5.42578125" style="3" customWidth="1"/>
    <col min="16140" max="16140" width="5.7109375" style="3" customWidth="1"/>
    <col min="16141" max="16141" width="9.7109375" style="3" customWidth="1"/>
    <col min="16142" max="16144" width="7.7109375" style="3" customWidth="1"/>
    <col min="16145" max="16145" width="10.5703125" style="3" customWidth="1"/>
    <col min="16146" max="16146" width="13.7109375" style="3" customWidth="1"/>
    <col min="16147" max="16384" width="28.7109375" style="3"/>
  </cols>
  <sheetData>
    <row r="1" spans="1:19" ht="12.75" x14ac:dyDescent="0.2">
      <c r="A1" s="112" t="s">
        <v>789</v>
      </c>
      <c r="N1" s="3"/>
    </row>
    <row r="2" spans="1:19" ht="15.75" x14ac:dyDescent="0.25">
      <c r="A2" s="81" t="s">
        <v>790</v>
      </c>
      <c r="N2" s="3"/>
    </row>
    <row r="3" spans="1:19" x14ac:dyDescent="0.2">
      <c r="N3" s="3"/>
    </row>
    <row r="4" spans="1:19" s="115" customFormat="1" ht="24" customHeight="1" x14ac:dyDescent="0.25">
      <c r="A4" s="113" t="s">
        <v>791</v>
      </c>
      <c r="B4" s="114">
        <v>2015</v>
      </c>
      <c r="C4" s="114">
        <v>2016</v>
      </c>
      <c r="D4" s="114">
        <v>2017</v>
      </c>
      <c r="E4" s="114">
        <v>2018</v>
      </c>
      <c r="F4" s="114">
        <v>2019</v>
      </c>
      <c r="G4" s="114">
        <v>2020</v>
      </c>
      <c r="H4" s="114">
        <v>2021</v>
      </c>
      <c r="I4" s="114">
        <v>2022</v>
      </c>
      <c r="J4" s="114">
        <v>2023</v>
      </c>
      <c r="K4" s="114">
        <v>2024</v>
      </c>
      <c r="L4" s="747">
        <v>2025</v>
      </c>
      <c r="M4" s="1026">
        <v>2025</v>
      </c>
      <c r="N4" s="114" t="s">
        <v>792</v>
      </c>
    </row>
    <row r="5" spans="1:19" ht="12.75" x14ac:dyDescent="0.2">
      <c r="A5" s="116"/>
      <c r="B5" s="117"/>
      <c r="C5" s="117"/>
      <c r="D5" s="117"/>
      <c r="E5" s="117"/>
      <c r="F5" s="117"/>
      <c r="G5" s="117"/>
      <c r="H5" s="114"/>
      <c r="I5" s="114"/>
      <c r="J5" s="114"/>
      <c r="K5" s="114"/>
      <c r="L5" s="118" t="s">
        <v>793</v>
      </c>
      <c r="M5" s="1026"/>
      <c r="N5" s="117"/>
    </row>
    <row r="6" spans="1:19" ht="12.75" x14ac:dyDescent="0.2">
      <c r="A6" s="119" t="s">
        <v>794</v>
      </c>
      <c r="B6" s="121">
        <v>18950.140011644278</v>
      </c>
      <c r="C6" s="120">
        <v>21819.079289828671</v>
      </c>
      <c r="D6" s="121">
        <v>27581.607245410378</v>
      </c>
      <c r="E6" s="121">
        <v>28898.657866237922</v>
      </c>
      <c r="F6" s="121">
        <v>28336.207651007782</v>
      </c>
      <c r="G6" s="121">
        <v>26127.691951754798</v>
      </c>
      <c r="H6" s="121">
        <v>39900.752334794633</v>
      </c>
      <c r="I6" s="121">
        <v>38105.893981375455</v>
      </c>
      <c r="J6" s="121">
        <v>42789.545630438341</v>
      </c>
      <c r="K6" s="121">
        <v>47700.534289833719</v>
      </c>
      <c r="L6" s="121">
        <v>3988.64131697216</v>
      </c>
      <c r="M6" s="122">
        <f t="shared" ref="M6:M18" si="0">SUM(L6:L6)</f>
        <v>3988.64131697216</v>
      </c>
      <c r="N6" s="123">
        <f>M6/$M$21</f>
        <v>0.59589022218301735</v>
      </c>
      <c r="P6" s="124"/>
      <c r="Q6" s="125"/>
    </row>
    <row r="7" spans="1:19" ht="15" x14ac:dyDescent="0.25">
      <c r="A7" s="126" t="s">
        <v>795</v>
      </c>
      <c r="B7" s="128">
        <v>2302.3120197518469</v>
      </c>
      <c r="C7" s="127">
        <v>2216.6974493786047</v>
      </c>
      <c r="D7" s="128">
        <v>3368.8558075212054</v>
      </c>
      <c r="E7" s="128">
        <v>4038.7122725853042</v>
      </c>
      <c r="F7" s="128">
        <v>2975.0747060300005</v>
      </c>
      <c r="G7" s="128">
        <v>1584.2206256799975</v>
      </c>
      <c r="H7" s="128">
        <v>3710.7444045197822</v>
      </c>
      <c r="I7" s="128">
        <v>5904.7864427747945</v>
      </c>
      <c r="J7" s="128">
        <v>3951.3351864400042</v>
      </c>
      <c r="K7" s="128">
        <v>4001.1016607599986</v>
      </c>
      <c r="L7" s="127">
        <v>322.64378196926401</v>
      </c>
      <c r="M7" s="122">
        <f t="shared" si="0"/>
        <v>322.64378196926401</v>
      </c>
      <c r="N7" s="129">
        <f>M7/$M$21</f>
        <v>4.8201946388496404E-2</v>
      </c>
      <c r="O7"/>
      <c r="P7" s="130"/>
      <c r="Q7" s="130"/>
    </row>
    <row r="8" spans="1:19" ht="12.75" x14ac:dyDescent="0.2">
      <c r="A8" s="126" t="s">
        <v>796</v>
      </c>
      <c r="B8" s="128">
        <v>1456.9481829951933</v>
      </c>
      <c r="C8" s="127">
        <v>1269.2528803730224</v>
      </c>
      <c r="D8" s="128">
        <v>1788.5044791097578</v>
      </c>
      <c r="E8" s="128">
        <v>1938.0913091995621</v>
      </c>
      <c r="F8" s="128">
        <v>1928.8144254944868</v>
      </c>
      <c r="G8" s="128">
        <v>1542.1219676761218</v>
      </c>
      <c r="H8" s="128">
        <v>2335.2618859167123</v>
      </c>
      <c r="I8" s="128">
        <v>2385.507550827363</v>
      </c>
      <c r="J8" s="128">
        <v>1141.977552892977</v>
      </c>
      <c r="K8" s="128">
        <v>2287.9151621415481</v>
      </c>
      <c r="L8" s="127">
        <v>233.320466518156</v>
      </c>
      <c r="M8" s="122">
        <f t="shared" si="0"/>
        <v>233.320466518156</v>
      </c>
      <c r="N8" s="129">
        <f t="shared" ref="N8:N17" si="1">M8/$M$21</f>
        <v>3.4857329497577298E-2</v>
      </c>
    </row>
    <row r="9" spans="1:19" ht="12.75" x14ac:dyDescent="0.2">
      <c r="A9" s="126" t="s">
        <v>797</v>
      </c>
      <c r="B9" s="128">
        <v>722.75179937486212</v>
      </c>
      <c r="C9" s="127">
        <v>877.92480076155869</v>
      </c>
      <c r="D9" s="128">
        <v>826.88744974230519</v>
      </c>
      <c r="E9" s="128">
        <v>762.26194432339321</v>
      </c>
      <c r="F9" s="128">
        <v>774.28456059900623</v>
      </c>
      <c r="G9" s="128">
        <v>731.13150255190237</v>
      </c>
      <c r="H9" s="128">
        <v>857.22899843374671</v>
      </c>
      <c r="I9" s="128">
        <v>1354.2156808018956</v>
      </c>
      <c r="J9" s="128">
        <v>969.7588067297479</v>
      </c>
      <c r="K9" s="128">
        <v>1228.6856296710289</v>
      </c>
      <c r="L9" s="127">
        <v>58.820688249356202</v>
      </c>
      <c r="M9" s="122">
        <f t="shared" si="0"/>
        <v>58.820688249356202</v>
      </c>
      <c r="N9" s="129">
        <f>M9/$M$21</f>
        <v>8.7876222012548324E-3</v>
      </c>
    </row>
    <row r="10" spans="1:19" ht="12.75" x14ac:dyDescent="0.2">
      <c r="A10" s="126" t="s">
        <v>798</v>
      </c>
      <c r="B10" s="128">
        <v>4390.5687832700005</v>
      </c>
      <c r="C10" s="127">
        <v>4686.0392679400002</v>
      </c>
      <c r="D10" s="128">
        <v>5103.0639328999996</v>
      </c>
      <c r="E10" s="128">
        <v>5867.3235235600005</v>
      </c>
      <c r="F10" s="128">
        <v>6298.8242</v>
      </c>
      <c r="G10" s="128">
        <v>6735.3891000000012</v>
      </c>
      <c r="H10" s="128">
        <v>7868.0211000000008</v>
      </c>
      <c r="I10" s="128">
        <v>8367.7086999999992</v>
      </c>
      <c r="J10" s="128">
        <v>9180.3272000000015</v>
      </c>
      <c r="K10" s="128">
        <v>11151.416699999998</v>
      </c>
      <c r="L10" s="127">
        <v>1246.6038000000001</v>
      </c>
      <c r="M10" s="122">
        <f t="shared" si="0"/>
        <v>1246.6038000000001</v>
      </c>
      <c r="N10" s="129">
        <f t="shared" si="1"/>
        <v>0.18623861017417692</v>
      </c>
    </row>
    <row r="11" spans="1:19" ht="12.75" x14ac:dyDescent="0.2">
      <c r="A11" s="126" t="s">
        <v>799</v>
      </c>
      <c r="B11" s="128">
        <v>950.66641673000004</v>
      </c>
      <c r="C11" s="127">
        <v>926.43403205999994</v>
      </c>
      <c r="D11" s="131">
        <v>1088.6195671</v>
      </c>
      <c r="E11" s="131">
        <v>1374.83657644</v>
      </c>
      <c r="F11" s="131">
        <v>1614.1054000000001</v>
      </c>
      <c r="G11" s="131">
        <v>1316.1869000000002</v>
      </c>
      <c r="H11" s="128">
        <v>1515.5727999999997</v>
      </c>
      <c r="I11" s="128">
        <v>1639.1869000000002</v>
      </c>
      <c r="J11" s="128">
        <v>1779.4551999999996</v>
      </c>
      <c r="K11" s="128">
        <v>1319.7496000000001</v>
      </c>
      <c r="L11" s="127">
        <v>78.291799999999995</v>
      </c>
      <c r="M11" s="122">
        <f t="shared" si="0"/>
        <v>78.291799999999995</v>
      </c>
      <c r="N11" s="129">
        <f t="shared" si="1"/>
        <v>1.1696543857827662E-2</v>
      </c>
      <c r="Q11" s="132"/>
      <c r="R11" s="132"/>
      <c r="S11" s="132"/>
    </row>
    <row r="12" spans="1:19" ht="12.75" x14ac:dyDescent="0.2">
      <c r="A12" s="126" t="s">
        <v>800</v>
      </c>
      <c r="B12" s="128">
        <v>1331.18</v>
      </c>
      <c r="C12" s="127">
        <v>1195.7920000000001</v>
      </c>
      <c r="D12" s="128">
        <v>1272.3398000000002</v>
      </c>
      <c r="E12" s="128">
        <v>1401.9002</v>
      </c>
      <c r="F12" s="128">
        <v>1354.8879000000002</v>
      </c>
      <c r="G12" s="128">
        <v>1006.5378999999998</v>
      </c>
      <c r="H12" s="128">
        <v>1564.9597000000001</v>
      </c>
      <c r="I12" s="128">
        <v>1872.8336999999999</v>
      </c>
      <c r="J12" s="128">
        <v>1600.5019</v>
      </c>
      <c r="K12" s="128">
        <v>1633.6738999999998</v>
      </c>
      <c r="L12" s="127">
        <v>136.87289999999999</v>
      </c>
      <c r="M12" s="122">
        <f t="shared" si="0"/>
        <v>136.87289999999999</v>
      </c>
      <c r="N12" s="129">
        <f t="shared" si="1"/>
        <v>2.0448372342928119E-2</v>
      </c>
      <c r="Q12" s="132"/>
      <c r="R12" s="132"/>
      <c r="S12" s="132"/>
    </row>
    <row r="13" spans="1:19" ht="15" x14ac:dyDescent="0.25">
      <c r="A13" s="126" t="s">
        <v>801</v>
      </c>
      <c r="B13" s="128">
        <v>352.98030000000006</v>
      </c>
      <c r="C13" s="127">
        <v>322.35929999999996</v>
      </c>
      <c r="D13" s="128">
        <v>343.81120000000004</v>
      </c>
      <c r="E13" s="128">
        <v>338.97039999999998</v>
      </c>
      <c r="F13" s="128">
        <v>321.73099999999999</v>
      </c>
      <c r="G13" s="128">
        <v>238.73949999999999</v>
      </c>
      <c r="H13" s="128">
        <v>279.96199999999999</v>
      </c>
      <c r="I13" s="128">
        <v>312.62270000000007</v>
      </c>
      <c r="J13" s="128">
        <v>288.11899999999997</v>
      </c>
      <c r="K13" s="128">
        <v>285.65979999999996</v>
      </c>
      <c r="L13" s="127">
        <v>19.808499999999999</v>
      </c>
      <c r="M13" s="122">
        <f t="shared" si="0"/>
        <v>19.808499999999999</v>
      </c>
      <c r="N13" s="129">
        <f t="shared" si="1"/>
        <v>2.9593263791071254E-3</v>
      </c>
      <c r="P13"/>
      <c r="Q13" s="132"/>
      <c r="R13" s="132"/>
      <c r="S13" s="132"/>
    </row>
    <row r="14" spans="1:19" ht="12.75" x14ac:dyDescent="0.2">
      <c r="A14" s="126" t="s">
        <v>802</v>
      </c>
      <c r="B14" s="128">
        <v>1405.9457</v>
      </c>
      <c r="C14" s="127">
        <v>1343.8012999999999</v>
      </c>
      <c r="D14" s="128">
        <v>1384.7514000000001</v>
      </c>
      <c r="E14" s="128">
        <v>1562.3111999999999</v>
      </c>
      <c r="F14" s="128">
        <v>1606.7089999999998</v>
      </c>
      <c r="G14" s="128">
        <v>1495.1142999999997</v>
      </c>
      <c r="H14" s="128">
        <v>1904.9823000000001</v>
      </c>
      <c r="I14" s="128">
        <v>2348.0658000000003</v>
      </c>
      <c r="J14" s="128">
        <v>1996.1373999999998</v>
      </c>
      <c r="K14" s="128">
        <v>2190.8256999999999</v>
      </c>
      <c r="L14" s="127">
        <v>206.2526</v>
      </c>
      <c r="M14" s="122">
        <f t="shared" si="0"/>
        <v>206.2526</v>
      </c>
      <c r="N14" s="129">
        <f t="shared" si="1"/>
        <v>3.0813477039625933E-2</v>
      </c>
      <c r="P14" s="130"/>
      <c r="Q14" s="132"/>
      <c r="R14" s="132"/>
      <c r="S14" s="132"/>
    </row>
    <row r="15" spans="1:19" ht="12.75" x14ac:dyDescent="0.2">
      <c r="A15" s="119" t="s">
        <v>803</v>
      </c>
      <c r="B15" s="121">
        <v>698.46230000000003</v>
      </c>
      <c r="C15" s="120">
        <v>642.0874</v>
      </c>
      <c r="D15" s="120">
        <v>587.74400000000003</v>
      </c>
      <c r="E15" s="120">
        <v>629.21400000000006</v>
      </c>
      <c r="F15" s="120">
        <v>607.28660000000002</v>
      </c>
      <c r="G15" s="120">
        <v>446.36130000000009</v>
      </c>
      <c r="H15" s="120">
        <v>674.70120000000009</v>
      </c>
      <c r="I15" s="120">
        <v>1093.0475999999999</v>
      </c>
      <c r="J15" s="120">
        <v>1193.7174</v>
      </c>
      <c r="K15" s="120">
        <v>1047.8005000000001</v>
      </c>
      <c r="L15" s="121">
        <v>80.8108</v>
      </c>
      <c r="M15" s="122">
        <f t="shared" si="0"/>
        <v>80.8108</v>
      </c>
      <c r="N15" s="123">
        <f>M15/$M$21</f>
        <v>1.2072874380026256E-2</v>
      </c>
      <c r="P15" s="130"/>
      <c r="Q15" s="132"/>
      <c r="R15" s="132"/>
      <c r="S15" s="132"/>
    </row>
    <row r="16" spans="1:19" ht="12.75" x14ac:dyDescent="0.2">
      <c r="A16" s="126" t="s">
        <v>804</v>
      </c>
      <c r="B16" s="127">
        <v>1080.6343999999999</v>
      </c>
      <c r="C16" s="127">
        <v>1085.3510000000001</v>
      </c>
      <c r="D16" s="127">
        <v>1272.5274999999997</v>
      </c>
      <c r="E16" s="127">
        <v>1324.7054000000001</v>
      </c>
      <c r="F16" s="127">
        <v>1309.9999000000003</v>
      </c>
      <c r="G16" s="127">
        <v>926.58539999999994</v>
      </c>
      <c r="H16" s="127">
        <v>1613.0619000000002</v>
      </c>
      <c r="I16" s="127">
        <v>1722.9959000000001</v>
      </c>
      <c r="J16" s="127">
        <v>1552.4005</v>
      </c>
      <c r="K16" s="127">
        <v>1994.3460000000002</v>
      </c>
      <c r="L16" s="127">
        <v>179.69300000000001</v>
      </c>
      <c r="M16" s="122">
        <f t="shared" si="0"/>
        <v>179.69300000000001</v>
      </c>
      <c r="N16" s="129">
        <f t="shared" si="1"/>
        <v>2.6845557969603792E-2</v>
      </c>
      <c r="Q16" s="133"/>
      <c r="R16" s="132"/>
      <c r="S16" s="132"/>
    </row>
    <row r="17" spans="1:19" ht="12.75" x14ac:dyDescent="0.2">
      <c r="A17" s="126" t="s">
        <v>805</v>
      </c>
      <c r="B17" s="127">
        <v>533.19579999999996</v>
      </c>
      <c r="C17" s="127">
        <v>450.20920000000001</v>
      </c>
      <c r="D17" s="127">
        <v>520.43029999999999</v>
      </c>
      <c r="E17" s="127">
        <v>590.50449999999989</v>
      </c>
      <c r="F17" s="127">
        <v>567.40030000000002</v>
      </c>
      <c r="G17" s="127">
        <v>460.96669999999995</v>
      </c>
      <c r="H17" s="127">
        <v>554.61720000000003</v>
      </c>
      <c r="I17" s="127">
        <v>648.63929999999993</v>
      </c>
      <c r="J17" s="127">
        <v>712.26750000000004</v>
      </c>
      <c r="K17" s="127">
        <v>730.21160000000009</v>
      </c>
      <c r="L17" s="127">
        <v>111.44329999999999</v>
      </c>
      <c r="M17" s="122">
        <f t="shared" si="0"/>
        <v>111.44329999999999</v>
      </c>
      <c r="N17" s="129">
        <f t="shared" si="1"/>
        <v>1.6649271649279304E-2</v>
      </c>
      <c r="Q17" s="132"/>
      <c r="R17" s="132"/>
      <c r="S17" s="132"/>
    </row>
    <row r="18" spans="1:19" ht="12.75" x14ac:dyDescent="0.2">
      <c r="A18" s="126" t="s">
        <v>806</v>
      </c>
      <c r="B18" s="127">
        <v>238.56881153999996</v>
      </c>
      <c r="C18" s="127">
        <v>246.71012199</v>
      </c>
      <c r="D18" s="127">
        <v>282.45076269000003</v>
      </c>
      <c r="E18" s="127">
        <v>338.98661541000001</v>
      </c>
      <c r="F18" s="127">
        <v>285.1291790000007</v>
      </c>
      <c r="G18" s="127">
        <v>214.55395799999962</v>
      </c>
      <c r="H18" s="127">
        <v>334.25265599999898</v>
      </c>
      <c r="I18" s="127">
        <v>411.61083399999961</v>
      </c>
      <c r="J18" s="127">
        <v>362.5632900000009</v>
      </c>
      <c r="K18" s="127">
        <v>344.31359000000054</v>
      </c>
      <c r="L18" s="127">
        <v>30.381146999999899</v>
      </c>
      <c r="M18" s="122">
        <f t="shared" si="0"/>
        <v>30.381146999999899</v>
      </c>
      <c r="N18" s="129">
        <f>M18/$M$21</f>
        <v>4.5388459370790824E-3</v>
      </c>
      <c r="Q18" s="132"/>
      <c r="R18" s="132"/>
      <c r="S18" s="132"/>
    </row>
    <row r="19" spans="1:19" ht="12.75" x14ac:dyDescent="0.2">
      <c r="A19" s="126"/>
      <c r="B19" s="135"/>
      <c r="C19" s="136"/>
      <c r="D19" s="134"/>
      <c r="E19" s="134"/>
      <c r="F19" s="134"/>
      <c r="G19" s="134"/>
      <c r="H19" s="134"/>
      <c r="I19" s="134"/>
      <c r="J19" s="134"/>
      <c r="K19" s="134"/>
      <c r="L19" s="134"/>
      <c r="M19" s="9"/>
      <c r="N19" s="137"/>
      <c r="Q19" s="132"/>
      <c r="R19" s="132"/>
      <c r="S19" s="132"/>
    </row>
    <row r="20" spans="1:19" ht="12.75" x14ac:dyDescent="0.2">
      <c r="A20" s="126"/>
      <c r="B20" s="135"/>
      <c r="C20" s="135"/>
      <c r="D20" s="135"/>
      <c r="E20" s="135"/>
      <c r="F20" s="135"/>
      <c r="G20" s="135"/>
      <c r="H20" s="135"/>
      <c r="I20" s="135"/>
      <c r="J20" s="135"/>
      <c r="K20" s="135"/>
      <c r="L20" s="135"/>
      <c r="M20" s="9"/>
      <c r="N20" s="138"/>
      <c r="Q20" s="132"/>
      <c r="R20" s="132"/>
      <c r="S20" s="132"/>
    </row>
    <row r="21" spans="1:19" ht="12.75" x14ac:dyDescent="0.2">
      <c r="A21" s="139" t="s">
        <v>807</v>
      </c>
      <c r="B21" s="140">
        <f t="shared" ref="B21:H21" si="2">SUM(B6:B18)</f>
        <v>34414.354525306182</v>
      </c>
      <c r="C21" s="140">
        <f t="shared" si="2"/>
        <v>37081.738042331846</v>
      </c>
      <c r="D21" s="140">
        <f t="shared" si="2"/>
        <v>45421.593444473641</v>
      </c>
      <c r="E21" s="140">
        <f t="shared" si="2"/>
        <v>49066.475807756186</v>
      </c>
      <c r="F21" s="140">
        <f t="shared" si="2"/>
        <v>47980.454822131294</v>
      </c>
      <c r="G21" s="140">
        <f t="shared" si="2"/>
        <v>42825.601105662819</v>
      </c>
      <c r="H21" s="140">
        <f t="shared" si="2"/>
        <v>63114.118479664881</v>
      </c>
      <c r="I21" s="140">
        <f>SUM(I6:I18)</f>
        <v>66167.115089779516</v>
      </c>
      <c r="J21" s="140">
        <f t="shared" ref="J21:L21" si="3">SUM(J6:J18)</f>
        <v>67518.106566501068</v>
      </c>
      <c r="K21" s="140">
        <f>SUM(K6:K18)</f>
        <v>75916.234132406287</v>
      </c>
      <c r="L21" s="140">
        <f t="shared" si="3"/>
        <v>6693.5841007089357</v>
      </c>
      <c r="M21" s="168">
        <f>SUM(M6:M18)</f>
        <v>6693.5841007089357</v>
      </c>
      <c r="N21" s="141">
        <f>SUM(N6:N18)</f>
        <v>1</v>
      </c>
      <c r="Q21" s="132"/>
      <c r="R21" s="132"/>
      <c r="S21" s="132"/>
    </row>
    <row r="22" spans="1:19" ht="12.75" x14ac:dyDescent="0.2">
      <c r="A22" s="142"/>
      <c r="B22" s="143"/>
      <c r="C22" s="143"/>
      <c r="D22" s="143"/>
      <c r="E22" s="143"/>
      <c r="F22" s="143"/>
      <c r="G22" s="143"/>
      <c r="H22" s="143"/>
      <c r="I22" s="143"/>
      <c r="J22" s="143"/>
      <c r="K22" s="143"/>
      <c r="L22" s="143"/>
      <c r="M22" s="144"/>
      <c r="N22" s="145"/>
      <c r="Q22" s="146"/>
    </row>
    <row r="23" spans="1:19" ht="26.25" customHeight="1" x14ac:dyDescent="0.2">
      <c r="A23" s="147" t="s">
        <v>808</v>
      </c>
      <c r="B23" s="148">
        <f>B6+B15</f>
        <v>19648.602311644278</v>
      </c>
      <c r="C23" s="148">
        <f t="shared" ref="C23:L23" si="4">C6+C15</f>
        <v>22461.166689828671</v>
      </c>
      <c r="D23" s="148">
        <f t="shared" si="4"/>
        <v>28169.351245410377</v>
      </c>
      <c r="E23" s="148">
        <f t="shared" si="4"/>
        <v>29527.871866237921</v>
      </c>
      <c r="F23" s="148">
        <f t="shared" si="4"/>
        <v>28943.494251007782</v>
      </c>
      <c r="G23" s="148">
        <f t="shared" si="4"/>
        <v>26574.053251754798</v>
      </c>
      <c r="H23" s="148">
        <f t="shared" si="4"/>
        <v>40575.453534794637</v>
      </c>
      <c r="I23" s="148">
        <f t="shared" si="4"/>
        <v>39198.941581375453</v>
      </c>
      <c r="J23" s="148">
        <f t="shared" si="4"/>
        <v>43983.263030438342</v>
      </c>
      <c r="K23" s="148">
        <f t="shared" si="4"/>
        <v>48748.334789833716</v>
      </c>
      <c r="L23" s="148">
        <f t="shared" si="4"/>
        <v>4069.4521169721602</v>
      </c>
      <c r="M23" s="924">
        <f>SUM(L23:L23)</f>
        <v>4069.4521169721602</v>
      </c>
      <c r="N23" s="334">
        <f>+M23/M21</f>
        <v>0.60796309656304359</v>
      </c>
    </row>
    <row r="24" spans="1:19" ht="12.75" x14ac:dyDescent="0.2">
      <c r="A24" s="135"/>
      <c r="B24" s="135"/>
      <c r="C24" s="135"/>
      <c r="D24" s="135"/>
      <c r="E24" s="135"/>
      <c r="F24" s="135"/>
      <c r="G24" s="135"/>
      <c r="H24" s="135"/>
      <c r="I24" s="135"/>
      <c r="J24" s="135"/>
      <c r="K24" s="135"/>
      <c r="L24" s="135"/>
      <c r="M24" s="149"/>
      <c r="N24" s="149"/>
    </row>
    <row r="25" spans="1:19" ht="30" customHeight="1" x14ac:dyDescent="0.2">
      <c r="A25" s="1027" t="s">
        <v>809</v>
      </c>
      <c r="B25" s="1028"/>
      <c r="C25" s="1028"/>
      <c r="D25" s="1028"/>
      <c r="E25" s="1028"/>
      <c r="F25" s="1028"/>
      <c r="G25" s="1028"/>
      <c r="H25" s="1028"/>
      <c r="I25" s="1028"/>
      <c r="J25" s="1028"/>
      <c r="K25" s="1028"/>
      <c r="L25" s="1028"/>
      <c r="M25" s="1028"/>
      <c r="N25" s="1028"/>
    </row>
    <row r="26" spans="1:19" ht="8.25" customHeight="1" x14ac:dyDescent="0.2">
      <c r="N26" s="3"/>
    </row>
    <row r="27" spans="1:19" customFormat="1" ht="15" x14ac:dyDescent="0.25">
      <c r="B27" s="151"/>
      <c r="C27" s="151"/>
      <c r="D27" s="151"/>
      <c r="E27" s="151"/>
      <c r="F27" s="151"/>
      <c r="G27" s="151"/>
      <c r="H27" s="151"/>
      <c r="I27" s="151"/>
      <c r="J27" s="151"/>
      <c r="K27" s="151"/>
      <c r="M27" s="130"/>
      <c r="N27" s="130"/>
      <c r="O27" s="130"/>
    </row>
    <row r="28" spans="1:19" customFormat="1" ht="15" x14ac:dyDescent="0.25"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50"/>
    </row>
    <row r="29" spans="1:19" customFormat="1" ht="15" x14ac:dyDescent="0.25">
      <c r="L29" s="2"/>
      <c r="M29" s="150"/>
    </row>
    <row r="30" spans="1:19" customFormat="1" ht="15" x14ac:dyDescent="0.25">
      <c r="B30" s="152"/>
      <c r="C30" s="152"/>
      <c r="D30" s="152"/>
      <c r="E30" s="152"/>
      <c r="F30" s="152"/>
      <c r="G30" s="152"/>
      <c r="H30" s="152"/>
      <c r="I30" s="152"/>
      <c r="J30" s="152"/>
      <c r="K30" s="152"/>
      <c r="L30" s="130"/>
      <c r="M30" s="150"/>
    </row>
    <row r="31" spans="1:19" customFormat="1" ht="15" x14ac:dyDescent="0.25">
      <c r="C31" s="130"/>
      <c r="D31" s="130"/>
      <c r="E31" s="130"/>
      <c r="F31" s="130"/>
      <c r="G31" s="150"/>
      <c r="H31" s="150"/>
      <c r="I31" s="150"/>
      <c r="J31" s="150"/>
      <c r="K31" s="150"/>
      <c r="L31" s="130"/>
      <c r="M31" s="150"/>
    </row>
    <row r="32" spans="1:19" customFormat="1" ht="15" x14ac:dyDescent="0.25">
      <c r="C32" s="130"/>
      <c r="D32" s="130"/>
      <c r="E32" s="130"/>
      <c r="F32" s="130"/>
      <c r="G32" s="150"/>
      <c r="H32" s="150"/>
      <c r="I32" s="150"/>
      <c r="J32" s="150"/>
      <c r="K32" s="150"/>
      <c r="L32" s="130"/>
      <c r="M32" s="150"/>
    </row>
    <row r="33" spans="3:14" customFormat="1" ht="15" x14ac:dyDescent="0.25">
      <c r="C33" s="130"/>
      <c r="D33" s="130"/>
      <c r="E33" s="130"/>
      <c r="F33" s="130"/>
      <c r="G33" s="130"/>
      <c r="H33" s="130"/>
      <c r="I33" s="130"/>
      <c r="J33" s="130"/>
      <c r="K33" s="130"/>
      <c r="L33" s="130"/>
      <c r="M33" s="150"/>
    </row>
    <row r="34" spans="3:14" customFormat="1" ht="15" x14ac:dyDescent="0.25">
      <c r="C34" s="130"/>
      <c r="D34" s="130"/>
      <c r="E34" s="130"/>
      <c r="F34" s="130"/>
      <c r="G34" s="130"/>
      <c r="H34" s="130"/>
      <c r="I34" s="130"/>
      <c r="J34" s="130"/>
      <c r="K34" s="130"/>
      <c r="L34" s="130"/>
      <c r="M34" s="150"/>
    </row>
    <row r="35" spans="3:14" customFormat="1" ht="15" x14ac:dyDescent="0.25">
      <c r="M35" s="150"/>
    </row>
    <row r="36" spans="3:14" customFormat="1" ht="15" x14ac:dyDescent="0.25">
      <c r="M36" s="150"/>
    </row>
    <row r="37" spans="3:14" customFormat="1" ht="15" x14ac:dyDescent="0.25">
      <c r="M37" s="150"/>
    </row>
    <row r="38" spans="3:14" customFormat="1" ht="15" x14ac:dyDescent="0.25">
      <c r="M38" s="150"/>
    </row>
    <row r="39" spans="3:14" customFormat="1" ht="15" x14ac:dyDescent="0.25">
      <c r="M39" s="150"/>
    </row>
    <row r="40" spans="3:14" customFormat="1" ht="15" x14ac:dyDescent="0.25">
      <c r="M40" s="150"/>
    </row>
    <row r="41" spans="3:14" customFormat="1" ht="15" x14ac:dyDescent="0.25"/>
    <row r="42" spans="3:14" customFormat="1" ht="15" x14ac:dyDescent="0.25"/>
    <row r="43" spans="3:14" customFormat="1" ht="15" x14ac:dyDescent="0.25">
      <c r="M43" s="2"/>
      <c r="N43" s="2"/>
    </row>
    <row r="44" spans="3:14" customFormat="1" ht="15" x14ac:dyDescent="0.25"/>
    <row r="45" spans="3:14" customFormat="1" ht="15" x14ac:dyDescent="0.25"/>
    <row r="46" spans="3:14" customFormat="1" ht="15" x14ac:dyDescent="0.25"/>
    <row r="47" spans="3:14" customFormat="1" ht="15" x14ac:dyDescent="0.25"/>
    <row r="48" spans="3:14" customFormat="1" ht="15" x14ac:dyDescent="0.25"/>
    <row r="49" customFormat="1" ht="15" x14ac:dyDescent="0.25"/>
    <row r="50" customFormat="1" ht="15" x14ac:dyDescent="0.25"/>
  </sheetData>
  <mergeCells count="2">
    <mergeCell ref="M4:M5"/>
    <mergeCell ref="A25:N25"/>
  </mergeCells>
  <printOptions horizontalCentered="1" verticalCentered="1"/>
  <pageMargins left="0" right="0" top="0" bottom="0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55B82-CD76-4A95-A77A-B76E6DAD2851}">
  <sheetPr>
    <tabColor rgb="FF92D050"/>
  </sheetPr>
  <dimension ref="A1:AB63"/>
  <sheetViews>
    <sheetView showGridLines="0" view="pageBreakPreview" zoomScaleNormal="100" zoomScaleSheetLayoutView="100" workbookViewId="0"/>
  </sheetViews>
  <sheetFormatPr baseColWidth="10" defaultColWidth="11.5703125" defaultRowHeight="15" x14ac:dyDescent="0.25"/>
  <cols>
    <col min="1" max="1" width="47" style="2" customWidth="1"/>
    <col min="2" max="2" width="18.7109375" style="2" customWidth="1"/>
    <col min="3" max="3" width="41.42578125" style="3" customWidth="1"/>
    <col min="4" max="4" width="3.7109375" customWidth="1"/>
    <col min="5" max="5" width="19.7109375" customWidth="1"/>
    <col min="6" max="6" width="6.7109375" customWidth="1"/>
    <col min="7" max="8" width="11.5703125" customWidth="1"/>
    <col min="10" max="10" width="15.5703125" customWidth="1"/>
    <col min="14" max="256" width="11.5703125" style="3"/>
    <col min="257" max="257" width="36.28515625" style="3" customWidth="1"/>
    <col min="258" max="258" width="18.7109375" style="3" customWidth="1"/>
    <col min="259" max="259" width="41.42578125" style="3" customWidth="1"/>
    <col min="260" max="260" width="10.42578125" style="3" bestFit="1" customWidth="1"/>
    <col min="261" max="261" width="19.7109375" style="3" customWidth="1"/>
    <col min="262" max="262" width="6.7109375" style="3" customWidth="1"/>
    <col min="263" max="264" width="11.5703125" style="3" customWidth="1"/>
    <col min="265" max="265" width="11.5703125" style="3"/>
    <col min="266" max="266" width="15.5703125" style="3" customWidth="1"/>
    <col min="267" max="512" width="11.5703125" style="3"/>
    <col min="513" max="513" width="36.28515625" style="3" customWidth="1"/>
    <col min="514" max="514" width="18.7109375" style="3" customWidth="1"/>
    <col min="515" max="515" width="41.42578125" style="3" customWidth="1"/>
    <col min="516" max="516" width="10.42578125" style="3" bestFit="1" customWidth="1"/>
    <col min="517" max="517" width="19.7109375" style="3" customWidth="1"/>
    <col min="518" max="518" width="6.7109375" style="3" customWidth="1"/>
    <col min="519" max="520" width="11.5703125" style="3" customWidth="1"/>
    <col min="521" max="521" width="11.5703125" style="3"/>
    <col min="522" max="522" width="15.5703125" style="3" customWidth="1"/>
    <col min="523" max="768" width="11.5703125" style="3"/>
    <col min="769" max="769" width="36.28515625" style="3" customWidth="1"/>
    <col min="770" max="770" width="18.7109375" style="3" customWidth="1"/>
    <col min="771" max="771" width="41.42578125" style="3" customWidth="1"/>
    <col min="772" max="772" width="10.42578125" style="3" bestFit="1" customWidth="1"/>
    <col min="773" max="773" width="19.7109375" style="3" customWidth="1"/>
    <col min="774" max="774" width="6.7109375" style="3" customWidth="1"/>
    <col min="775" max="776" width="11.5703125" style="3" customWidth="1"/>
    <col min="777" max="777" width="11.5703125" style="3"/>
    <col min="778" max="778" width="15.5703125" style="3" customWidth="1"/>
    <col min="779" max="1024" width="11.5703125" style="3"/>
    <col min="1025" max="1025" width="36.28515625" style="3" customWidth="1"/>
    <col min="1026" max="1026" width="18.7109375" style="3" customWidth="1"/>
    <col min="1027" max="1027" width="41.42578125" style="3" customWidth="1"/>
    <col min="1028" max="1028" width="10.42578125" style="3" bestFit="1" customWidth="1"/>
    <col min="1029" max="1029" width="19.7109375" style="3" customWidth="1"/>
    <col min="1030" max="1030" width="6.7109375" style="3" customWidth="1"/>
    <col min="1031" max="1032" width="11.5703125" style="3" customWidth="1"/>
    <col min="1033" max="1033" width="11.5703125" style="3"/>
    <col min="1034" max="1034" width="15.5703125" style="3" customWidth="1"/>
    <col min="1035" max="1280" width="11.5703125" style="3"/>
    <col min="1281" max="1281" width="36.28515625" style="3" customWidth="1"/>
    <col min="1282" max="1282" width="18.7109375" style="3" customWidth="1"/>
    <col min="1283" max="1283" width="41.42578125" style="3" customWidth="1"/>
    <col min="1284" max="1284" width="10.42578125" style="3" bestFit="1" customWidth="1"/>
    <col min="1285" max="1285" width="19.7109375" style="3" customWidth="1"/>
    <col min="1286" max="1286" width="6.7109375" style="3" customWidth="1"/>
    <col min="1287" max="1288" width="11.5703125" style="3" customWidth="1"/>
    <col min="1289" max="1289" width="11.5703125" style="3"/>
    <col min="1290" max="1290" width="15.5703125" style="3" customWidth="1"/>
    <col min="1291" max="1536" width="11.5703125" style="3"/>
    <col min="1537" max="1537" width="36.28515625" style="3" customWidth="1"/>
    <col min="1538" max="1538" width="18.7109375" style="3" customWidth="1"/>
    <col min="1539" max="1539" width="41.42578125" style="3" customWidth="1"/>
    <col min="1540" max="1540" width="10.42578125" style="3" bestFit="1" customWidth="1"/>
    <col min="1541" max="1541" width="19.7109375" style="3" customWidth="1"/>
    <col min="1542" max="1542" width="6.7109375" style="3" customWidth="1"/>
    <col min="1543" max="1544" width="11.5703125" style="3" customWidth="1"/>
    <col min="1545" max="1545" width="11.5703125" style="3"/>
    <col min="1546" max="1546" width="15.5703125" style="3" customWidth="1"/>
    <col min="1547" max="1792" width="11.5703125" style="3"/>
    <col min="1793" max="1793" width="36.28515625" style="3" customWidth="1"/>
    <col min="1794" max="1794" width="18.7109375" style="3" customWidth="1"/>
    <col min="1795" max="1795" width="41.42578125" style="3" customWidth="1"/>
    <col min="1796" max="1796" width="10.42578125" style="3" bestFit="1" customWidth="1"/>
    <col min="1797" max="1797" width="19.7109375" style="3" customWidth="1"/>
    <col min="1798" max="1798" width="6.7109375" style="3" customWidth="1"/>
    <col min="1799" max="1800" width="11.5703125" style="3" customWidth="1"/>
    <col min="1801" max="1801" width="11.5703125" style="3"/>
    <col min="1802" max="1802" width="15.5703125" style="3" customWidth="1"/>
    <col min="1803" max="2048" width="11.5703125" style="3"/>
    <col min="2049" max="2049" width="36.28515625" style="3" customWidth="1"/>
    <col min="2050" max="2050" width="18.7109375" style="3" customWidth="1"/>
    <col min="2051" max="2051" width="41.42578125" style="3" customWidth="1"/>
    <col min="2052" max="2052" width="10.42578125" style="3" bestFit="1" customWidth="1"/>
    <col min="2053" max="2053" width="19.7109375" style="3" customWidth="1"/>
    <col min="2054" max="2054" width="6.7109375" style="3" customWidth="1"/>
    <col min="2055" max="2056" width="11.5703125" style="3" customWidth="1"/>
    <col min="2057" max="2057" width="11.5703125" style="3"/>
    <col min="2058" max="2058" width="15.5703125" style="3" customWidth="1"/>
    <col min="2059" max="2304" width="11.5703125" style="3"/>
    <col min="2305" max="2305" width="36.28515625" style="3" customWidth="1"/>
    <col min="2306" max="2306" width="18.7109375" style="3" customWidth="1"/>
    <col min="2307" max="2307" width="41.42578125" style="3" customWidth="1"/>
    <col min="2308" max="2308" width="10.42578125" style="3" bestFit="1" customWidth="1"/>
    <col min="2309" max="2309" width="19.7109375" style="3" customWidth="1"/>
    <col min="2310" max="2310" width="6.7109375" style="3" customWidth="1"/>
    <col min="2311" max="2312" width="11.5703125" style="3" customWidth="1"/>
    <col min="2313" max="2313" width="11.5703125" style="3"/>
    <col min="2314" max="2314" width="15.5703125" style="3" customWidth="1"/>
    <col min="2315" max="2560" width="11.5703125" style="3"/>
    <col min="2561" max="2561" width="36.28515625" style="3" customWidth="1"/>
    <col min="2562" max="2562" width="18.7109375" style="3" customWidth="1"/>
    <col min="2563" max="2563" width="41.42578125" style="3" customWidth="1"/>
    <col min="2564" max="2564" width="10.42578125" style="3" bestFit="1" customWidth="1"/>
    <col min="2565" max="2565" width="19.7109375" style="3" customWidth="1"/>
    <col min="2566" max="2566" width="6.7109375" style="3" customWidth="1"/>
    <col min="2567" max="2568" width="11.5703125" style="3" customWidth="1"/>
    <col min="2569" max="2569" width="11.5703125" style="3"/>
    <col min="2570" max="2570" width="15.5703125" style="3" customWidth="1"/>
    <col min="2571" max="2816" width="11.5703125" style="3"/>
    <col min="2817" max="2817" width="36.28515625" style="3" customWidth="1"/>
    <col min="2818" max="2818" width="18.7109375" style="3" customWidth="1"/>
    <col min="2819" max="2819" width="41.42578125" style="3" customWidth="1"/>
    <col min="2820" max="2820" width="10.42578125" style="3" bestFit="1" customWidth="1"/>
    <col min="2821" max="2821" width="19.7109375" style="3" customWidth="1"/>
    <col min="2822" max="2822" width="6.7109375" style="3" customWidth="1"/>
    <col min="2823" max="2824" width="11.5703125" style="3" customWidth="1"/>
    <col min="2825" max="2825" width="11.5703125" style="3"/>
    <col min="2826" max="2826" width="15.5703125" style="3" customWidth="1"/>
    <col min="2827" max="3072" width="11.5703125" style="3"/>
    <col min="3073" max="3073" width="36.28515625" style="3" customWidth="1"/>
    <col min="3074" max="3074" width="18.7109375" style="3" customWidth="1"/>
    <col min="3075" max="3075" width="41.42578125" style="3" customWidth="1"/>
    <col min="3076" max="3076" width="10.42578125" style="3" bestFit="1" customWidth="1"/>
    <col min="3077" max="3077" width="19.7109375" style="3" customWidth="1"/>
    <col min="3078" max="3078" width="6.7109375" style="3" customWidth="1"/>
    <col min="3079" max="3080" width="11.5703125" style="3" customWidth="1"/>
    <col min="3081" max="3081" width="11.5703125" style="3"/>
    <col min="3082" max="3082" width="15.5703125" style="3" customWidth="1"/>
    <col min="3083" max="3328" width="11.5703125" style="3"/>
    <col min="3329" max="3329" width="36.28515625" style="3" customWidth="1"/>
    <col min="3330" max="3330" width="18.7109375" style="3" customWidth="1"/>
    <col min="3331" max="3331" width="41.42578125" style="3" customWidth="1"/>
    <col min="3332" max="3332" width="10.42578125" style="3" bestFit="1" customWidth="1"/>
    <col min="3333" max="3333" width="19.7109375" style="3" customWidth="1"/>
    <col min="3334" max="3334" width="6.7109375" style="3" customWidth="1"/>
    <col min="3335" max="3336" width="11.5703125" style="3" customWidth="1"/>
    <col min="3337" max="3337" width="11.5703125" style="3"/>
    <col min="3338" max="3338" width="15.5703125" style="3" customWidth="1"/>
    <col min="3339" max="3584" width="11.5703125" style="3"/>
    <col min="3585" max="3585" width="36.28515625" style="3" customWidth="1"/>
    <col min="3586" max="3586" width="18.7109375" style="3" customWidth="1"/>
    <col min="3587" max="3587" width="41.42578125" style="3" customWidth="1"/>
    <col min="3588" max="3588" width="10.42578125" style="3" bestFit="1" customWidth="1"/>
    <col min="3589" max="3589" width="19.7109375" style="3" customWidth="1"/>
    <col min="3590" max="3590" width="6.7109375" style="3" customWidth="1"/>
    <col min="3591" max="3592" width="11.5703125" style="3" customWidth="1"/>
    <col min="3593" max="3593" width="11.5703125" style="3"/>
    <col min="3594" max="3594" width="15.5703125" style="3" customWidth="1"/>
    <col min="3595" max="3840" width="11.5703125" style="3"/>
    <col min="3841" max="3841" width="36.28515625" style="3" customWidth="1"/>
    <col min="3842" max="3842" width="18.7109375" style="3" customWidth="1"/>
    <col min="3843" max="3843" width="41.42578125" style="3" customWidth="1"/>
    <col min="3844" max="3844" width="10.42578125" style="3" bestFit="1" customWidth="1"/>
    <col min="3845" max="3845" width="19.7109375" style="3" customWidth="1"/>
    <col min="3846" max="3846" width="6.7109375" style="3" customWidth="1"/>
    <col min="3847" max="3848" width="11.5703125" style="3" customWidth="1"/>
    <col min="3849" max="3849" width="11.5703125" style="3"/>
    <col min="3850" max="3850" width="15.5703125" style="3" customWidth="1"/>
    <col min="3851" max="4096" width="11.5703125" style="3"/>
    <col min="4097" max="4097" width="36.28515625" style="3" customWidth="1"/>
    <col min="4098" max="4098" width="18.7109375" style="3" customWidth="1"/>
    <col min="4099" max="4099" width="41.42578125" style="3" customWidth="1"/>
    <col min="4100" max="4100" width="10.42578125" style="3" bestFit="1" customWidth="1"/>
    <col min="4101" max="4101" width="19.7109375" style="3" customWidth="1"/>
    <col min="4102" max="4102" width="6.7109375" style="3" customWidth="1"/>
    <col min="4103" max="4104" width="11.5703125" style="3" customWidth="1"/>
    <col min="4105" max="4105" width="11.5703125" style="3"/>
    <col min="4106" max="4106" width="15.5703125" style="3" customWidth="1"/>
    <col min="4107" max="4352" width="11.5703125" style="3"/>
    <col min="4353" max="4353" width="36.28515625" style="3" customWidth="1"/>
    <col min="4354" max="4354" width="18.7109375" style="3" customWidth="1"/>
    <col min="4355" max="4355" width="41.42578125" style="3" customWidth="1"/>
    <col min="4356" max="4356" width="10.42578125" style="3" bestFit="1" customWidth="1"/>
    <col min="4357" max="4357" width="19.7109375" style="3" customWidth="1"/>
    <col min="4358" max="4358" width="6.7109375" style="3" customWidth="1"/>
    <col min="4359" max="4360" width="11.5703125" style="3" customWidth="1"/>
    <col min="4361" max="4361" width="11.5703125" style="3"/>
    <col min="4362" max="4362" width="15.5703125" style="3" customWidth="1"/>
    <col min="4363" max="4608" width="11.5703125" style="3"/>
    <col min="4609" max="4609" width="36.28515625" style="3" customWidth="1"/>
    <col min="4610" max="4610" width="18.7109375" style="3" customWidth="1"/>
    <col min="4611" max="4611" width="41.42578125" style="3" customWidth="1"/>
    <col min="4612" max="4612" width="10.42578125" style="3" bestFit="1" customWidth="1"/>
    <col min="4613" max="4613" width="19.7109375" style="3" customWidth="1"/>
    <col min="4614" max="4614" width="6.7109375" style="3" customWidth="1"/>
    <col min="4615" max="4616" width="11.5703125" style="3" customWidth="1"/>
    <col min="4617" max="4617" width="11.5703125" style="3"/>
    <col min="4618" max="4618" width="15.5703125" style="3" customWidth="1"/>
    <col min="4619" max="4864" width="11.5703125" style="3"/>
    <col min="4865" max="4865" width="36.28515625" style="3" customWidth="1"/>
    <col min="4866" max="4866" width="18.7109375" style="3" customWidth="1"/>
    <col min="4867" max="4867" width="41.42578125" style="3" customWidth="1"/>
    <col min="4868" max="4868" width="10.42578125" style="3" bestFit="1" customWidth="1"/>
    <col min="4869" max="4869" width="19.7109375" style="3" customWidth="1"/>
    <col min="4870" max="4870" width="6.7109375" style="3" customWidth="1"/>
    <col min="4871" max="4872" width="11.5703125" style="3" customWidth="1"/>
    <col min="4873" max="4873" width="11.5703125" style="3"/>
    <col min="4874" max="4874" width="15.5703125" style="3" customWidth="1"/>
    <col min="4875" max="5120" width="11.5703125" style="3"/>
    <col min="5121" max="5121" width="36.28515625" style="3" customWidth="1"/>
    <col min="5122" max="5122" width="18.7109375" style="3" customWidth="1"/>
    <col min="5123" max="5123" width="41.42578125" style="3" customWidth="1"/>
    <col min="5124" max="5124" width="10.42578125" style="3" bestFit="1" customWidth="1"/>
    <col min="5125" max="5125" width="19.7109375" style="3" customWidth="1"/>
    <col min="5126" max="5126" width="6.7109375" style="3" customWidth="1"/>
    <col min="5127" max="5128" width="11.5703125" style="3" customWidth="1"/>
    <col min="5129" max="5129" width="11.5703125" style="3"/>
    <col min="5130" max="5130" width="15.5703125" style="3" customWidth="1"/>
    <col min="5131" max="5376" width="11.5703125" style="3"/>
    <col min="5377" max="5377" width="36.28515625" style="3" customWidth="1"/>
    <col min="5378" max="5378" width="18.7109375" style="3" customWidth="1"/>
    <col min="5379" max="5379" width="41.42578125" style="3" customWidth="1"/>
    <col min="5380" max="5380" width="10.42578125" style="3" bestFit="1" customWidth="1"/>
    <col min="5381" max="5381" width="19.7109375" style="3" customWidth="1"/>
    <col min="5382" max="5382" width="6.7109375" style="3" customWidth="1"/>
    <col min="5383" max="5384" width="11.5703125" style="3" customWidth="1"/>
    <col min="5385" max="5385" width="11.5703125" style="3"/>
    <col min="5386" max="5386" width="15.5703125" style="3" customWidth="1"/>
    <col min="5387" max="5632" width="11.5703125" style="3"/>
    <col min="5633" max="5633" width="36.28515625" style="3" customWidth="1"/>
    <col min="5634" max="5634" width="18.7109375" style="3" customWidth="1"/>
    <col min="5635" max="5635" width="41.42578125" style="3" customWidth="1"/>
    <col min="5636" max="5636" width="10.42578125" style="3" bestFit="1" customWidth="1"/>
    <col min="5637" max="5637" width="19.7109375" style="3" customWidth="1"/>
    <col min="5638" max="5638" width="6.7109375" style="3" customWidth="1"/>
    <col min="5639" max="5640" width="11.5703125" style="3" customWidth="1"/>
    <col min="5641" max="5641" width="11.5703125" style="3"/>
    <col min="5642" max="5642" width="15.5703125" style="3" customWidth="1"/>
    <col min="5643" max="5888" width="11.5703125" style="3"/>
    <col min="5889" max="5889" width="36.28515625" style="3" customWidth="1"/>
    <col min="5890" max="5890" width="18.7109375" style="3" customWidth="1"/>
    <col min="5891" max="5891" width="41.42578125" style="3" customWidth="1"/>
    <col min="5892" max="5892" width="10.42578125" style="3" bestFit="1" customWidth="1"/>
    <col min="5893" max="5893" width="19.7109375" style="3" customWidth="1"/>
    <col min="5894" max="5894" width="6.7109375" style="3" customWidth="1"/>
    <col min="5895" max="5896" width="11.5703125" style="3" customWidth="1"/>
    <col min="5897" max="5897" width="11.5703125" style="3"/>
    <col min="5898" max="5898" width="15.5703125" style="3" customWidth="1"/>
    <col min="5899" max="6144" width="11.5703125" style="3"/>
    <col min="6145" max="6145" width="36.28515625" style="3" customWidth="1"/>
    <col min="6146" max="6146" width="18.7109375" style="3" customWidth="1"/>
    <col min="6147" max="6147" width="41.42578125" style="3" customWidth="1"/>
    <col min="6148" max="6148" width="10.42578125" style="3" bestFit="1" customWidth="1"/>
    <col min="6149" max="6149" width="19.7109375" style="3" customWidth="1"/>
    <col min="6150" max="6150" width="6.7109375" style="3" customWidth="1"/>
    <col min="6151" max="6152" width="11.5703125" style="3" customWidth="1"/>
    <col min="6153" max="6153" width="11.5703125" style="3"/>
    <col min="6154" max="6154" width="15.5703125" style="3" customWidth="1"/>
    <col min="6155" max="6400" width="11.5703125" style="3"/>
    <col min="6401" max="6401" width="36.28515625" style="3" customWidth="1"/>
    <col min="6402" max="6402" width="18.7109375" style="3" customWidth="1"/>
    <col min="6403" max="6403" width="41.42578125" style="3" customWidth="1"/>
    <col min="6404" max="6404" width="10.42578125" style="3" bestFit="1" customWidth="1"/>
    <col min="6405" max="6405" width="19.7109375" style="3" customWidth="1"/>
    <col min="6406" max="6406" width="6.7109375" style="3" customWidth="1"/>
    <col min="6407" max="6408" width="11.5703125" style="3" customWidth="1"/>
    <col min="6409" max="6409" width="11.5703125" style="3"/>
    <col min="6410" max="6410" width="15.5703125" style="3" customWidth="1"/>
    <col min="6411" max="6656" width="11.5703125" style="3"/>
    <col min="6657" max="6657" width="36.28515625" style="3" customWidth="1"/>
    <col min="6658" max="6658" width="18.7109375" style="3" customWidth="1"/>
    <col min="6659" max="6659" width="41.42578125" style="3" customWidth="1"/>
    <col min="6660" max="6660" width="10.42578125" style="3" bestFit="1" customWidth="1"/>
    <col min="6661" max="6661" width="19.7109375" style="3" customWidth="1"/>
    <col min="6662" max="6662" width="6.7109375" style="3" customWidth="1"/>
    <col min="6663" max="6664" width="11.5703125" style="3" customWidth="1"/>
    <col min="6665" max="6665" width="11.5703125" style="3"/>
    <col min="6666" max="6666" width="15.5703125" style="3" customWidth="1"/>
    <col min="6667" max="6912" width="11.5703125" style="3"/>
    <col min="6913" max="6913" width="36.28515625" style="3" customWidth="1"/>
    <col min="6914" max="6914" width="18.7109375" style="3" customWidth="1"/>
    <col min="6915" max="6915" width="41.42578125" style="3" customWidth="1"/>
    <col min="6916" max="6916" width="10.42578125" style="3" bestFit="1" customWidth="1"/>
    <col min="6917" max="6917" width="19.7109375" style="3" customWidth="1"/>
    <col min="6918" max="6918" width="6.7109375" style="3" customWidth="1"/>
    <col min="6919" max="6920" width="11.5703125" style="3" customWidth="1"/>
    <col min="6921" max="6921" width="11.5703125" style="3"/>
    <col min="6922" max="6922" width="15.5703125" style="3" customWidth="1"/>
    <col min="6923" max="7168" width="11.5703125" style="3"/>
    <col min="7169" max="7169" width="36.28515625" style="3" customWidth="1"/>
    <col min="7170" max="7170" width="18.7109375" style="3" customWidth="1"/>
    <col min="7171" max="7171" width="41.42578125" style="3" customWidth="1"/>
    <col min="7172" max="7172" width="10.42578125" style="3" bestFit="1" customWidth="1"/>
    <col min="7173" max="7173" width="19.7109375" style="3" customWidth="1"/>
    <col min="7174" max="7174" width="6.7109375" style="3" customWidth="1"/>
    <col min="7175" max="7176" width="11.5703125" style="3" customWidth="1"/>
    <col min="7177" max="7177" width="11.5703125" style="3"/>
    <col min="7178" max="7178" width="15.5703125" style="3" customWidth="1"/>
    <col min="7179" max="7424" width="11.5703125" style="3"/>
    <col min="7425" max="7425" width="36.28515625" style="3" customWidth="1"/>
    <col min="7426" max="7426" width="18.7109375" style="3" customWidth="1"/>
    <col min="7427" max="7427" width="41.42578125" style="3" customWidth="1"/>
    <col min="7428" max="7428" width="10.42578125" style="3" bestFit="1" customWidth="1"/>
    <col min="7429" max="7429" width="19.7109375" style="3" customWidth="1"/>
    <col min="7430" max="7430" width="6.7109375" style="3" customWidth="1"/>
    <col min="7431" max="7432" width="11.5703125" style="3" customWidth="1"/>
    <col min="7433" max="7433" width="11.5703125" style="3"/>
    <col min="7434" max="7434" width="15.5703125" style="3" customWidth="1"/>
    <col min="7435" max="7680" width="11.5703125" style="3"/>
    <col min="7681" max="7681" width="36.28515625" style="3" customWidth="1"/>
    <col min="7682" max="7682" width="18.7109375" style="3" customWidth="1"/>
    <col min="7683" max="7683" width="41.42578125" style="3" customWidth="1"/>
    <col min="7684" max="7684" width="10.42578125" style="3" bestFit="1" customWidth="1"/>
    <col min="7685" max="7685" width="19.7109375" style="3" customWidth="1"/>
    <col min="7686" max="7686" width="6.7109375" style="3" customWidth="1"/>
    <col min="7687" max="7688" width="11.5703125" style="3" customWidth="1"/>
    <col min="7689" max="7689" width="11.5703125" style="3"/>
    <col min="7690" max="7690" width="15.5703125" style="3" customWidth="1"/>
    <col min="7691" max="7936" width="11.5703125" style="3"/>
    <col min="7937" max="7937" width="36.28515625" style="3" customWidth="1"/>
    <col min="7938" max="7938" width="18.7109375" style="3" customWidth="1"/>
    <col min="7939" max="7939" width="41.42578125" style="3" customWidth="1"/>
    <col min="7940" max="7940" width="10.42578125" style="3" bestFit="1" customWidth="1"/>
    <col min="7941" max="7941" width="19.7109375" style="3" customWidth="1"/>
    <col min="7942" max="7942" width="6.7109375" style="3" customWidth="1"/>
    <col min="7943" max="7944" width="11.5703125" style="3" customWidth="1"/>
    <col min="7945" max="7945" width="11.5703125" style="3"/>
    <col min="7946" max="7946" width="15.5703125" style="3" customWidth="1"/>
    <col min="7947" max="8192" width="11.5703125" style="3"/>
    <col min="8193" max="8193" width="36.28515625" style="3" customWidth="1"/>
    <col min="8194" max="8194" width="18.7109375" style="3" customWidth="1"/>
    <col min="8195" max="8195" width="41.42578125" style="3" customWidth="1"/>
    <col min="8196" max="8196" width="10.42578125" style="3" bestFit="1" customWidth="1"/>
    <col min="8197" max="8197" width="19.7109375" style="3" customWidth="1"/>
    <col min="8198" max="8198" width="6.7109375" style="3" customWidth="1"/>
    <col min="8199" max="8200" width="11.5703125" style="3" customWidth="1"/>
    <col min="8201" max="8201" width="11.5703125" style="3"/>
    <col min="8202" max="8202" width="15.5703125" style="3" customWidth="1"/>
    <col min="8203" max="8448" width="11.5703125" style="3"/>
    <col min="8449" max="8449" width="36.28515625" style="3" customWidth="1"/>
    <col min="8450" max="8450" width="18.7109375" style="3" customWidth="1"/>
    <col min="8451" max="8451" width="41.42578125" style="3" customWidth="1"/>
    <col min="8452" max="8452" width="10.42578125" style="3" bestFit="1" customWidth="1"/>
    <col min="8453" max="8453" width="19.7109375" style="3" customWidth="1"/>
    <col min="8454" max="8454" width="6.7109375" style="3" customWidth="1"/>
    <col min="8455" max="8456" width="11.5703125" style="3" customWidth="1"/>
    <col min="8457" max="8457" width="11.5703125" style="3"/>
    <col min="8458" max="8458" width="15.5703125" style="3" customWidth="1"/>
    <col min="8459" max="8704" width="11.5703125" style="3"/>
    <col min="8705" max="8705" width="36.28515625" style="3" customWidth="1"/>
    <col min="8706" max="8706" width="18.7109375" style="3" customWidth="1"/>
    <col min="8707" max="8707" width="41.42578125" style="3" customWidth="1"/>
    <col min="8708" max="8708" width="10.42578125" style="3" bestFit="1" customWidth="1"/>
    <col min="8709" max="8709" width="19.7109375" style="3" customWidth="1"/>
    <col min="8710" max="8710" width="6.7109375" style="3" customWidth="1"/>
    <col min="8711" max="8712" width="11.5703125" style="3" customWidth="1"/>
    <col min="8713" max="8713" width="11.5703125" style="3"/>
    <col min="8714" max="8714" width="15.5703125" style="3" customWidth="1"/>
    <col min="8715" max="8960" width="11.5703125" style="3"/>
    <col min="8961" max="8961" width="36.28515625" style="3" customWidth="1"/>
    <col min="8962" max="8962" width="18.7109375" style="3" customWidth="1"/>
    <col min="8963" max="8963" width="41.42578125" style="3" customWidth="1"/>
    <col min="8964" max="8964" width="10.42578125" style="3" bestFit="1" customWidth="1"/>
    <col min="8965" max="8965" width="19.7109375" style="3" customWidth="1"/>
    <col min="8966" max="8966" width="6.7109375" style="3" customWidth="1"/>
    <col min="8967" max="8968" width="11.5703125" style="3" customWidth="1"/>
    <col min="8969" max="8969" width="11.5703125" style="3"/>
    <col min="8970" max="8970" width="15.5703125" style="3" customWidth="1"/>
    <col min="8971" max="9216" width="11.5703125" style="3"/>
    <col min="9217" max="9217" width="36.28515625" style="3" customWidth="1"/>
    <col min="9218" max="9218" width="18.7109375" style="3" customWidth="1"/>
    <col min="9219" max="9219" width="41.42578125" style="3" customWidth="1"/>
    <col min="9220" max="9220" width="10.42578125" style="3" bestFit="1" customWidth="1"/>
    <col min="9221" max="9221" width="19.7109375" style="3" customWidth="1"/>
    <col min="9222" max="9222" width="6.7109375" style="3" customWidth="1"/>
    <col min="9223" max="9224" width="11.5703125" style="3" customWidth="1"/>
    <col min="9225" max="9225" width="11.5703125" style="3"/>
    <col min="9226" max="9226" width="15.5703125" style="3" customWidth="1"/>
    <col min="9227" max="9472" width="11.5703125" style="3"/>
    <col min="9473" max="9473" width="36.28515625" style="3" customWidth="1"/>
    <col min="9474" max="9474" width="18.7109375" style="3" customWidth="1"/>
    <col min="9475" max="9475" width="41.42578125" style="3" customWidth="1"/>
    <col min="9476" max="9476" width="10.42578125" style="3" bestFit="1" customWidth="1"/>
    <col min="9477" max="9477" width="19.7109375" style="3" customWidth="1"/>
    <col min="9478" max="9478" width="6.7109375" style="3" customWidth="1"/>
    <col min="9479" max="9480" width="11.5703125" style="3" customWidth="1"/>
    <col min="9481" max="9481" width="11.5703125" style="3"/>
    <col min="9482" max="9482" width="15.5703125" style="3" customWidth="1"/>
    <col min="9483" max="9728" width="11.5703125" style="3"/>
    <col min="9729" max="9729" width="36.28515625" style="3" customWidth="1"/>
    <col min="9730" max="9730" width="18.7109375" style="3" customWidth="1"/>
    <col min="9731" max="9731" width="41.42578125" style="3" customWidth="1"/>
    <col min="9732" max="9732" width="10.42578125" style="3" bestFit="1" customWidth="1"/>
    <col min="9733" max="9733" width="19.7109375" style="3" customWidth="1"/>
    <col min="9734" max="9734" width="6.7109375" style="3" customWidth="1"/>
    <col min="9735" max="9736" width="11.5703125" style="3" customWidth="1"/>
    <col min="9737" max="9737" width="11.5703125" style="3"/>
    <col min="9738" max="9738" width="15.5703125" style="3" customWidth="1"/>
    <col min="9739" max="9984" width="11.5703125" style="3"/>
    <col min="9985" max="9985" width="36.28515625" style="3" customWidth="1"/>
    <col min="9986" max="9986" width="18.7109375" style="3" customWidth="1"/>
    <col min="9987" max="9987" width="41.42578125" style="3" customWidth="1"/>
    <col min="9988" max="9988" width="10.42578125" style="3" bestFit="1" customWidth="1"/>
    <col min="9989" max="9989" width="19.7109375" style="3" customWidth="1"/>
    <col min="9990" max="9990" width="6.7109375" style="3" customWidth="1"/>
    <col min="9991" max="9992" width="11.5703125" style="3" customWidth="1"/>
    <col min="9993" max="9993" width="11.5703125" style="3"/>
    <col min="9994" max="9994" width="15.5703125" style="3" customWidth="1"/>
    <col min="9995" max="10240" width="11.5703125" style="3"/>
    <col min="10241" max="10241" width="36.28515625" style="3" customWidth="1"/>
    <col min="10242" max="10242" width="18.7109375" style="3" customWidth="1"/>
    <col min="10243" max="10243" width="41.42578125" style="3" customWidth="1"/>
    <col min="10244" max="10244" width="10.42578125" style="3" bestFit="1" customWidth="1"/>
    <col min="10245" max="10245" width="19.7109375" style="3" customWidth="1"/>
    <col min="10246" max="10246" width="6.7109375" style="3" customWidth="1"/>
    <col min="10247" max="10248" width="11.5703125" style="3" customWidth="1"/>
    <col min="10249" max="10249" width="11.5703125" style="3"/>
    <col min="10250" max="10250" width="15.5703125" style="3" customWidth="1"/>
    <col min="10251" max="10496" width="11.5703125" style="3"/>
    <col min="10497" max="10497" width="36.28515625" style="3" customWidth="1"/>
    <col min="10498" max="10498" width="18.7109375" style="3" customWidth="1"/>
    <col min="10499" max="10499" width="41.42578125" style="3" customWidth="1"/>
    <col min="10500" max="10500" width="10.42578125" style="3" bestFit="1" customWidth="1"/>
    <col min="10501" max="10501" width="19.7109375" style="3" customWidth="1"/>
    <col min="10502" max="10502" width="6.7109375" style="3" customWidth="1"/>
    <col min="10503" max="10504" width="11.5703125" style="3" customWidth="1"/>
    <col min="10505" max="10505" width="11.5703125" style="3"/>
    <col min="10506" max="10506" width="15.5703125" style="3" customWidth="1"/>
    <col min="10507" max="10752" width="11.5703125" style="3"/>
    <col min="10753" max="10753" width="36.28515625" style="3" customWidth="1"/>
    <col min="10754" max="10754" width="18.7109375" style="3" customWidth="1"/>
    <col min="10755" max="10755" width="41.42578125" style="3" customWidth="1"/>
    <col min="10756" max="10756" width="10.42578125" style="3" bestFit="1" customWidth="1"/>
    <col min="10757" max="10757" width="19.7109375" style="3" customWidth="1"/>
    <col min="10758" max="10758" width="6.7109375" style="3" customWidth="1"/>
    <col min="10759" max="10760" width="11.5703125" style="3" customWidth="1"/>
    <col min="10761" max="10761" width="11.5703125" style="3"/>
    <col min="10762" max="10762" width="15.5703125" style="3" customWidth="1"/>
    <col min="10763" max="11008" width="11.5703125" style="3"/>
    <col min="11009" max="11009" width="36.28515625" style="3" customWidth="1"/>
    <col min="11010" max="11010" width="18.7109375" style="3" customWidth="1"/>
    <col min="11011" max="11011" width="41.42578125" style="3" customWidth="1"/>
    <col min="11012" max="11012" width="10.42578125" style="3" bestFit="1" customWidth="1"/>
    <col min="11013" max="11013" width="19.7109375" style="3" customWidth="1"/>
    <col min="11014" max="11014" width="6.7109375" style="3" customWidth="1"/>
    <col min="11015" max="11016" width="11.5703125" style="3" customWidth="1"/>
    <col min="11017" max="11017" width="11.5703125" style="3"/>
    <col min="11018" max="11018" width="15.5703125" style="3" customWidth="1"/>
    <col min="11019" max="11264" width="11.5703125" style="3"/>
    <col min="11265" max="11265" width="36.28515625" style="3" customWidth="1"/>
    <col min="11266" max="11266" width="18.7109375" style="3" customWidth="1"/>
    <col min="11267" max="11267" width="41.42578125" style="3" customWidth="1"/>
    <col min="11268" max="11268" width="10.42578125" style="3" bestFit="1" customWidth="1"/>
    <col min="11269" max="11269" width="19.7109375" style="3" customWidth="1"/>
    <col min="11270" max="11270" width="6.7109375" style="3" customWidth="1"/>
    <col min="11271" max="11272" width="11.5703125" style="3" customWidth="1"/>
    <col min="11273" max="11273" width="11.5703125" style="3"/>
    <col min="11274" max="11274" width="15.5703125" style="3" customWidth="1"/>
    <col min="11275" max="11520" width="11.5703125" style="3"/>
    <col min="11521" max="11521" width="36.28515625" style="3" customWidth="1"/>
    <col min="11522" max="11522" width="18.7109375" style="3" customWidth="1"/>
    <col min="11523" max="11523" width="41.42578125" style="3" customWidth="1"/>
    <col min="11524" max="11524" width="10.42578125" style="3" bestFit="1" customWidth="1"/>
    <col min="11525" max="11525" width="19.7109375" style="3" customWidth="1"/>
    <col min="11526" max="11526" width="6.7109375" style="3" customWidth="1"/>
    <col min="11527" max="11528" width="11.5703125" style="3" customWidth="1"/>
    <col min="11529" max="11529" width="11.5703125" style="3"/>
    <col min="11530" max="11530" width="15.5703125" style="3" customWidth="1"/>
    <col min="11531" max="11776" width="11.5703125" style="3"/>
    <col min="11777" max="11777" width="36.28515625" style="3" customWidth="1"/>
    <col min="11778" max="11778" width="18.7109375" style="3" customWidth="1"/>
    <col min="11779" max="11779" width="41.42578125" style="3" customWidth="1"/>
    <col min="11780" max="11780" width="10.42578125" style="3" bestFit="1" customWidth="1"/>
    <col min="11781" max="11781" width="19.7109375" style="3" customWidth="1"/>
    <col min="11782" max="11782" width="6.7109375" style="3" customWidth="1"/>
    <col min="11783" max="11784" width="11.5703125" style="3" customWidth="1"/>
    <col min="11785" max="11785" width="11.5703125" style="3"/>
    <col min="11786" max="11786" width="15.5703125" style="3" customWidth="1"/>
    <col min="11787" max="12032" width="11.5703125" style="3"/>
    <col min="12033" max="12033" width="36.28515625" style="3" customWidth="1"/>
    <col min="12034" max="12034" width="18.7109375" style="3" customWidth="1"/>
    <col min="12035" max="12035" width="41.42578125" style="3" customWidth="1"/>
    <col min="12036" max="12036" width="10.42578125" style="3" bestFit="1" customWidth="1"/>
    <col min="12037" max="12037" width="19.7109375" style="3" customWidth="1"/>
    <col min="12038" max="12038" width="6.7109375" style="3" customWidth="1"/>
    <col min="12039" max="12040" width="11.5703125" style="3" customWidth="1"/>
    <col min="12041" max="12041" width="11.5703125" style="3"/>
    <col min="12042" max="12042" width="15.5703125" style="3" customWidth="1"/>
    <col min="12043" max="12288" width="11.5703125" style="3"/>
    <col min="12289" max="12289" width="36.28515625" style="3" customWidth="1"/>
    <col min="12290" max="12290" width="18.7109375" style="3" customWidth="1"/>
    <col min="12291" max="12291" width="41.42578125" style="3" customWidth="1"/>
    <col min="12292" max="12292" width="10.42578125" style="3" bestFit="1" customWidth="1"/>
    <col min="12293" max="12293" width="19.7109375" style="3" customWidth="1"/>
    <col min="12294" max="12294" width="6.7109375" style="3" customWidth="1"/>
    <col min="12295" max="12296" width="11.5703125" style="3" customWidth="1"/>
    <col min="12297" max="12297" width="11.5703125" style="3"/>
    <col min="12298" max="12298" width="15.5703125" style="3" customWidth="1"/>
    <col min="12299" max="12544" width="11.5703125" style="3"/>
    <col min="12545" max="12545" width="36.28515625" style="3" customWidth="1"/>
    <col min="12546" max="12546" width="18.7109375" style="3" customWidth="1"/>
    <col min="12547" max="12547" width="41.42578125" style="3" customWidth="1"/>
    <col min="12548" max="12548" width="10.42578125" style="3" bestFit="1" customWidth="1"/>
    <col min="12549" max="12549" width="19.7109375" style="3" customWidth="1"/>
    <col min="12550" max="12550" width="6.7109375" style="3" customWidth="1"/>
    <col min="12551" max="12552" width="11.5703125" style="3" customWidth="1"/>
    <col min="12553" max="12553" width="11.5703125" style="3"/>
    <col min="12554" max="12554" width="15.5703125" style="3" customWidth="1"/>
    <col min="12555" max="12800" width="11.5703125" style="3"/>
    <col min="12801" max="12801" width="36.28515625" style="3" customWidth="1"/>
    <col min="12802" max="12802" width="18.7109375" style="3" customWidth="1"/>
    <col min="12803" max="12803" width="41.42578125" style="3" customWidth="1"/>
    <col min="12804" max="12804" width="10.42578125" style="3" bestFit="1" customWidth="1"/>
    <col min="12805" max="12805" width="19.7109375" style="3" customWidth="1"/>
    <col min="12806" max="12806" width="6.7109375" style="3" customWidth="1"/>
    <col min="12807" max="12808" width="11.5703125" style="3" customWidth="1"/>
    <col min="12809" max="12809" width="11.5703125" style="3"/>
    <col min="12810" max="12810" width="15.5703125" style="3" customWidth="1"/>
    <col min="12811" max="13056" width="11.5703125" style="3"/>
    <col min="13057" max="13057" width="36.28515625" style="3" customWidth="1"/>
    <col min="13058" max="13058" width="18.7109375" style="3" customWidth="1"/>
    <col min="13059" max="13059" width="41.42578125" style="3" customWidth="1"/>
    <col min="13060" max="13060" width="10.42578125" style="3" bestFit="1" customWidth="1"/>
    <col min="13061" max="13061" width="19.7109375" style="3" customWidth="1"/>
    <col min="13062" max="13062" width="6.7109375" style="3" customWidth="1"/>
    <col min="13063" max="13064" width="11.5703125" style="3" customWidth="1"/>
    <col min="13065" max="13065" width="11.5703125" style="3"/>
    <col min="13066" max="13066" width="15.5703125" style="3" customWidth="1"/>
    <col min="13067" max="13312" width="11.5703125" style="3"/>
    <col min="13313" max="13313" width="36.28515625" style="3" customWidth="1"/>
    <col min="13314" max="13314" width="18.7109375" style="3" customWidth="1"/>
    <col min="13315" max="13315" width="41.42578125" style="3" customWidth="1"/>
    <col min="13316" max="13316" width="10.42578125" style="3" bestFit="1" customWidth="1"/>
    <col min="13317" max="13317" width="19.7109375" style="3" customWidth="1"/>
    <col min="13318" max="13318" width="6.7109375" style="3" customWidth="1"/>
    <col min="13319" max="13320" width="11.5703125" style="3" customWidth="1"/>
    <col min="13321" max="13321" width="11.5703125" style="3"/>
    <col min="13322" max="13322" width="15.5703125" style="3" customWidth="1"/>
    <col min="13323" max="13568" width="11.5703125" style="3"/>
    <col min="13569" max="13569" width="36.28515625" style="3" customWidth="1"/>
    <col min="13570" max="13570" width="18.7109375" style="3" customWidth="1"/>
    <col min="13571" max="13571" width="41.42578125" style="3" customWidth="1"/>
    <col min="13572" max="13572" width="10.42578125" style="3" bestFit="1" customWidth="1"/>
    <col min="13573" max="13573" width="19.7109375" style="3" customWidth="1"/>
    <col min="13574" max="13574" width="6.7109375" style="3" customWidth="1"/>
    <col min="13575" max="13576" width="11.5703125" style="3" customWidth="1"/>
    <col min="13577" max="13577" width="11.5703125" style="3"/>
    <col min="13578" max="13578" width="15.5703125" style="3" customWidth="1"/>
    <col min="13579" max="13824" width="11.5703125" style="3"/>
    <col min="13825" max="13825" width="36.28515625" style="3" customWidth="1"/>
    <col min="13826" max="13826" width="18.7109375" style="3" customWidth="1"/>
    <col min="13827" max="13827" width="41.42578125" style="3" customWidth="1"/>
    <col min="13828" max="13828" width="10.42578125" style="3" bestFit="1" customWidth="1"/>
    <col min="13829" max="13829" width="19.7109375" style="3" customWidth="1"/>
    <col min="13830" max="13830" width="6.7109375" style="3" customWidth="1"/>
    <col min="13831" max="13832" width="11.5703125" style="3" customWidth="1"/>
    <col min="13833" max="13833" width="11.5703125" style="3"/>
    <col min="13834" max="13834" width="15.5703125" style="3" customWidth="1"/>
    <col min="13835" max="14080" width="11.5703125" style="3"/>
    <col min="14081" max="14081" width="36.28515625" style="3" customWidth="1"/>
    <col min="14082" max="14082" width="18.7109375" style="3" customWidth="1"/>
    <col min="14083" max="14083" width="41.42578125" style="3" customWidth="1"/>
    <col min="14084" max="14084" width="10.42578125" style="3" bestFit="1" customWidth="1"/>
    <col min="14085" max="14085" width="19.7109375" style="3" customWidth="1"/>
    <col min="14086" max="14086" width="6.7109375" style="3" customWidth="1"/>
    <col min="14087" max="14088" width="11.5703125" style="3" customWidth="1"/>
    <col min="14089" max="14089" width="11.5703125" style="3"/>
    <col min="14090" max="14090" width="15.5703125" style="3" customWidth="1"/>
    <col min="14091" max="14336" width="11.5703125" style="3"/>
    <col min="14337" max="14337" width="36.28515625" style="3" customWidth="1"/>
    <col min="14338" max="14338" width="18.7109375" style="3" customWidth="1"/>
    <col min="14339" max="14339" width="41.42578125" style="3" customWidth="1"/>
    <col min="14340" max="14340" width="10.42578125" style="3" bestFit="1" customWidth="1"/>
    <col min="14341" max="14341" width="19.7109375" style="3" customWidth="1"/>
    <col min="14342" max="14342" width="6.7109375" style="3" customWidth="1"/>
    <col min="14343" max="14344" width="11.5703125" style="3" customWidth="1"/>
    <col min="14345" max="14345" width="11.5703125" style="3"/>
    <col min="14346" max="14346" width="15.5703125" style="3" customWidth="1"/>
    <col min="14347" max="14592" width="11.5703125" style="3"/>
    <col min="14593" max="14593" width="36.28515625" style="3" customWidth="1"/>
    <col min="14594" max="14594" width="18.7109375" style="3" customWidth="1"/>
    <col min="14595" max="14595" width="41.42578125" style="3" customWidth="1"/>
    <col min="14596" max="14596" width="10.42578125" style="3" bestFit="1" customWidth="1"/>
    <col min="14597" max="14597" width="19.7109375" style="3" customWidth="1"/>
    <col min="14598" max="14598" width="6.7109375" style="3" customWidth="1"/>
    <col min="14599" max="14600" width="11.5703125" style="3" customWidth="1"/>
    <col min="14601" max="14601" width="11.5703125" style="3"/>
    <col min="14602" max="14602" width="15.5703125" style="3" customWidth="1"/>
    <col min="14603" max="14848" width="11.5703125" style="3"/>
    <col min="14849" max="14849" width="36.28515625" style="3" customWidth="1"/>
    <col min="14850" max="14850" width="18.7109375" style="3" customWidth="1"/>
    <col min="14851" max="14851" width="41.42578125" style="3" customWidth="1"/>
    <col min="14852" max="14852" width="10.42578125" style="3" bestFit="1" customWidth="1"/>
    <col min="14853" max="14853" width="19.7109375" style="3" customWidth="1"/>
    <col min="14854" max="14854" width="6.7109375" style="3" customWidth="1"/>
    <col min="14855" max="14856" width="11.5703125" style="3" customWidth="1"/>
    <col min="14857" max="14857" width="11.5703125" style="3"/>
    <col min="14858" max="14858" width="15.5703125" style="3" customWidth="1"/>
    <col min="14859" max="15104" width="11.5703125" style="3"/>
    <col min="15105" max="15105" width="36.28515625" style="3" customWidth="1"/>
    <col min="15106" max="15106" width="18.7109375" style="3" customWidth="1"/>
    <col min="15107" max="15107" width="41.42578125" style="3" customWidth="1"/>
    <col min="15108" max="15108" width="10.42578125" style="3" bestFit="1" customWidth="1"/>
    <col min="15109" max="15109" width="19.7109375" style="3" customWidth="1"/>
    <col min="15110" max="15110" width="6.7109375" style="3" customWidth="1"/>
    <col min="15111" max="15112" width="11.5703125" style="3" customWidth="1"/>
    <col min="15113" max="15113" width="11.5703125" style="3"/>
    <col min="15114" max="15114" width="15.5703125" style="3" customWidth="1"/>
    <col min="15115" max="15360" width="11.5703125" style="3"/>
    <col min="15361" max="15361" width="36.28515625" style="3" customWidth="1"/>
    <col min="15362" max="15362" width="18.7109375" style="3" customWidth="1"/>
    <col min="15363" max="15363" width="41.42578125" style="3" customWidth="1"/>
    <col min="15364" max="15364" width="10.42578125" style="3" bestFit="1" customWidth="1"/>
    <col min="15365" max="15365" width="19.7109375" style="3" customWidth="1"/>
    <col min="15366" max="15366" width="6.7109375" style="3" customWidth="1"/>
    <col min="15367" max="15368" width="11.5703125" style="3" customWidth="1"/>
    <col min="15369" max="15369" width="11.5703125" style="3"/>
    <col min="15370" max="15370" width="15.5703125" style="3" customWidth="1"/>
    <col min="15371" max="15616" width="11.5703125" style="3"/>
    <col min="15617" max="15617" width="36.28515625" style="3" customWidth="1"/>
    <col min="15618" max="15618" width="18.7109375" style="3" customWidth="1"/>
    <col min="15619" max="15619" width="41.42578125" style="3" customWidth="1"/>
    <col min="15620" max="15620" width="10.42578125" style="3" bestFit="1" customWidth="1"/>
    <col min="15621" max="15621" width="19.7109375" style="3" customWidth="1"/>
    <col min="15622" max="15622" width="6.7109375" style="3" customWidth="1"/>
    <col min="15623" max="15624" width="11.5703125" style="3" customWidth="1"/>
    <col min="15625" max="15625" width="11.5703125" style="3"/>
    <col min="15626" max="15626" width="15.5703125" style="3" customWidth="1"/>
    <col min="15627" max="15872" width="11.5703125" style="3"/>
    <col min="15873" max="15873" width="36.28515625" style="3" customWidth="1"/>
    <col min="15874" max="15874" width="18.7109375" style="3" customWidth="1"/>
    <col min="15875" max="15875" width="41.42578125" style="3" customWidth="1"/>
    <col min="15876" max="15876" width="10.42578125" style="3" bestFit="1" customWidth="1"/>
    <col min="15877" max="15877" width="19.7109375" style="3" customWidth="1"/>
    <col min="15878" max="15878" width="6.7109375" style="3" customWidth="1"/>
    <col min="15879" max="15880" width="11.5703125" style="3" customWidth="1"/>
    <col min="15881" max="15881" width="11.5703125" style="3"/>
    <col min="15882" max="15882" width="15.5703125" style="3" customWidth="1"/>
    <col min="15883" max="16128" width="11.5703125" style="3"/>
    <col min="16129" max="16129" width="36.28515625" style="3" customWidth="1"/>
    <col min="16130" max="16130" width="18.7109375" style="3" customWidth="1"/>
    <col min="16131" max="16131" width="41.42578125" style="3" customWidth="1"/>
    <col min="16132" max="16132" width="10.42578125" style="3" bestFit="1" customWidth="1"/>
    <col min="16133" max="16133" width="19.7109375" style="3" customWidth="1"/>
    <col min="16134" max="16134" width="6.7109375" style="3" customWidth="1"/>
    <col min="16135" max="16136" width="11.5703125" style="3" customWidth="1"/>
    <col min="16137" max="16137" width="11.5703125" style="3"/>
    <col min="16138" max="16138" width="15.5703125" style="3" customWidth="1"/>
    <col min="16139" max="16384" width="11.5703125" style="3"/>
  </cols>
  <sheetData>
    <row r="1" spans="1:15" x14ac:dyDescent="0.25">
      <c r="A1" s="112" t="s">
        <v>810</v>
      </c>
    </row>
    <row r="2" spans="1:15" ht="17.25" customHeight="1" x14ac:dyDescent="0.25">
      <c r="A2" s="1029" t="s">
        <v>811</v>
      </c>
      <c r="B2" s="1029"/>
      <c r="C2" s="1029"/>
    </row>
    <row r="4" spans="1:15" x14ac:dyDescent="0.25">
      <c r="A4" s="153" t="s">
        <v>791</v>
      </c>
      <c r="B4" s="154">
        <v>45658</v>
      </c>
      <c r="C4" s="155" t="s">
        <v>792</v>
      </c>
    </row>
    <row r="5" spans="1:15" ht="15.75" thickBot="1" x14ac:dyDescent="0.3">
      <c r="A5" s="156"/>
      <c r="B5" s="157"/>
      <c r="C5" s="157"/>
    </row>
    <row r="6" spans="1:15" ht="15.75" thickBot="1" x14ac:dyDescent="0.3">
      <c r="A6" s="158" t="s">
        <v>812</v>
      </c>
      <c r="B6" s="567">
        <f>SUM(B8:B16)</f>
        <v>3988.6413169721582</v>
      </c>
      <c r="C6" s="159">
        <f>B6/$B$20</f>
        <v>0.98014209341277936</v>
      </c>
    </row>
    <row r="7" spans="1:15" x14ac:dyDescent="0.25">
      <c r="A7" s="135"/>
      <c r="B7" s="568"/>
      <c r="C7" s="160"/>
    </row>
    <row r="8" spans="1:15" x14ac:dyDescent="0.25">
      <c r="A8" s="126" t="s">
        <v>1</v>
      </c>
      <c r="B8" s="161">
        <v>1838.8873747120899</v>
      </c>
      <c r="C8" s="162">
        <f t="shared" ref="C8:C16" si="0">B8/$B$20</f>
        <v>0.45187590905487757</v>
      </c>
      <c r="N8"/>
    </row>
    <row r="9" spans="1:15" x14ac:dyDescent="0.25">
      <c r="A9" s="126" t="s">
        <v>2</v>
      </c>
      <c r="B9" s="161">
        <v>1474.8914182999999</v>
      </c>
      <c r="C9" s="162">
        <f t="shared" si="0"/>
        <v>0.36242997236625074</v>
      </c>
      <c r="N9"/>
      <c r="O9"/>
    </row>
    <row r="10" spans="1:15" x14ac:dyDescent="0.25">
      <c r="A10" s="126" t="s">
        <v>3</v>
      </c>
      <c r="B10" s="161">
        <v>200.63463460012699</v>
      </c>
      <c r="C10" s="162">
        <f t="shared" si="0"/>
        <v>4.9302615888599639E-2</v>
      </c>
      <c r="N10"/>
      <c r="O10"/>
    </row>
    <row r="11" spans="1:15" x14ac:dyDescent="0.25">
      <c r="A11" s="126" t="s">
        <v>4</v>
      </c>
      <c r="B11" s="161">
        <v>10.884987379984601</v>
      </c>
      <c r="C11" s="162">
        <f t="shared" si="0"/>
        <v>2.6748041424513639E-3</v>
      </c>
      <c r="N11"/>
      <c r="O11"/>
    </row>
    <row r="12" spans="1:15" x14ac:dyDescent="0.25">
      <c r="A12" s="126" t="s">
        <v>276</v>
      </c>
      <c r="B12" s="161">
        <v>138.55949958699</v>
      </c>
      <c r="C12" s="162">
        <f t="shared" si="0"/>
        <v>3.4048686556381949E-2</v>
      </c>
      <c r="N12"/>
      <c r="O12"/>
    </row>
    <row r="13" spans="1:15" x14ac:dyDescent="0.25">
      <c r="A13" s="126" t="s">
        <v>277</v>
      </c>
      <c r="B13" s="161">
        <v>70.338753390000093</v>
      </c>
      <c r="C13" s="162">
        <f t="shared" si="0"/>
        <v>1.7284575753242933E-2</v>
      </c>
      <c r="N13"/>
      <c r="O13"/>
    </row>
    <row r="14" spans="1:15" x14ac:dyDescent="0.25">
      <c r="A14" s="126" t="s">
        <v>5</v>
      </c>
      <c r="B14" s="161">
        <v>111.71099999997401</v>
      </c>
      <c r="C14" s="162">
        <f t="shared" si="0"/>
        <v>2.7451115479174538E-2</v>
      </c>
      <c r="N14"/>
      <c r="O14"/>
    </row>
    <row r="15" spans="1:15" x14ac:dyDescent="0.25">
      <c r="A15" s="126" t="s">
        <v>813</v>
      </c>
      <c r="B15" s="161">
        <v>142.181995682993</v>
      </c>
      <c r="C15" s="162">
        <f t="shared" si="0"/>
        <v>3.4938854567179996E-2</v>
      </c>
      <c r="N15"/>
      <c r="O15"/>
    </row>
    <row r="16" spans="1:15" ht="15.75" thickBot="1" x14ac:dyDescent="0.3">
      <c r="A16" s="126" t="s">
        <v>806</v>
      </c>
      <c r="B16" s="163">
        <v>0.55165332</v>
      </c>
      <c r="C16" s="164">
        <f t="shared" si="0"/>
        <v>1.3555960462079426E-4</v>
      </c>
      <c r="N16"/>
      <c r="O16"/>
    </row>
    <row r="17" spans="1:15" ht="15.75" thickBot="1" x14ac:dyDescent="0.3">
      <c r="A17" s="126"/>
      <c r="B17" s="105"/>
      <c r="C17" s="138"/>
      <c r="N17"/>
      <c r="O17"/>
    </row>
    <row r="18" spans="1:15" ht="15.75" thickBot="1" x14ac:dyDescent="0.3">
      <c r="A18" s="165" t="s">
        <v>803</v>
      </c>
      <c r="B18" s="166">
        <v>80.8108</v>
      </c>
      <c r="C18" s="167">
        <f>B18/$B$20</f>
        <v>1.9857906587220541E-2</v>
      </c>
      <c r="N18"/>
      <c r="O18"/>
    </row>
    <row r="19" spans="1:15" x14ac:dyDescent="0.25">
      <c r="A19" s="135"/>
      <c r="B19" s="135"/>
      <c r="C19" s="145"/>
      <c r="N19"/>
      <c r="O19"/>
    </row>
    <row r="20" spans="1:15" x14ac:dyDescent="0.25">
      <c r="A20" s="139" t="s">
        <v>808</v>
      </c>
      <c r="B20" s="168">
        <f>+B18+B6</f>
        <v>4069.4521169721584</v>
      </c>
      <c r="C20" s="141">
        <f>+C6+C18</f>
        <v>0.99999999999999989</v>
      </c>
      <c r="N20"/>
    </row>
    <row r="21" spans="1:15" x14ac:dyDescent="0.25">
      <c r="A21" s="169"/>
      <c r="B21" s="170"/>
      <c r="C21" s="171"/>
      <c r="N21"/>
    </row>
    <row r="22" spans="1:15" ht="41.25" customHeight="1" x14ac:dyDescent="0.25">
      <c r="A22" s="1030" t="s">
        <v>814</v>
      </c>
      <c r="B22" s="1030"/>
      <c r="C22" s="1030"/>
      <c r="N22"/>
    </row>
    <row r="23" spans="1:15" ht="18.75" customHeight="1" x14ac:dyDescent="0.25">
      <c r="N23"/>
    </row>
    <row r="24" spans="1:15" s="115" customFormat="1" ht="18" customHeight="1" thickBot="1" x14ac:dyDescent="0.3">
      <c r="A24" s="153" t="s">
        <v>791</v>
      </c>
      <c r="B24" s="154">
        <v>45658</v>
      </c>
      <c r="C24" s="155" t="s">
        <v>792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5" ht="15.75" thickBot="1" x14ac:dyDescent="0.3">
      <c r="A25" s="172" t="s">
        <v>815</v>
      </c>
      <c r="B25" s="173">
        <f>SUM(B26:B35)</f>
        <v>4069.4521169721584</v>
      </c>
      <c r="C25" s="174">
        <f>B25/$B$37</f>
        <v>0.60798244848252514</v>
      </c>
      <c r="N25"/>
    </row>
    <row r="26" spans="1:15" x14ac:dyDescent="0.25">
      <c r="A26" s="126" t="s">
        <v>1</v>
      </c>
      <c r="B26" s="161">
        <v>1838.8873747120899</v>
      </c>
      <c r="C26" s="175">
        <f>B26/$B$37</f>
        <v>0.27473262159745132</v>
      </c>
      <c r="D26" s="176"/>
      <c r="E26" s="176"/>
      <c r="N26"/>
    </row>
    <row r="27" spans="1:15" x14ac:dyDescent="0.25">
      <c r="A27" s="126" t="s">
        <v>2</v>
      </c>
      <c r="B27" s="161">
        <v>1474.8914182999999</v>
      </c>
      <c r="C27" s="175">
        <f t="shared" ref="C27:C35" si="1">B27/$B$37</f>
        <v>0.22035106200268706</v>
      </c>
      <c r="D27" s="176"/>
    </row>
    <row r="28" spans="1:15" x14ac:dyDescent="0.25">
      <c r="A28" s="126" t="s">
        <v>3</v>
      </c>
      <c r="B28" s="161">
        <v>200.63463460012699</v>
      </c>
      <c r="C28" s="175">
        <f t="shared" si="1"/>
        <v>2.9975125124544259E-2</v>
      </c>
    </row>
    <row r="29" spans="1:15" x14ac:dyDescent="0.25">
      <c r="A29" s="126" t="s">
        <v>4</v>
      </c>
      <c r="B29" s="161">
        <v>10.884987379984601</v>
      </c>
      <c r="C29" s="175">
        <f t="shared" si="1"/>
        <v>1.6262339717387812E-3</v>
      </c>
    </row>
    <row r="30" spans="1:15" x14ac:dyDescent="0.25">
      <c r="A30" s="126" t="s">
        <v>276</v>
      </c>
      <c r="B30" s="161">
        <v>138.55949958699</v>
      </c>
      <c r="C30" s="925">
        <f t="shared" si="1"/>
        <v>2.0701003820163138E-2</v>
      </c>
    </row>
    <row r="31" spans="1:15" x14ac:dyDescent="0.25">
      <c r="A31" s="126" t="s">
        <v>277</v>
      </c>
      <c r="B31" s="161">
        <v>70.338753390000093</v>
      </c>
      <c r="C31" s="175">
        <f t="shared" si="1"/>
        <v>1.0508718687438325E-2</v>
      </c>
    </row>
    <row r="32" spans="1:15" x14ac:dyDescent="0.25">
      <c r="A32" s="126" t="s">
        <v>5</v>
      </c>
      <c r="B32" s="161">
        <v>111.71099999997401</v>
      </c>
      <c r="C32" s="925">
        <f t="shared" si="1"/>
        <v>1.6689796402605081E-2</v>
      </c>
    </row>
    <row r="33" spans="1:28" x14ac:dyDescent="0.25">
      <c r="A33" s="126" t="s">
        <v>813</v>
      </c>
      <c r="B33" s="161">
        <v>142.181995682993</v>
      </c>
      <c r="C33" s="925">
        <f t="shared" si="1"/>
        <v>2.1242210346928952E-2</v>
      </c>
    </row>
    <row r="34" spans="1:28" x14ac:dyDescent="0.25">
      <c r="A34" s="126" t="s">
        <v>806</v>
      </c>
      <c r="B34" s="161">
        <v>0.55165332</v>
      </c>
      <c r="C34" s="645">
        <f t="shared" si="1"/>
        <v>8.2417860332673531E-5</v>
      </c>
    </row>
    <row r="35" spans="1:28" ht="15.75" thickBot="1" x14ac:dyDescent="0.3">
      <c r="A35" s="126" t="s">
        <v>816</v>
      </c>
      <c r="B35" s="163">
        <v>80.8108</v>
      </c>
      <c r="C35" s="177">
        <f t="shared" si="1"/>
        <v>1.207325866863561E-2</v>
      </c>
    </row>
    <row r="36" spans="1:28" x14ac:dyDescent="0.25">
      <c r="A36" s="126"/>
      <c r="B36" s="134"/>
      <c r="C36" s="76"/>
    </row>
    <row r="37" spans="1:28" x14ac:dyDescent="0.25">
      <c r="A37" s="139" t="s">
        <v>817</v>
      </c>
      <c r="B37" s="168">
        <v>6693.3710457089355</v>
      </c>
      <c r="C37" s="141">
        <v>1</v>
      </c>
    </row>
    <row r="38" spans="1:28" x14ac:dyDescent="0.25">
      <c r="A38" s="142"/>
      <c r="B38" s="144"/>
      <c r="C38" s="145"/>
    </row>
    <row r="39" spans="1:28" ht="37.5" customHeight="1" x14ac:dyDescent="0.2">
      <c r="A39" s="1024" t="s">
        <v>818</v>
      </c>
      <c r="B39" s="1024"/>
      <c r="C39" s="1024"/>
      <c r="D39" s="178"/>
      <c r="E39" s="178"/>
      <c r="F39" s="178"/>
      <c r="G39" s="178"/>
      <c r="H39" s="178"/>
      <c r="I39" s="178"/>
      <c r="J39" s="1031"/>
      <c r="K39" s="1031"/>
      <c r="L39" s="1031"/>
      <c r="M39" s="1031"/>
      <c r="N39" s="1031"/>
      <c r="O39" s="1031"/>
      <c r="P39" s="1031"/>
      <c r="Q39" s="1031"/>
      <c r="R39" s="1031"/>
      <c r="S39" s="1031"/>
      <c r="T39" s="1031"/>
      <c r="U39" s="1031"/>
      <c r="V39" s="1031"/>
      <c r="W39" s="1031"/>
      <c r="X39" s="1031"/>
      <c r="Y39" s="1031"/>
      <c r="Z39" s="1031"/>
      <c r="AA39" s="1031"/>
      <c r="AB39" s="179"/>
    </row>
    <row r="41" spans="1:28" ht="35.25" customHeight="1" x14ac:dyDescent="0.25"/>
    <row r="48" spans="1:28" x14ac:dyDescent="0.25">
      <c r="A48" s="3"/>
      <c r="B48" s="3"/>
    </row>
    <row r="49" spans="1:2" x14ac:dyDescent="0.25">
      <c r="A49" s="3"/>
      <c r="B49" s="3"/>
    </row>
    <row r="50" spans="1:2" x14ac:dyDescent="0.25">
      <c r="A50" s="3"/>
      <c r="B50" s="3"/>
    </row>
    <row r="51" spans="1:2" x14ac:dyDescent="0.25">
      <c r="A51" s="3"/>
      <c r="B51" s="3"/>
    </row>
    <row r="52" spans="1:2" x14ac:dyDescent="0.25">
      <c r="A52" s="3"/>
      <c r="B52" s="3"/>
    </row>
    <row r="53" spans="1:2" x14ac:dyDescent="0.25">
      <c r="A53" s="3"/>
      <c r="B53" s="3"/>
    </row>
    <row r="54" spans="1:2" x14ac:dyDescent="0.25">
      <c r="A54" s="3"/>
      <c r="B54" s="3"/>
    </row>
    <row r="55" spans="1:2" x14ac:dyDescent="0.25">
      <c r="A55" s="3"/>
      <c r="B55" s="3"/>
    </row>
    <row r="56" spans="1:2" x14ac:dyDescent="0.25">
      <c r="A56" s="3"/>
      <c r="B56" s="3"/>
    </row>
    <row r="57" spans="1:2" x14ac:dyDescent="0.25">
      <c r="A57" s="3"/>
      <c r="B57" s="3"/>
    </row>
    <row r="58" spans="1:2" x14ac:dyDescent="0.25">
      <c r="A58" s="3"/>
      <c r="B58" s="3"/>
    </row>
    <row r="59" spans="1:2" x14ac:dyDescent="0.25">
      <c r="A59" s="3"/>
      <c r="B59" s="3"/>
    </row>
    <row r="60" spans="1:2" x14ac:dyDescent="0.25">
      <c r="A60" s="3"/>
      <c r="B60" s="3"/>
    </row>
    <row r="61" spans="1:2" x14ac:dyDescent="0.25">
      <c r="A61" s="3"/>
      <c r="B61" s="3"/>
    </row>
    <row r="62" spans="1:2" x14ac:dyDescent="0.25">
      <c r="A62" s="3"/>
      <c r="B62" s="3"/>
    </row>
    <row r="63" spans="1:2" x14ac:dyDescent="0.25">
      <c r="A63" s="3"/>
      <c r="B63" s="3"/>
    </row>
  </sheetData>
  <mergeCells count="5">
    <mergeCell ref="A2:C2"/>
    <mergeCell ref="A22:C22"/>
    <mergeCell ref="A39:C39"/>
    <mergeCell ref="J39:R39"/>
    <mergeCell ref="S39:AA39"/>
  </mergeCells>
  <printOptions horizontalCentered="1" verticalCentered="1"/>
  <pageMargins left="0" right="0" top="0" bottom="0" header="0.31496062992125984" footer="0.31496062992125984"/>
  <pageSetup paperSize="9" scale="85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E01C2-6474-47A3-B0AD-4E2313D66757}">
  <sheetPr>
    <tabColor rgb="FF92D050"/>
  </sheetPr>
  <dimension ref="A1:I57"/>
  <sheetViews>
    <sheetView view="pageBreakPreview" zoomScaleNormal="100" zoomScaleSheetLayoutView="100" workbookViewId="0"/>
  </sheetViews>
  <sheetFormatPr baseColWidth="10" defaultColWidth="11.42578125" defaultRowHeight="12.75" x14ac:dyDescent="0.2"/>
  <cols>
    <col min="1" max="1" width="13.42578125" style="7" customWidth="1"/>
    <col min="2" max="2" width="15.42578125" style="6" bestFit="1" customWidth="1"/>
    <col min="3" max="3" width="13.42578125" style="6" bestFit="1" customWidth="1"/>
    <col min="4" max="4" width="13.140625" style="6" bestFit="1" customWidth="1"/>
    <col min="5" max="5" width="15.7109375" style="6" bestFit="1" customWidth="1"/>
    <col min="6" max="7" width="13.140625" style="6" bestFit="1" customWidth="1"/>
    <col min="8" max="8" width="14.140625" style="6" bestFit="1" customWidth="1"/>
    <col min="9" max="9" width="3.42578125" style="6" customWidth="1"/>
    <col min="10" max="16384" width="11.42578125" style="6"/>
  </cols>
  <sheetData>
    <row r="1" spans="1:9" x14ac:dyDescent="0.2">
      <c r="A1" s="96" t="s">
        <v>548</v>
      </c>
    </row>
    <row r="2" spans="1:9" ht="15.75" x14ac:dyDescent="0.25">
      <c r="A2" s="81" t="s">
        <v>313</v>
      </c>
    </row>
    <row r="3" spans="1:9" ht="15" x14ac:dyDescent="0.25">
      <c r="H3"/>
    </row>
    <row r="4" spans="1:9" s="180" customFormat="1" ht="25.5" x14ac:dyDescent="0.25">
      <c r="A4" s="188" t="s">
        <v>213</v>
      </c>
      <c r="B4" s="189" t="s">
        <v>314</v>
      </c>
      <c r="C4" s="189" t="s">
        <v>315</v>
      </c>
      <c r="D4" s="189" t="s">
        <v>236</v>
      </c>
      <c r="E4" s="189" t="s">
        <v>316</v>
      </c>
      <c r="F4" s="189" t="s">
        <v>317</v>
      </c>
      <c r="G4" s="189" t="s">
        <v>256</v>
      </c>
      <c r="H4" s="189" t="s">
        <v>0</v>
      </c>
    </row>
    <row r="5" spans="1:9" ht="15" x14ac:dyDescent="0.25">
      <c r="A5" s="7">
        <v>2000</v>
      </c>
      <c r="B5" s="74">
        <v>364712526.12000012</v>
      </c>
      <c r="C5" s="74">
        <v>134006848.91999997</v>
      </c>
      <c r="D5" s="74">
        <v>53822253.689999998</v>
      </c>
      <c r="E5" s="74">
        <v>235452422.21999991</v>
      </c>
      <c r="F5" s="74">
        <v>47233302.030000009</v>
      </c>
      <c r="G5" s="74">
        <v>179336590.8900004</v>
      </c>
      <c r="H5" s="74">
        <f t="shared" ref="H5:H29" si="0">SUM(B5:G5)</f>
        <v>1014563943.8700004</v>
      </c>
      <c r="I5" s="190"/>
    </row>
    <row r="6" spans="1:9" ht="15" x14ac:dyDescent="0.25">
      <c r="A6" s="7">
        <v>2001</v>
      </c>
      <c r="B6" s="74">
        <v>203780068.22999948</v>
      </c>
      <c r="C6" s="74">
        <v>439041747.33000058</v>
      </c>
      <c r="D6" s="74">
        <v>75252292.319999933</v>
      </c>
      <c r="E6" s="74">
        <v>347989505.91000021</v>
      </c>
      <c r="F6" s="74">
        <v>127548743.10000023</v>
      </c>
      <c r="G6" s="74">
        <v>215782072.97999948</v>
      </c>
      <c r="H6" s="74">
        <f t="shared" si="0"/>
        <v>1409394429.8699999</v>
      </c>
      <c r="I6" s="190"/>
    </row>
    <row r="7" spans="1:9" ht="15" x14ac:dyDescent="0.25">
      <c r="A7" s="7">
        <v>2002</v>
      </c>
      <c r="B7" s="74">
        <v>87638713.829999954</v>
      </c>
      <c r="C7" s="74">
        <v>96554213.75999999</v>
      </c>
      <c r="D7" s="74">
        <v>48579876.359999985</v>
      </c>
      <c r="E7" s="74">
        <v>124155763.47</v>
      </c>
      <c r="F7" s="74">
        <v>29345194.620000031</v>
      </c>
      <c r="G7" s="74">
        <v>42398073.809999876</v>
      </c>
      <c r="H7" s="74">
        <f t="shared" si="0"/>
        <v>428671835.84999985</v>
      </c>
      <c r="I7" s="190"/>
    </row>
    <row r="8" spans="1:9" ht="15" x14ac:dyDescent="0.25">
      <c r="A8" s="7">
        <v>2003</v>
      </c>
      <c r="B8" s="74">
        <v>43234624.949999988</v>
      </c>
      <c r="C8" s="74">
        <v>49350861.299999982</v>
      </c>
      <c r="D8" s="74">
        <v>29833129.169999987</v>
      </c>
      <c r="E8" s="74">
        <v>53040772.680000022</v>
      </c>
      <c r="F8" s="74">
        <v>18433272.120000005</v>
      </c>
      <c r="G8" s="74">
        <v>41018095.919999979</v>
      </c>
      <c r="H8" s="74">
        <f t="shared" si="0"/>
        <v>234910756.13999996</v>
      </c>
      <c r="I8" s="190"/>
    </row>
    <row r="9" spans="1:9" ht="15" x14ac:dyDescent="0.25">
      <c r="A9" s="7">
        <v>2004</v>
      </c>
      <c r="B9" s="74">
        <v>64309154.81999997</v>
      </c>
      <c r="C9" s="74">
        <v>56722253.309999987</v>
      </c>
      <c r="D9" s="74">
        <v>47032188.569999918</v>
      </c>
      <c r="E9" s="74">
        <v>46008521.460000046</v>
      </c>
      <c r="F9" s="74">
        <v>12574359.299999999</v>
      </c>
      <c r="G9" s="74">
        <v>94914086.610000089</v>
      </c>
      <c r="H9" s="74">
        <f t="shared" si="0"/>
        <v>321560564.06999999</v>
      </c>
      <c r="I9" s="190"/>
    </row>
    <row r="10" spans="1:9" ht="15" x14ac:dyDescent="0.25">
      <c r="A10" s="7">
        <v>2005</v>
      </c>
      <c r="B10" s="74">
        <v>30458306.190000027</v>
      </c>
      <c r="C10" s="74">
        <v>161210850.65999982</v>
      </c>
      <c r="D10" s="74">
        <v>83709674.33999975</v>
      </c>
      <c r="E10" s="74">
        <v>252961181.4899998</v>
      </c>
      <c r="F10" s="74">
        <v>29544632.010000087</v>
      </c>
      <c r="G10" s="74">
        <v>277352585.40000004</v>
      </c>
      <c r="H10" s="74">
        <f t="shared" si="0"/>
        <v>835237230.08999944</v>
      </c>
      <c r="I10" s="190"/>
    </row>
    <row r="11" spans="1:9" ht="15" x14ac:dyDescent="0.25">
      <c r="A11" s="7">
        <v>2006</v>
      </c>
      <c r="B11" s="74">
        <v>63538746.300000064</v>
      </c>
      <c r="C11" s="74">
        <v>124092577.56000002</v>
      </c>
      <c r="D11" s="74">
        <v>102387498.9300001</v>
      </c>
      <c r="E11" s="74">
        <v>640626630.36000013</v>
      </c>
      <c r="F11" s="74">
        <v>64837125.059999898</v>
      </c>
      <c r="G11" s="74">
        <v>273461734.01999992</v>
      </c>
      <c r="H11" s="74">
        <f t="shared" si="0"/>
        <v>1268944312.2300003</v>
      </c>
      <c r="I11" s="190"/>
    </row>
    <row r="12" spans="1:9" ht="15" x14ac:dyDescent="0.25">
      <c r="A12" s="7">
        <v>2007</v>
      </c>
      <c r="B12" s="74">
        <v>63768993.810000047</v>
      </c>
      <c r="C12" s="74">
        <v>125551261.50000018</v>
      </c>
      <c r="D12" s="74">
        <v>136592095.34999964</v>
      </c>
      <c r="E12" s="74">
        <v>336788377.42000014</v>
      </c>
      <c r="F12" s="74">
        <v>50179972.590000123</v>
      </c>
      <c r="G12" s="74">
        <v>197918361.39000002</v>
      </c>
      <c r="H12" s="74">
        <f t="shared" si="0"/>
        <v>910799062.06000006</v>
      </c>
      <c r="I12" s="190"/>
    </row>
    <row r="13" spans="1:9" ht="15" x14ac:dyDescent="0.25">
      <c r="A13" s="7">
        <v>2008</v>
      </c>
      <c r="B13" s="74">
        <v>141038943.87999985</v>
      </c>
      <c r="C13" s="74">
        <v>176688011.64000005</v>
      </c>
      <c r="D13" s="74">
        <v>167839351.1599997</v>
      </c>
      <c r="E13" s="74">
        <v>321482441.06999975</v>
      </c>
      <c r="F13" s="74">
        <v>131980227.86999997</v>
      </c>
      <c r="G13" s="74">
        <v>328783685.63</v>
      </c>
      <c r="H13" s="74">
        <f t="shared" si="0"/>
        <v>1267812661.2499993</v>
      </c>
      <c r="I13" s="190"/>
    </row>
    <row r="14" spans="1:9" ht="15" x14ac:dyDescent="0.25">
      <c r="A14" s="7">
        <v>2009</v>
      </c>
      <c r="B14" s="74">
        <v>319825374.36999983</v>
      </c>
      <c r="C14" s="74">
        <v>499659326.55999994</v>
      </c>
      <c r="D14" s="74">
        <v>393600073.86000025</v>
      </c>
      <c r="E14" s="74">
        <v>376380329.33999991</v>
      </c>
      <c r="F14" s="74">
        <v>196060821.38999999</v>
      </c>
      <c r="G14" s="74">
        <v>504747514.43999952</v>
      </c>
      <c r="H14" s="74">
        <f t="shared" si="0"/>
        <v>2290273439.9599996</v>
      </c>
      <c r="I14" s="190"/>
    </row>
    <row r="15" spans="1:9" ht="15" x14ac:dyDescent="0.25">
      <c r="A15" s="7">
        <v>2010</v>
      </c>
      <c r="B15" s="74">
        <v>416011992.68000019</v>
      </c>
      <c r="C15" s="74">
        <v>518078947.40000021</v>
      </c>
      <c r="D15" s="74">
        <v>615815226.54999876</v>
      </c>
      <c r="E15" s="74">
        <v>827591968.73000026</v>
      </c>
      <c r="F15" s="74">
        <v>510276007.16999948</v>
      </c>
      <c r="G15" s="74">
        <v>443780328.36000031</v>
      </c>
      <c r="H15" s="74">
        <f t="shared" si="0"/>
        <v>3331554470.8899994</v>
      </c>
      <c r="I15" s="190"/>
    </row>
    <row r="16" spans="1:9" ht="15" x14ac:dyDescent="0.25">
      <c r="A16" s="7">
        <v>2011</v>
      </c>
      <c r="B16" s="74">
        <v>1124827734.0299997</v>
      </c>
      <c r="C16" s="74">
        <v>776151268.41000021</v>
      </c>
      <c r="D16" s="74">
        <v>869366743.73000002</v>
      </c>
      <c r="E16" s="74">
        <v>1406825781.3400002</v>
      </c>
      <c r="F16" s="74">
        <v>788187748.4199996</v>
      </c>
      <c r="G16" s="74">
        <v>1412256087.950001</v>
      </c>
      <c r="H16" s="74">
        <f t="shared" si="0"/>
        <v>6377615363.8800011</v>
      </c>
      <c r="I16" s="190">
        <f t="shared" ref="I16:I30" si="1">+H16/1000000</f>
        <v>6377.6153638800015</v>
      </c>
    </row>
    <row r="17" spans="1:9" ht="15" x14ac:dyDescent="0.25">
      <c r="A17" s="7">
        <v>2012</v>
      </c>
      <c r="B17" s="74">
        <v>1140068754.6699998</v>
      </c>
      <c r="C17" s="74">
        <v>525257849.70999998</v>
      </c>
      <c r="D17" s="74">
        <v>905401645.29999936</v>
      </c>
      <c r="E17" s="74">
        <v>1797233970.0200005</v>
      </c>
      <c r="F17" s="74">
        <v>638740607.01000047</v>
      </c>
      <c r="G17" s="74">
        <v>2491504592.8899927</v>
      </c>
      <c r="H17" s="74">
        <f t="shared" si="0"/>
        <v>7498207419.5999928</v>
      </c>
      <c r="I17" s="190">
        <f t="shared" si="1"/>
        <v>7498.207419599993</v>
      </c>
    </row>
    <row r="18" spans="1:9" ht="15" x14ac:dyDescent="0.25">
      <c r="A18" s="7">
        <v>2013</v>
      </c>
      <c r="B18" s="74">
        <v>1419197207.8400004</v>
      </c>
      <c r="C18" s="74">
        <v>789358143.50000012</v>
      </c>
      <c r="D18" s="74">
        <v>776418374.67000091</v>
      </c>
      <c r="E18" s="74">
        <v>1807744001.009999</v>
      </c>
      <c r="F18" s="74">
        <v>404548164.9399997</v>
      </c>
      <c r="G18" s="74">
        <v>3719281155.8200016</v>
      </c>
      <c r="H18" s="74">
        <f t="shared" si="0"/>
        <v>8916547047.7800026</v>
      </c>
      <c r="I18" s="190">
        <f t="shared" si="1"/>
        <v>8916.5470477800027</v>
      </c>
    </row>
    <row r="19" spans="1:9" ht="15" x14ac:dyDescent="0.25">
      <c r="A19" s="7">
        <v>2014</v>
      </c>
      <c r="B19" s="74">
        <v>889682461.03000033</v>
      </c>
      <c r="C19" s="74">
        <v>557607616.26999998</v>
      </c>
      <c r="D19" s="74">
        <v>625458907.48999929</v>
      </c>
      <c r="E19" s="74">
        <v>1463521224.1100011</v>
      </c>
      <c r="F19" s="74">
        <v>420086094.83999974</v>
      </c>
      <c r="G19" s="74">
        <v>4122853397.7500048</v>
      </c>
      <c r="H19" s="74">
        <f t="shared" si="0"/>
        <v>8079209701.4900055</v>
      </c>
      <c r="I19" s="190">
        <f t="shared" si="1"/>
        <v>8079.2097014900055</v>
      </c>
    </row>
    <row r="20" spans="1:9" ht="15" x14ac:dyDescent="0.25">
      <c r="A20" s="7">
        <v>2015</v>
      </c>
      <c r="B20" s="74">
        <v>450720609.94000012</v>
      </c>
      <c r="C20" s="74">
        <v>669233734.78000033</v>
      </c>
      <c r="D20" s="74">
        <v>534697097.47999895</v>
      </c>
      <c r="E20" s="74">
        <v>1232816024.8499999</v>
      </c>
      <c r="F20" s="74">
        <v>382972373.1700002</v>
      </c>
      <c r="G20" s="74">
        <v>3599226251.0099983</v>
      </c>
      <c r="H20" s="74">
        <f t="shared" si="0"/>
        <v>6869666091.2299976</v>
      </c>
      <c r="I20" s="190">
        <f t="shared" si="1"/>
        <v>6869.6660912299976</v>
      </c>
    </row>
    <row r="21" spans="1:9" ht="15" x14ac:dyDescent="0.25">
      <c r="A21" s="7">
        <v>2016</v>
      </c>
      <c r="B21" s="74">
        <v>237703532.27000001</v>
      </c>
      <c r="C21" s="74">
        <v>387143433.51999998</v>
      </c>
      <c r="D21" s="74">
        <v>377551376.2899999</v>
      </c>
      <c r="E21" s="74">
        <v>1079252658.4899998</v>
      </c>
      <c r="F21" s="74">
        <v>349652787.1499998</v>
      </c>
      <c r="G21" s="74">
        <v>902845057.49999917</v>
      </c>
      <c r="H21" s="74">
        <f t="shared" si="0"/>
        <v>3334148845.2199984</v>
      </c>
      <c r="I21" s="190">
        <f t="shared" si="1"/>
        <v>3334.1488452199983</v>
      </c>
    </row>
    <row r="22" spans="1:9" ht="15" x14ac:dyDescent="0.25">
      <c r="A22" s="7">
        <v>2017</v>
      </c>
      <c r="B22" s="74">
        <v>288314529.44000012</v>
      </c>
      <c r="C22" s="74">
        <v>491458082.57000047</v>
      </c>
      <c r="D22" s="74">
        <v>495686430.17999989</v>
      </c>
      <c r="E22" s="74">
        <v>1587837378.2599983</v>
      </c>
      <c r="F22" s="74">
        <v>389701252.76999968</v>
      </c>
      <c r="G22" s="74">
        <v>721739161.80000007</v>
      </c>
      <c r="H22" s="74">
        <f t="shared" si="0"/>
        <v>3974736835.0199986</v>
      </c>
      <c r="I22" s="190">
        <f t="shared" si="1"/>
        <v>3974.7368350199986</v>
      </c>
    </row>
    <row r="23" spans="1:9" ht="15" x14ac:dyDescent="0.25">
      <c r="A23" s="7">
        <v>2018</v>
      </c>
      <c r="B23" s="74">
        <v>1425051440.4699998</v>
      </c>
      <c r="C23" s="74">
        <v>656187528.79000008</v>
      </c>
      <c r="D23" s="74">
        <v>430991600.36000031</v>
      </c>
      <c r="E23" s="74">
        <v>1079993174.7299998</v>
      </c>
      <c r="F23" s="74">
        <v>755185111.21000004</v>
      </c>
      <c r="G23" s="74">
        <v>607224592.74000001</v>
      </c>
      <c r="H23" s="74">
        <f t="shared" si="0"/>
        <v>4954633448.2999992</v>
      </c>
      <c r="I23" s="190">
        <f t="shared" si="1"/>
        <v>4954.6334482999991</v>
      </c>
    </row>
    <row r="24" spans="1:9" ht="15" x14ac:dyDescent="0.25">
      <c r="A24" s="7">
        <v>2019</v>
      </c>
      <c r="B24" s="74">
        <v>1337050021</v>
      </c>
      <c r="C24" s="74">
        <v>1039611189</v>
      </c>
      <c r="D24" s="74">
        <v>355394579.89999998</v>
      </c>
      <c r="E24" s="74">
        <v>1332676908</v>
      </c>
      <c r="F24" s="74">
        <v>1117881994</v>
      </c>
      <c r="G24" s="74">
        <v>720005678</v>
      </c>
      <c r="H24" s="74">
        <f t="shared" si="0"/>
        <v>5902620369.8999996</v>
      </c>
      <c r="I24" s="190">
        <f t="shared" si="1"/>
        <v>5902.6203698999998</v>
      </c>
    </row>
    <row r="25" spans="1:9" ht="15" x14ac:dyDescent="0.25">
      <c r="A25" s="7">
        <v>2020</v>
      </c>
      <c r="B25" s="74">
        <v>1431735521</v>
      </c>
      <c r="C25" s="74">
        <v>741526628</v>
      </c>
      <c r="D25" s="74">
        <v>215286136</v>
      </c>
      <c r="E25" s="74">
        <v>856591270</v>
      </c>
      <c r="F25" s="74">
        <v>389591504</v>
      </c>
      <c r="G25" s="74">
        <v>674442065</v>
      </c>
      <c r="H25" s="74">
        <f t="shared" si="0"/>
        <v>4309173124</v>
      </c>
      <c r="I25" s="190">
        <f t="shared" si="1"/>
        <v>4309.1731239999999</v>
      </c>
    </row>
    <row r="26" spans="1:9" ht="15" x14ac:dyDescent="0.25">
      <c r="A26" s="7">
        <v>2021</v>
      </c>
      <c r="B26" s="74">
        <v>1394735022</v>
      </c>
      <c r="C26" s="74">
        <v>737787832</v>
      </c>
      <c r="D26" s="74">
        <v>328981420</v>
      </c>
      <c r="E26" s="74">
        <v>1339325748</v>
      </c>
      <c r="F26" s="74">
        <v>597146964</v>
      </c>
      <c r="G26" s="74">
        <v>756728321</v>
      </c>
      <c r="H26" s="74">
        <f t="shared" si="0"/>
        <v>5154705307</v>
      </c>
      <c r="I26" s="190">
        <f t="shared" si="1"/>
        <v>5154.7053070000002</v>
      </c>
    </row>
    <row r="27" spans="1:9" ht="15" x14ac:dyDescent="0.25">
      <c r="A27" s="7">
        <v>2022</v>
      </c>
      <c r="B27" s="74">
        <v>1334995094</v>
      </c>
      <c r="C27" s="74">
        <v>683491812</v>
      </c>
      <c r="D27" s="74">
        <v>422821925</v>
      </c>
      <c r="E27" s="74">
        <v>1252432066</v>
      </c>
      <c r="F27" s="74">
        <v>931147940</v>
      </c>
      <c r="G27" s="74">
        <v>609705209</v>
      </c>
      <c r="H27" s="74">
        <f t="shared" si="0"/>
        <v>5234594046</v>
      </c>
      <c r="I27" s="190">
        <f t="shared" si="1"/>
        <v>5234.5940460000002</v>
      </c>
    </row>
    <row r="28" spans="1:9" ht="15" x14ac:dyDescent="0.25">
      <c r="A28" s="7">
        <v>2023</v>
      </c>
      <c r="B28" s="74">
        <v>1236526450</v>
      </c>
      <c r="C28" s="74">
        <v>854962191</v>
      </c>
      <c r="D28" s="74">
        <v>443170499</v>
      </c>
      <c r="E28" s="74">
        <v>1143261760</v>
      </c>
      <c r="F28" s="74">
        <v>928362003</v>
      </c>
      <c r="G28" s="74">
        <v>329806206</v>
      </c>
      <c r="H28" s="74">
        <f t="shared" si="0"/>
        <v>4936089109</v>
      </c>
      <c r="I28" s="190">
        <f t="shared" si="1"/>
        <v>4936.0891089999996</v>
      </c>
    </row>
    <row r="29" spans="1:9" ht="15" x14ac:dyDescent="0.25">
      <c r="A29" s="7">
        <v>2024</v>
      </c>
      <c r="B29" s="74">
        <v>1097706005</v>
      </c>
      <c r="C29" s="74">
        <v>978365906</v>
      </c>
      <c r="D29" s="74">
        <v>567691184</v>
      </c>
      <c r="E29" s="74">
        <v>1122379996</v>
      </c>
      <c r="F29" s="74">
        <v>697684915</v>
      </c>
      <c r="G29" s="74">
        <v>496890239</v>
      </c>
      <c r="H29" s="74">
        <f t="shared" si="0"/>
        <v>4960718245</v>
      </c>
      <c r="I29" s="190">
        <f t="shared" si="1"/>
        <v>4960.718245</v>
      </c>
    </row>
    <row r="30" spans="1:9" s="193" customFormat="1" ht="25.5" x14ac:dyDescent="0.25">
      <c r="A30" s="191" t="s">
        <v>749</v>
      </c>
      <c r="B30" s="192">
        <f>SUM(B31:B32)</f>
        <v>138849588</v>
      </c>
      <c r="C30" s="192">
        <f t="shared" ref="C30:G30" si="2">SUM(C31:C32)</f>
        <v>101408215</v>
      </c>
      <c r="D30" s="192">
        <f t="shared" si="2"/>
        <v>77314905</v>
      </c>
      <c r="E30" s="192">
        <f t="shared" si="2"/>
        <v>159836935</v>
      </c>
      <c r="F30" s="192">
        <f t="shared" si="2"/>
        <v>109240241</v>
      </c>
      <c r="G30" s="192">
        <f t="shared" si="2"/>
        <v>67237164</v>
      </c>
      <c r="H30" s="192">
        <f>SUM(B30:G30)</f>
        <v>653887048</v>
      </c>
      <c r="I30" s="190">
        <f t="shared" si="1"/>
        <v>653.88704800000005</v>
      </c>
    </row>
    <row r="31" spans="1:9" x14ac:dyDescent="0.2">
      <c r="A31" s="194" t="s">
        <v>278</v>
      </c>
      <c r="B31" s="74">
        <v>78240404</v>
      </c>
      <c r="C31" s="74">
        <v>58234167</v>
      </c>
      <c r="D31" s="74">
        <v>38848357</v>
      </c>
      <c r="E31" s="74">
        <v>90285343</v>
      </c>
      <c r="F31" s="74">
        <v>67915651</v>
      </c>
      <c r="G31" s="74">
        <v>34790706</v>
      </c>
      <c r="H31" s="74">
        <f>SUM(B31:G31)</f>
        <v>368314628</v>
      </c>
      <c r="I31" s="195"/>
    </row>
    <row r="32" spans="1:9" x14ac:dyDescent="0.2">
      <c r="A32" s="194" t="s">
        <v>750</v>
      </c>
      <c r="B32" s="74">
        <v>60609184</v>
      </c>
      <c r="C32" s="74">
        <v>43174048</v>
      </c>
      <c r="D32" s="74">
        <v>38466548</v>
      </c>
      <c r="E32" s="74">
        <v>69551592</v>
      </c>
      <c r="F32" s="74">
        <v>41324590</v>
      </c>
      <c r="G32" s="74">
        <v>32446458</v>
      </c>
      <c r="H32" s="74">
        <f>SUM(B32:G32)</f>
        <v>285572420</v>
      </c>
      <c r="I32" s="195"/>
    </row>
    <row r="33" spans="1:9" ht="13.9" customHeight="1" x14ac:dyDescent="0.2">
      <c r="A33" s="194"/>
      <c r="B33" s="74"/>
      <c r="C33" s="74"/>
      <c r="D33" s="74"/>
      <c r="E33" s="74"/>
      <c r="F33" s="74"/>
      <c r="G33" s="74"/>
      <c r="H33" s="74"/>
      <c r="I33" s="195"/>
    </row>
    <row r="34" spans="1:9" x14ac:dyDescent="0.2">
      <c r="A34" s="1032" t="s">
        <v>672</v>
      </c>
      <c r="B34" s="1032"/>
      <c r="C34" s="1032"/>
      <c r="D34" s="1032"/>
      <c r="E34" s="1032"/>
      <c r="F34" s="1032"/>
      <c r="G34" s="1032"/>
      <c r="H34" s="1032"/>
    </row>
    <row r="35" spans="1:9" x14ac:dyDescent="0.2">
      <c r="A35" s="7" t="s">
        <v>673</v>
      </c>
      <c r="B35" s="196">
        <v>79746929</v>
      </c>
      <c r="C35" s="196">
        <v>64894141</v>
      </c>
      <c r="D35" s="196">
        <v>32101232</v>
      </c>
      <c r="E35" s="196">
        <v>81028888</v>
      </c>
      <c r="F35" s="196">
        <v>50747316</v>
      </c>
      <c r="G35" s="196">
        <v>55308305</v>
      </c>
      <c r="H35" s="196">
        <f>SUM(B35:G35)</f>
        <v>363826811</v>
      </c>
    </row>
    <row r="36" spans="1:9" x14ac:dyDescent="0.2">
      <c r="A36" s="7" t="s">
        <v>674</v>
      </c>
      <c r="B36" s="196">
        <v>60609184</v>
      </c>
      <c r="C36" s="196">
        <v>43174048</v>
      </c>
      <c r="D36" s="196">
        <v>38466548</v>
      </c>
      <c r="E36" s="196">
        <v>69551592</v>
      </c>
      <c r="F36" s="196">
        <v>41324590</v>
      </c>
      <c r="G36" s="196">
        <v>32446458</v>
      </c>
      <c r="H36" s="196">
        <f>SUM(B36:G36)</f>
        <v>285572420</v>
      </c>
    </row>
    <row r="37" spans="1:9" x14ac:dyDescent="0.2">
      <c r="A37" s="197" t="s">
        <v>279</v>
      </c>
      <c r="B37" s="198">
        <f t="shared" ref="B37:H37" si="3">B36/B35-1</f>
        <v>-0.23998096528582313</v>
      </c>
      <c r="C37" s="198">
        <f t="shared" si="3"/>
        <v>-0.33470036994557029</v>
      </c>
      <c r="D37" s="198">
        <f t="shared" si="3"/>
        <v>0.19828883826016397</v>
      </c>
      <c r="E37" s="198">
        <f t="shared" si="3"/>
        <v>-0.14164449597284368</v>
      </c>
      <c r="F37" s="198">
        <f t="shared" si="3"/>
        <v>-0.18567929779773973</v>
      </c>
      <c r="G37" s="198">
        <f t="shared" si="3"/>
        <v>-0.41335287711312074</v>
      </c>
      <c r="H37" s="198">
        <f t="shared" si="3"/>
        <v>-0.21508692771957372</v>
      </c>
    </row>
    <row r="38" spans="1:9" x14ac:dyDescent="0.2">
      <c r="A38" s="62"/>
      <c r="B38" s="901"/>
      <c r="C38" s="901"/>
      <c r="D38" s="901"/>
      <c r="E38" s="901"/>
      <c r="F38" s="901"/>
      <c r="G38" s="901"/>
      <c r="H38" s="901"/>
    </row>
    <row r="39" spans="1:9" x14ac:dyDescent="0.2">
      <c r="A39" s="1033" t="s">
        <v>751</v>
      </c>
      <c r="B39" s="1033"/>
      <c r="C39" s="1033"/>
      <c r="D39" s="1033"/>
      <c r="E39" s="1033"/>
      <c r="F39" s="1033"/>
      <c r="G39" s="1033"/>
      <c r="H39" s="1033"/>
    </row>
    <row r="40" spans="1:9" x14ac:dyDescent="0.2">
      <c r="A40" s="902" t="s">
        <v>676</v>
      </c>
      <c r="B40" s="903">
        <v>144797000</v>
      </c>
      <c r="C40" s="903">
        <v>113139747</v>
      </c>
      <c r="D40" s="903">
        <v>63316397</v>
      </c>
      <c r="E40" s="903">
        <v>141954677</v>
      </c>
      <c r="F40" s="903">
        <v>94281562</v>
      </c>
      <c r="G40" s="903">
        <v>98511832</v>
      </c>
      <c r="H40" s="903">
        <f>SUM(B40:G40)</f>
        <v>656001215</v>
      </c>
    </row>
    <row r="41" spans="1:9" x14ac:dyDescent="0.2">
      <c r="A41" s="902" t="s">
        <v>677</v>
      </c>
      <c r="B41" s="903">
        <v>138849588</v>
      </c>
      <c r="C41" s="903">
        <v>101408215</v>
      </c>
      <c r="D41" s="903">
        <v>77314905</v>
      </c>
      <c r="E41" s="903">
        <v>159836935</v>
      </c>
      <c r="F41" s="903">
        <v>109240241</v>
      </c>
      <c r="G41" s="903">
        <v>67237164</v>
      </c>
      <c r="H41" s="903">
        <f>SUM(B41:G41)</f>
        <v>653887048</v>
      </c>
    </row>
    <row r="42" spans="1:9" x14ac:dyDescent="0.2">
      <c r="A42" s="904" t="s">
        <v>279</v>
      </c>
      <c r="B42" s="905">
        <f t="shared" ref="B42:H42" si="4">B41/B40-1</f>
        <v>-4.107413827634554E-2</v>
      </c>
      <c r="C42" s="905">
        <f t="shared" si="4"/>
        <v>-0.10369063314239158</v>
      </c>
      <c r="D42" s="905">
        <f t="shared" si="4"/>
        <v>0.22108819615872966</v>
      </c>
      <c r="E42" s="905">
        <f t="shared" si="4"/>
        <v>0.12597160148516973</v>
      </c>
      <c r="F42" s="905">
        <f t="shared" si="4"/>
        <v>0.15865964333514126</v>
      </c>
      <c r="G42" s="905">
        <f t="shared" si="4"/>
        <v>-0.31747118457811241</v>
      </c>
      <c r="H42" s="905">
        <f t="shared" si="4"/>
        <v>-3.2228095797047773E-3</v>
      </c>
    </row>
    <row r="44" spans="1:9" x14ac:dyDescent="0.2">
      <c r="A44" s="1032" t="s">
        <v>280</v>
      </c>
      <c r="B44" s="1032"/>
      <c r="C44" s="1032"/>
      <c r="D44" s="1032"/>
      <c r="E44" s="1032"/>
      <c r="F44" s="1032"/>
      <c r="G44" s="1032"/>
      <c r="H44" s="1032"/>
    </row>
    <row r="45" spans="1:9" x14ac:dyDescent="0.2">
      <c r="A45" s="7" t="s">
        <v>633</v>
      </c>
      <c r="B45" s="199">
        <v>78240404</v>
      </c>
      <c r="C45" s="199">
        <v>58234167</v>
      </c>
      <c r="D45" s="199">
        <v>38848357</v>
      </c>
      <c r="E45" s="199">
        <v>90285343</v>
      </c>
      <c r="F45" s="199">
        <v>67915651</v>
      </c>
      <c r="G45" s="199">
        <v>34790706</v>
      </c>
      <c r="H45" s="199">
        <f>SUM(B45:G45)</f>
        <v>368314628</v>
      </c>
    </row>
    <row r="46" spans="1:9" x14ac:dyDescent="0.2">
      <c r="A46" s="7" t="s">
        <v>674</v>
      </c>
      <c r="B46" s="199">
        <v>60609184</v>
      </c>
      <c r="C46" s="199">
        <v>43174048</v>
      </c>
      <c r="D46" s="199">
        <v>38466548</v>
      </c>
      <c r="E46" s="199">
        <v>69551592</v>
      </c>
      <c r="F46" s="199">
        <v>41324590</v>
      </c>
      <c r="G46" s="199">
        <v>32446458</v>
      </c>
      <c r="H46" s="199">
        <f>SUM(B46:G46)</f>
        <v>285572420</v>
      </c>
    </row>
    <row r="47" spans="1:9" x14ac:dyDescent="0.2">
      <c r="A47" s="197" t="s">
        <v>279</v>
      </c>
      <c r="B47" s="198">
        <f t="shared" ref="B47:H47" si="5">B46/B45-1</f>
        <v>-0.22534674028523671</v>
      </c>
      <c r="C47" s="198">
        <f t="shared" si="5"/>
        <v>-0.2586131093795847</v>
      </c>
      <c r="D47" s="198">
        <f t="shared" si="5"/>
        <v>-9.8281891303665381E-3</v>
      </c>
      <c r="E47" s="198">
        <f t="shared" si="5"/>
        <v>-0.22964692065244741</v>
      </c>
      <c r="F47" s="198">
        <f t="shared" si="5"/>
        <v>-0.39153067972506073</v>
      </c>
      <c r="G47" s="198">
        <f t="shared" si="5"/>
        <v>-6.7381443768344318E-2</v>
      </c>
      <c r="H47" s="198">
        <f t="shared" si="5"/>
        <v>-0.22465088733863703</v>
      </c>
    </row>
    <row r="48" spans="1:9" ht="36.6" customHeight="1" x14ac:dyDescent="0.2">
      <c r="A48" s="1034" t="s">
        <v>318</v>
      </c>
      <c r="B48" s="1035"/>
      <c r="C48" s="1035"/>
      <c r="D48" s="1035"/>
      <c r="E48" s="1035"/>
      <c r="F48" s="1035"/>
      <c r="G48" s="1035"/>
      <c r="H48" s="1035"/>
    </row>
    <row r="49" spans="1:8" ht="21" customHeight="1" x14ac:dyDescent="0.2"/>
    <row r="52" spans="1:8" ht="47.25" customHeight="1" x14ac:dyDescent="0.2"/>
    <row r="53" spans="1:8" ht="22.5" customHeight="1" x14ac:dyDescent="0.2"/>
    <row r="55" spans="1:8" x14ac:dyDescent="0.2">
      <c r="A55" s="6"/>
    </row>
    <row r="57" spans="1:8" ht="57.75" customHeight="1" x14ac:dyDescent="0.2">
      <c r="A57" s="1036" t="s">
        <v>752</v>
      </c>
      <c r="B57" s="1036"/>
      <c r="C57" s="1036"/>
      <c r="D57" s="1036"/>
      <c r="E57" s="1036"/>
      <c r="F57" s="1036"/>
      <c r="G57" s="200"/>
      <c r="H57" s="200"/>
    </row>
  </sheetData>
  <mergeCells count="5">
    <mergeCell ref="A34:H34"/>
    <mergeCell ref="A39:H39"/>
    <mergeCell ref="A44:H44"/>
    <mergeCell ref="A48:H48"/>
    <mergeCell ref="A57:F57"/>
  </mergeCells>
  <pageMargins left="0.7" right="0.7" top="0.75" bottom="0.75" header="0.3" footer="0.3"/>
  <pageSetup scale="73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CBBD2-F5E0-411A-AE56-C2E7D7282F11}">
  <sheetPr>
    <tabColor rgb="FF92D050"/>
    <pageSetUpPr fitToPage="1"/>
  </sheetPr>
  <dimension ref="A1:I603"/>
  <sheetViews>
    <sheetView showGridLines="0" view="pageBreakPreview" zoomScaleNormal="100" zoomScaleSheetLayoutView="100" workbookViewId="0"/>
  </sheetViews>
  <sheetFormatPr baseColWidth="10" defaultColWidth="11.42578125" defaultRowHeight="12.75" x14ac:dyDescent="0.2"/>
  <cols>
    <col min="1" max="1" width="56.7109375" style="6" bestFit="1" customWidth="1"/>
    <col min="2" max="3" width="14.140625" style="6" customWidth="1"/>
    <col min="4" max="4" width="11.85546875" style="10" customWidth="1"/>
    <col min="5" max="5" width="15.7109375" style="10" customWidth="1"/>
    <col min="6" max="6" width="15.42578125" style="9" customWidth="1"/>
    <col min="7" max="7" width="11.85546875" style="9" customWidth="1"/>
    <col min="8" max="8" width="11.42578125" style="9"/>
    <col min="9" max="9" width="2.5703125" style="9" customWidth="1"/>
    <col min="10" max="11" width="11.42578125" style="9" customWidth="1"/>
    <col min="12" max="16384" width="11.42578125" style="9"/>
  </cols>
  <sheetData>
    <row r="1" spans="1:8" s="193" customFormat="1" ht="14.25" customHeight="1" x14ac:dyDescent="0.25">
      <c r="A1" s="201" t="s">
        <v>549</v>
      </c>
      <c r="D1" s="202"/>
      <c r="E1" s="202"/>
      <c r="F1" s="202"/>
    </row>
    <row r="2" spans="1:8" s="193" customFormat="1" ht="14.25" customHeight="1" x14ac:dyDescent="0.25">
      <c r="A2" s="203" t="s">
        <v>313</v>
      </c>
      <c r="D2" s="202"/>
      <c r="E2" s="202"/>
      <c r="F2" s="202"/>
    </row>
    <row r="3" spans="1:8" s="193" customFormat="1" ht="14.25" customHeight="1" x14ac:dyDescent="0.25">
      <c r="A3" s="204"/>
      <c r="D3" s="202"/>
      <c r="E3" s="202"/>
      <c r="F3" s="202"/>
    </row>
    <row r="4" spans="1:8" s="193" customFormat="1" ht="14.25" customHeight="1" thickBot="1" x14ac:dyDescent="0.3">
      <c r="A4" s="205" t="s">
        <v>319</v>
      </c>
      <c r="D4" s="202"/>
      <c r="E4" s="202"/>
      <c r="F4" s="202"/>
    </row>
    <row r="5" spans="1:8" s="207" customFormat="1" ht="14.25" customHeight="1" thickBot="1" x14ac:dyDescent="0.3">
      <c r="A5" s="206"/>
      <c r="B5" s="1037" t="s">
        <v>653</v>
      </c>
      <c r="C5" s="1038"/>
      <c r="D5" s="1038"/>
      <c r="E5" s="1039" t="s">
        <v>753</v>
      </c>
      <c r="F5" s="1040"/>
      <c r="G5" s="1040"/>
      <c r="H5" s="1041"/>
    </row>
    <row r="6" spans="1:8" s="207" customFormat="1" ht="14.25" customHeight="1" thickBot="1" x14ac:dyDescent="0.3">
      <c r="A6" s="208" t="s">
        <v>188</v>
      </c>
      <c r="B6" s="209">
        <v>2024</v>
      </c>
      <c r="C6" s="210">
        <v>2025</v>
      </c>
      <c r="D6" s="211" t="s">
        <v>279</v>
      </c>
      <c r="E6" s="209">
        <v>2024</v>
      </c>
      <c r="F6" s="210">
        <v>2025</v>
      </c>
      <c r="G6" s="211" t="s">
        <v>279</v>
      </c>
      <c r="H6" s="906" t="s">
        <v>281</v>
      </c>
    </row>
    <row r="7" spans="1:8" s="193" customFormat="1" ht="14.25" customHeight="1" x14ac:dyDescent="0.25">
      <c r="A7" s="571" t="s">
        <v>258</v>
      </c>
      <c r="B7" s="186">
        <v>85903615</v>
      </c>
      <c r="C7" s="212">
        <v>44510152</v>
      </c>
      <c r="D7" s="213">
        <f t="shared" ref="D7:D27" si="0">C7/B7-1</f>
        <v>-0.48185938391533345</v>
      </c>
      <c r="E7" s="186">
        <v>131735649</v>
      </c>
      <c r="F7" s="212">
        <v>103942285</v>
      </c>
      <c r="G7" s="213">
        <f t="shared" ref="G7:G27" si="1">F7/E7-1</f>
        <v>-0.21097830550028263</v>
      </c>
      <c r="H7" s="214">
        <f>+F7/$F$28</f>
        <v>0.15896061149692631</v>
      </c>
    </row>
    <row r="8" spans="1:8" s="193" customFormat="1" ht="14.25" customHeight="1" x14ac:dyDescent="0.25">
      <c r="A8" s="572" t="s">
        <v>254</v>
      </c>
      <c r="B8" s="186">
        <v>27374757</v>
      </c>
      <c r="C8" s="212">
        <v>37888664</v>
      </c>
      <c r="D8" s="213">
        <f t="shared" si="0"/>
        <v>0.38407307140662472</v>
      </c>
      <c r="E8" s="186">
        <v>58808132</v>
      </c>
      <c r="F8" s="212">
        <v>74154366</v>
      </c>
      <c r="G8" s="213">
        <f t="shared" si="1"/>
        <v>0.26095428434965418</v>
      </c>
      <c r="H8" s="214">
        <f t="shared" ref="H8:H27" si="2">+F8/$F$28</f>
        <v>0.11340546693318201</v>
      </c>
    </row>
    <row r="9" spans="1:8" s="193" customFormat="1" ht="14.25" customHeight="1" x14ac:dyDescent="0.25">
      <c r="A9" s="572" t="s">
        <v>264</v>
      </c>
      <c r="B9" s="186">
        <v>35611428</v>
      </c>
      <c r="C9" s="212">
        <v>32876338</v>
      </c>
      <c r="D9" s="213">
        <f t="shared" si="0"/>
        <v>-7.680371593073998E-2</v>
      </c>
      <c r="E9" s="186">
        <v>58981337</v>
      </c>
      <c r="F9" s="212">
        <v>71373090</v>
      </c>
      <c r="G9" s="213">
        <f t="shared" si="1"/>
        <v>0.21009616991218771</v>
      </c>
      <c r="H9" s="214">
        <f t="shared" si="2"/>
        <v>0.10915201672567768</v>
      </c>
    </row>
    <row r="10" spans="1:8" s="193" customFormat="1" ht="14.25" customHeight="1" x14ac:dyDescent="0.25">
      <c r="A10" s="571" t="s">
        <v>260</v>
      </c>
      <c r="B10" s="186">
        <v>16259346</v>
      </c>
      <c r="C10" s="212">
        <v>13000191</v>
      </c>
      <c r="D10" s="213">
        <f t="shared" si="0"/>
        <v>-0.20044809920399009</v>
      </c>
      <c r="E10" s="186">
        <v>31960273</v>
      </c>
      <c r="F10" s="212">
        <v>59434947</v>
      </c>
      <c r="G10" s="213">
        <f t="shared" si="1"/>
        <v>0.85965079209429773</v>
      </c>
      <c r="H10" s="214">
        <f t="shared" si="2"/>
        <v>9.0894822250707746E-2</v>
      </c>
    </row>
    <row r="11" spans="1:8" s="193" customFormat="1" ht="14.25" customHeight="1" x14ac:dyDescent="0.25">
      <c r="A11" s="572" t="s">
        <v>311</v>
      </c>
      <c r="B11" s="186">
        <v>27336203</v>
      </c>
      <c r="C11" s="212">
        <v>30569619</v>
      </c>
      <c r="D11" s="213">
        <f t="shared" si="0"/>
        <v>0.11828328901420582</v>
      </c>
      <c r="E11" s="186">
        <v>52766343</v>
      </c>
      <c r="F11" s="212">
        <v>54380424</v>
      </c>
      <c r="G11" s="213">
        <f t="shared" si="1"/>
        <v>3.0589214795499364E-2</v>
      </c>
      <c r="H11" s="214">
        <f t="shared" si="2"/>
        <v>8.3164858772367053E-2</v>
      </c>
    </row>
    <row r="12" spans="1:8" s="193" customFormat="1" ht="14.25" customHeight="1" x14ac:dyDescent="0.25">
      <c r="A12" s="573" t="s">
        <v>267</v>
      </c>
      <c r="B12" s="186">
        <v>20554554</v>
      </c>
      <c r="C12" s="212">
        <v>26147558</v>
      </c>
      <c r="D12" s="213">
        <f t="shared" si="0"/>
        <v>0.27210534463554881</v>
      </c>
      <c r="E12" s="186">
        <v>46611959</v>
      </c>
      <c r="F12" s="212">
        <v>52767580</v>
      </c>
      <c r="G12" s="213">
        <f t="shared" si="1"/>
        <v>0.13206098031623181</v>
      </c>
      <c r="H12" s="214">
        <f t="shared" si="2"/>
        <v>8.0698310451929919E-2</v>
      </c>
    </row>
    <row r="13" spans="1:8" s="193" customFormat="1" ht="14.25" customHeight="1" x14ac:dyDescent="0.25">
      <c r="A13" s="572" t="s">
        <v>252</v>
      </c>
      <c r="B13" s="186">
        <v>46224004</v>
      </c>
      <c r="C13" s="212">
        <v>24703378</v>
      </c>
      <c r="D13" s="213">
        <f t="shared" si="0"/>
        <v>-0.46557251942086197</v>
      </c>
      <c r="E13" s="186">
        <v>85210248</v>
      </c>
      <c r="F13" s="212">
        <v>44864102</v>
      </c>
      <c r="G13" s="213">
        <f t="shared" si="1"/>
        <v>-0.47348936245321105</v>
      </c>
      <c r="H13" s="214">
        <f t="shared" si="2"/>
        <v>6.8611394180727064E-2</v>
      </c>
    </row>
    <row r="14" spans="1:8" s="193" customFormat="1" ht="14.25" customHeight="1" x14ac:dyDescent="0.25">
      <c r="A14" s="573" t="s">
        <v>273</v>
      </c>
      <c r="B14" s="186">
        <v>28930085</v>
      </c>
      <c r="C14" s="212">
        <v>12386843</v>
      </c>
      <c r="D14" s="213">
        <f t="shared" si="0"/>
        <v>-0.57183523657120261</v>
      </c>
      <c r="E14" s="186">
        <v>51224823</v>
      </c>
      <c r="F14" s="212">
        <v>42877470</v>
      </c>
      <c r="G14" s="213">
        <f t="shared" si="1"/>
        <v>-0.16295523363741049</v>
      </c>
      <c r="H14" s="214">
        <f t="shared" si="2"/>
        <v>6.5573205848236962E-2</v>
      </c>
    </row>
    <row r="15" spans="1:8" s="193" customFormat="1" ht="14.25" customHeight="1" x14ac:dyDescent="0.25">
      <c r="A15" s="573" t="s">
        <v>272</v>
      </c>
      <c r="B15" s="186">
        <v>12770773</v>
      </c>
      <c r="C15" s="212">
        <v>9198496</v>
      </c>
      <c r="D15" s="213">
        <f t="shared" si="0"/>
        <v>-0.27972284841332629</v>
      </c>
      <c r="E15" s="186">
        <v>21700001</v>
      </c>
      <c r="F15" s="212">
        <v>42175336</v>
      </c>
      <c r="G15" s="213">
        <f t="shared" si="1"/>
        <v>0.94356378140259078</v>
      </c>
      <c r="H15" s="214">
        <f t="shared" si="2"/>
        <v>6.4499421007036067E-2</v>
      </c>
    </row>
    <row r="16" spans="1:8" s="193" customFormat="1" ht="14.25" customHeight="1" x14ac:dyDescent="0.25">
      <c r="A16" s="573" t="s">
        <v>253</v>
      </c>
      <c r="B16" s="186">
        <v>6191378</v>
      </c>
      <c r="C16" s="212">
        <v>13798554</v>
      </c>
      <c r="D16" s="213">
        <f t="shared" si="0"/>
        <v>1.2286725184603493</v>
      </c>
      <c r="E16" s="186">
        <v>12087893</v>
      </c>
      <c r="F16" s="212">
        <v>27214516</v>
      </c>
      <c r="G16" s="213">
        <f t="shared" si="1"/>
        <v>1.2513862424162756</v>
      </c>
      <c r="H16" s="214">
        <f t="shared" si="2"/>
        <v>4.161959788504635E-2</v>
      </c>
    </row>
    <row r="17" spans="1:9" s="193" customFormat="1" ht="14.25" customHeight="1" x14ac:dyDescent="0.25">
      <c r="A17" s="573" t="s">
        <v>263</v>
      </c>
      <c r="B17" s="186">
        <v>20248130</v>
      </c>
      <c r="C17" s="212">
        <v>13065419</v>
      </c>
      <c r="D17" s="213">
        <f t="shared" si="0"/>
        <v>-0.35473453597937188</v>
      </c>
      <c r="E17" s="186">
        <v>31174353</v>
      </c>
      <c r="F17" s="212">
        <v>23773507</v>
      </c>
      <c r="G17" s="213">
        <f t="shared" si="1"/>
        <v>-0.23740175136914632</v>
      </c>
      <c r="H17" s="214">
        <f t="shared" si="2"/>
        <v>3.6357207368939964E-2</v>
      </c>
    </row>
    <row r="18" spans="1:9" s="193" customFormat="1" ht="14.25" customHeight="1" x14ac:dyDescent="0.25">
      <c r="A18" s="573" t="s">
        <v>268</v>
      </c>
      <c r="B18" s="186">
        <v>9300469</v>
      </c>
      <c r="C18" s="212">
        <v>8859890</v>
      </c>
      <c r="D18" s="213">
        <f t="shared" si="0"/>
        <v>-4.7371697061728835E-2</v>
      </c>
      <c r="E18" s="186">
        <v>20458308</v>
      </c>
      <c r="F18" s="212">
        <v>18147257</v>
      </c>
      <c r="G18" s="213">
        <f t="shared" si="1"/>
        <v>-0.11296393621603507</v>
      </c>
      <c r="H18" s="214">
        <f t="shared" si="2"/>
        <v>2.77528925760279E-2</v>
      </c>
    </row>
    <row r="19" spans="1:9" s="193" customFormat="1" ht="14.25" customHeight="1" x14ac:dyDescent="0.25">
      <c r="A19" s="573" t="s">
        <v>255</v>
      </c>
      <c r="B19" s="186">
        <v>11530283</v>
      </c>
      <c r="C19" s="212">
        <v>5675983</v>
      </c>
      <c r="D19" s="213">
        <f t="shared" si="0"/>
        <v>-0.50773255088361657</v>
      </c>
      <c r="E19" s="186">
        <v>26289937</v>
      </c>
      <c r="F19" s="212">
        <v>12619527</v>
      </c>
      <c r="G19" s="213">
        <f t="shared" si="1"/>
        <v>-0.5199864115307693</v>
      </c>
      <c r="H19" s="214">
        <f t="shared" si="2"/>
        <v>1.9299246006781283E-2</v>
      </c>
    </row>
    <row r="20" spans="1:9" s="193" customFormat="1" ht="14.25" customHeight="1" x14ac:dyDescent="0.25">
      <c r="A20" s="573" t="s">
        <v>265</v>
      </c>
      <c r="B20" s="186">
        <v>8140307</v>
      </c>
      <c r="C20" s="212">
        <v>4666378</v>
      </c>
      <c r="D20" s="213">
        <f t="shared" si="0"/>
        <v>-0.42675650930609865</v>
      </c>
      <c r="E20" s="186">
        <v>14398150</v>
      </c>
      <c r="F20" s="212">
        <v>9406972</v>
      </c>
      <c r="G20" s="213">
        <f t="shared" si="1"/>
        <v>-0.34665411875831265</v>
      </c>
      <c r="H20" s="214">
        <f t="shared" si="2"/>
        <v>1.4386233874447381E-2</v>
      </c>
    </row>
    <row r="21" spans="1:9" s="193" customFormat="1" ht="14.25" customHeight="1" x14ac:dyDescent="0.25">
      <c r="A21" s="573" t="s">
        <v>271</v>
      </c>
      <c r="B21" s="186">
        <v>3083176</v>
      </c>
      <c r="C21" s="212">
        <v>3230641</v>
      </c>
      <c r="D21" s="213">
        <f t="shared" si="0"/>
        <v>4.7828927054439863E-2</v>
      </c>
      <c r="E21" s="186">
        <v>6334535</v>
      </c>
      <c r="F21" s="212">
        <v>8364910</v>
      </c>
      <c r="G21" s="213">
        <f t="shared" si="1"/>
        <v>0.32052471096931345</v>
      </c>
      <c r="H21" s="214">
        <f t="shared" si="2"/>
        <v>1.2792591664852795E-2</v>
      </c>
    </row>
    <row r="22" spans="1:9" s="193" customFormat="1" ht="14.25" customHeight="1" x14ac:dyDescent="0.25">
      <c r="A22" s="573" t="s">
        <v>270</v>
      </c>
      <c r="B22" s="186">
        <v>3538410</v>
      </c>
      <c r="C22" s="212">
        <v>2804013</v>
      </c>
      <c r="D22" s="213">
        <f t="shared" si="0"/>
        <v>-0.2075500012717576</v>
      </c>
      <c r="E22" s="186">
        <v>4406440</v>
      </c>
      <c r="F22" s="212">
        <v>4962918</v>
      </c>
      <c r="G22" s="213">
        <f t="shared" si="1"/>
        <v>0.12628743384682428</v>
      </c>
      <c r="H22" s="214">
        <f t="shared" si="2"/>
        <v>7.5898704756115617E-3</v>
      </c>
    </row>
    <row r="23" spans="1:9" s="193" customFormat="1" ht="14.25" customHeight="1" x14ac:dyDescent="0.25">
      <c r="A23" s="573" t="s">
        <v>257</v>
      </c>
      <c r="B23" s="186">
        <v>567365</v>
      </c>
      <c r="C23" s="212">
        <v>1869478</v>
      </c>
      <c r="D23" s="213">
        <f t="shared" si="0"/>
        <v>2.2950181981616771</v>
      </c>
      <c r="E23" s="186">
        <v>1553164</v>
      </c>
      <c r="F23" s="212">
        <v>2745040</v>
      </c>
      <c r="G23" s="213">
        <f t="shared" si="1"/>
        <v>0.76738580085554386</v>
      </c>
      <c r="H23" s="214">
        <f t="shared" si="2"/>
        <v>4.1980339087554462E-3</v>
      </c>
    </row>
    <row r="24" spans="1:9" s="193" customFormat="1" ht="14.25" customHeight="1" x14ac:dyDescent="0.25">
      <c r="A24" s="573" t="s">
        <v>262</v>
      </c>
      <c r="B24" s="186">
        <v>21014</v>
      </c>
      <c r="C24" s="212">
        <v>309523</v>
      </c>
      <c r="D24" s="213" t="s">
        <v>250</v>
      </c>
      <c r="E24" s="186">
        <v>33426</v>
      </c>
      <c r="F24" s="212">
        <v>578938</v>
      </c>
      <c r="G24" s="213" t="s">
        <v>250</v>
      </c>
      <c r="H24" s="214">
        <f t="shared" si="2"/>
        <v>8.8537921307779135E-4</v>
      </c>
    </row>
    <row r="25" spans="1:9" s="193" customFormat="1" ht="14.25" customHeight="1" x14ac:dyDescent="0.25">
      <c r="A25" s="573" t="s">
        <v>269</v>
      </c>
      <c r="B25" s="186">
        <v>238012</v>
      </c>
      <c r="C25" s="212">
        <v>1</v>
      </c>
      <c r="D25" s="213">
        <f t="shared" si="0"/>
        <v>-0.99999579853116649</v>
      </c>
      <c r="E25" s="186">
        <v>238012</v>
      </c>
      <c r="F25" s="212">
        <v>83562</v>
      </c>
      <c r="G25" s="213">
        <f t="shared" si="1"/>
        <v>-0.64891686133472259</v>
      </c>
      <c r="H25" s="485">
        <f t="shared" si="2"/>
        <v>1.2779271321489762E-4</v>
      </c>
    </row>
    <row r="26" spans="1:9" s="193" customFormat="1" ht="14.25" customHeight="1" x14ac:dyDescent="0.25">
      <c r="A26" s="573" t="s">
        <v>261</v>
      </c>
      <c r="B26" s="186">
        <v>1000</v>
      </c>
      <c r="C26" s="212">
        <v>10000</v>
      </c>
      <c r="D26" s="213">
        <f t="shared" si="0"/>
        <v>9</v>
      </c>
      <c r="E26" s="186">
        <v>2000</v>
      </c>
      <c r="F26" s="212">
        <v>19000</v>
      </c>
      <c r="G26" s="213">
        <f t="shared" si="1"/>
        <v>8.5</v>
      </c>
      <c r="H26" s="399">
        <f t="shared" si="2"/>
        <v>2.905700618801674E-5</v>
      </c>
    </row>
    <row r="27" spans="1:9" s="193" customFormat="1" ht="14.25" customHeight="1" x14ac:dyDescent="0.25">
      <c r="A27" s="573" t="s">
        <v>266</v>
      </c>
      <c r="B27" s="186">
        <v>2502</v>
      </c>
      <c r="C27" s="212">
        <v>1301</v>
      </c>
      <c r="D27" s="213">
        <f t="shared" si="0"/>
        <v>-0.48001598721023186</v>
      </c>
      <c r="E27" s="186">
        <v>26232</v>
      </c>
      <c r="F27" s="212">
        <v>1301</v>
      </c>
      <c r="G27" s="213">
        <f t="shared" si="1"/>
        <v>-0.95040408661177189</v>
      </c>
      <c r="H27" s="907">
        <f t="shared" si="2"/>
        <v>1.9896402658215676E-6</v>
      </c>
    </row>
    <row r="28" spans="1:9" s="207" customFormat="1" ht="14.25" customHeight="1" thickBot="1" x14ac:dyDescent="0.3">
      <c r="A28" s="908" t="s">
        <v>0</v>
      </c>
      <c r="B28" s="909">
        <f>+SUM(B7:B27)</f>
        <v>363826811</v>
      </c>
      <c r="C28" s="910">
        <f>+SUM(C7:C27)</f>
        <v>285572420</v>
      </c>
      <c r="D28" s="722">
        <f>C28/B28-1</f>
        <v>-0.21508692771957372</v>
      </c>
      <c r="E28" s="220">
        <f>+SUM(E7:E27)</f>
        <v>656001215</v>
      </c>
      <c r="F28" s="221">
        <f>+SUM(F7:F27)</f>
        <v>653887048</v>
      </c>
      <c r="G28" s="722">
        <f>F28/E28-1</f>
        <v>-3.2228095797047773E-3</v>
      </c>
      <c r="H28" s="911">
        <f>SUM(H7:H27)</f>
        <v>0.99999999999999989</v>
      </c>
      <c r="I28" s="912"/>
    </row>
    <row r="29" spans="1:9" s="193" customFormat="1" ht="14.25" customHeight="1" x14ac:dyDescent="0.25">
      <c r="B29" s="215"/>
      <c r="C29" s="215"/>
      <c r="D29" s="207"/>
      <c r="E29" s="207"/>
      <c r="F29" s="207"/>
    </row>
    <row r="30" spans="1:9" s="207" customFormat="1" ht="14.25" customHeight="1" thickBot="1" x14ac:dyDescent="0.3">
      <c r="A30" s="205" t="s">
        <v>320</v>
      </c>
      <c r="B30" s="193"/>
      <c r="C30" s="193"/>
      <c r="D30" s="202"/>
    </row>
    <row r="31" spans="1:9" s="207" customFormat="1" ht="14.25" customHeight="1" thickBot="1" x14ac:dyDescent="0.3">
      <c r="A31" s="193"/>
      <c r="B31" s="1037" t="s">
        <v>653</v>
      </c>
      <c r="C31" s="1038"/>
      <c r="D31" s="1038"/>
      <c r="E31" s="1039" t="s">
        <v>753</v>
      </c>
      <c r="F31" s="1040"/>
      <c r="G31" s="1040"/>
      <c r="H31" s="1041"/>
    </row>
    <row r="32" spans="1:9" s="193" customFormat="1" ht="14.25" customHeight="1" thickBot="1" x14ac:dyDescent="0.3">
      <c r="A32" s="719" t="s">
        <v>321</v>
      </c>
      <c r="B32" s="209">
        <v>2024</v>
      </c>
      <c r="C32" s="210">
        <v>2025</v>
      </c>
      <c r="D32" s="211" t="s">
        <v>279</v>
      </c>
      <c r="E32" s="209">
        <v>2024</v>
      </c>
      <c r="F32" s="210">
        <v>2025</v>
      </c>
      <c r="G32" s="211" t="s">
        <v>279</v>
      </c>
      <c r="H32" s="906" t="s">
        <v>281</v>
      </c>
    </row>
    <row r="33" spans="1:8" s="193" customFormat="1" ht="14.25" customHeight="1" x14ac:dyDescent="0.25">
      <c r="A33" s="216" t="s">
        <v>283</v>
      </c>
      <c r="B33" s="217">
        <v>31520672</v>
      </c>
      <c r="C33" s="720">
        <v>25902310</v>
      </c>
      <c r="D33" s="184">
        <f t="shared" ref="D33:D83" si="3">C33/B33-1</f>
        <v>-0.17824372526067978</v>
      </c>
      <c r="E33" s="217">
        <v>49120922</v>
      </c>
      <c r="F33" s="913">
        <v>58708820</v>
      </c>
      <c r="G33" s="184">
        <f t="shared" ref="G33:G83" si="4">F33/E33-1</f>
        <v>0.1951896994115867</v>
      </c>
      <c r="H33" s="483">
        <f>+F33/$F$84</f>
        <v>8.9784344527955848E-2</v>
      </c>
    </row>
    <row r="34" spans="1:8" s="193" customFormat="1" ht="14.25" customHeight="1" x14ac:dyDescent="0.25">
      <c r="A34" s="216" t="s">
        <v>286</v>
      </c>
      <c r="B34" s="217">
        <v>25510748</v>
      </c>
      <c r="C34" s="720">
        <v>28809264</v>
      </c>
      <c r="D34" s="184">
        <f t="shared" si="3"/>
        <v>0.12929907033694188</v>
      </c>
      <c r="E34" s="217">
        <v>49801554</v>
      </c>
      <c r="F34" s="913">
        <v>51086768</v>
      </c>
      <c r="G34" s="184">
        <f t="shared" si="4"/>
        <v>2.5806704746602849E-2</v>
      </c>
      <c r="H34" s="483">
        <f t="shared" ref="H34:H83" si="5">+F34/$F$84</f>
        <v>7.8127817573777666E-2</v>
      </c>
    </row>
    <row r="35" spans="1:8" s="193" customFormat="1" ht="14.25" customHeight="1" x14ac:dyDescent="0.25">
      <c r="A35" s="216" t="s">
        <v>284</v>
      </c>
      <c r="B35" s="217">
        <v>30939536</v>
      </c>
      <c r="C35" s="720">
        <v>28040300</v>
      </c>
      <c r="D35" s="184">
        <f t="shared" si="3"/>
        <v>-9.3706511952861837E-2</v>
      </c>
      <c r="E35" s="217">
        <v>48625617</v>
      </c>
      <c r="F35" s="913">
        <v>47011699</v>
      </c>
      <c r="G35" s="184">
        <f t="shared" si="4"/>
        <v>-3.3190694526302855E-2</v>
      </c>
      <c r="H35" s="483">
        <f t="shared" si="5"/>
        <v>7.1895748881693713E-2</v>
      </c>
    </row>
    <row r="36" spans="1:8" s="193" customFormat="1" ht="14.25" customHeight="1" x14ac:dyDescent="0.25">
      <c r="A36" s="216" t="s">
        <v>282</v>
      </c>
      <c r="B36" s="217">
        <v>18257606</v>
      </c>
      <c r="C36" s="720">
        <v>21597043</v>
      </c>
      <c r="D36" s="184">
        <f t="shared" si="3"/>
        <v>0.18290661984928369</v>
      </c>
      <c r="E36" s="217">
        <v>41751113</v>
      </c>
      <c r="F36" s="913">
        <v>43741843</v>
      </c>
      <c r="G36" s="184">
        <f t="shared" si="4"/>
        <v>4.7680884579053062E-2</v>
      </c>
      <c r="H36" s="483">
        <f t="shared" si="5"/>
        <v>6.6895105406645089E-2</v>
      </c>
    </row>
    <row r="37" spans="1:8" s="193" customFormat="1" ht="14.25" customHeight="1" x14ac:dyDescent="0.25">
      <c r="A37" s="216" t="s">
        <v>298</v>
      </c>
      <c r="B37" s="217">
        <v>11125929</v>
      </c>
      <c r="C37" s="720">
        <v>17948734</v>
      </c>
      <c r="D37" s="184">
        <f t="shared" si="3"/>
        <v>0.61323463415953849</v>
      </c>
      <c r="E37" s="217">
        <v>17740509</v>
      </c>
      <c r="F37" s="913">
        <v>43464689</v>
      </c>
      <c r="G37" s="184">
        <f t="shared" si="4"/>
        <v>1.4500249119120538</v>
      </c>
      <c r="H37" s="483">
        <f t="shared" si="5"/>
        <v>6.6471249328064377E-2</v>
      </c>
    </row>
    <row r="38" spans="1:8" s="193" customFormat="1" ht="14.25" customHeight="1" x14ac:dyDescent="0.25">
      <c r="A38" s="216" t="s">
        <v>285</v>
      </c>
      <c r="B38" s="217">
        <v>70776805</v>
      </c>
      <c r="C38" s="720">
        <v>15118134</v>
      </c>
      <c r="D38" s="184">
        <f t="shared" si="3"/>
        <v>-0.7863970547978254</v>
      </c>
      <c r="E38" s="217">
        <v>108130117</v>
      </c>
      <c r="F38" s="913">
        <v>43389288</v>
      </c>
      <c r="G38" s="184">
        <f t="shared" si="4"/>
        <v>-0.59873077729121482</v>
      </c>
      <c r="H38" s="483">
        <f t="shared" si="5"/>
        <v>6.6355937363665296E-2</v>
      </c>
    </row>
    <row r="39" spans="1:8" s="193" customFormat="1" ht="14.25" customHeight="1" x14ac:dyDescent="0.25">
      <c r="A39" s="216" t="s">
        <v>309</v>
      </c>
      <c r="B39" s="217">
        <v>7635087</v>
      </c>
      <c r="C39" s="720">
        <v>1655820</v>
      </c>
      <c r="D39" s="184">
        <f t="shared" si="3"/>
        <v>-0.78313017258349515</v>
      </c>
      <c r="E39" s="217">
        <v>15020710</v>
      </c>
      <c r="F39" s="913">
        <v>34547716</v>
      </c>
      <c r="G39" s="184">
        <f t="shared" si="4"/>
        <v>1.3000055257041776</v>
      </c>
      <c r="H39" s="483">
        <f t="shared" si="5"/>
        <v>5.2834378820728681E-2</v>
      </c>
    </row>
    <row r="40" spans="1:8" s="193" customFormat="1" ht="14.25" customHeight="1" x14ac:dyDescent="0.25">
      <c r="A40" s="216" t="s">
        <v>293</v>
      </c>
      <c r="B40" s="217">
        <v>10368627</v>
      </c>
      <c r="C40" s="720">
        <v>16628242</v>
      </c>
      <c r="D40" s="184">
        <f t="shared" si="3"/>
        <v>0.60370722179513248</v>
      </c>
      <c r="E40" s="217">
        <v>25544559</v>
      </c>
      <c r="F40" s="913">
        <v>33256484</v>
      </c>
      <c r="G40" s="184">
        <f t="shared" si="4"/>
        <v>0.30190088621220679</v>
      </c>
      <c r="H40" s="483">
        <f t="shared" si="5"/>
        <v>5.0859676914719987E-2</v>
      </c>
    </row>
    <row r="41" spans="1:8" s="193" customFormat="1" ht="14.25" customHeight="1" x14ac:dyDescent="0.25">
      <c r="A41" s="216" t="s">
        <v>288</v>
      </c>
      <c r="B41" s="217">
        <v>8132823</v>
      </c>
      <c r="C41" s="720">
        <v>3160401</v>
      </c>
      <c r="D41" s="184">
        <f t="shared" si="3"/>
        <v>-0.61140172360814937</v>
      </c>
      <c r="E41" s="217">
        <v>11152275</v>
      </c>
      <c r="F41" s="913">
        <v>30125046</v>
      </c>
      <c r="G41" s="184">
        <f t="shared" si="4"/>
        <v>1.7012466963018755</v>
      </c>
      <c r="H41" s="483">
        <f t="shared" si="5"/>
        <v>4.6070718317699419E-2</v>
      </c>
    </row>
    <row r="42" spans="1:8" s="193" customFormat="1" ht="14.25" customHeight="1" x14ac:dyDescent="0.25">
      <c r="A42" s="216" t="s">
        <v>301</v>
      </c>
      <c r="B42" s="217">
        <v>9958510</v>
      </c>
      <c r="C42" s="720">
        <v>3293653</v>
      </c>
      <c r="D42" s="184">
        <f t="shared" si="3"/>
        <v>-0.66926246998798011</v>
      </c>
      <c r="E42" s="217">
        <v>17591800</v>
      </c>
      <c r="F42" s="913">
        <v>23808419</v>
      </c>
      <c r="G42" s="184">
        <f t="shared" si="4"/>
        <v>0.35338163235143649</v>
      </c>
      <c r="H42" s="483">
        <f t="shared" si="5"/>
        <v>3.6410598853152384E-2</v>
      </c>
    </row>
    <row r="43" spans="1:8" s="193" customFormat="1" ht="14.25" customHeight="1" x14ac:dyDescent="0.25">
      <c r="A43" s="216" t="s">
        <v>287</v>
      </c>
      <c r="B43" s="217">
        <v>33969237</v>
      </c>
      <c r="C43" s="720">
        <v>10493341</v>
      </c>
      <c r="D43" s="184">
        <f t="shared" si="3"/>
        <v>-0.6910928261356003</v>
      </c>
      <c r="E43" s="217">
        <v>61733260</v>
      </c>
      <c r="F43" s="913">
        <v>20189299</v>
      </c>
      <c r="G43" s="184">
        <f t="shared" si="4"/>
        <v>-0.67295913094497195</v>
      </c>
      <c r="H43" s="483">
        <f t="shared" si="5"/>
        <v>3.0875820314458957E-2</v>
      </c>
    </row>
    <row r="44" spans="1:8" s="193" customFormat="1" ht="14.25" customHeight="1" x14ac:dyDescent="0.25">
      <c r="A44" s="216" t="s">
        <v>297</v>
      </c>
      <c r="B44" s="217">
        <v>7236141</v>
      </c>
      <c r="C44" s="720">
        <v>6546504</v>
      </c>
      <c r="D44" s="184">
        <f t="shared" si="3"/>
        <v>-9.5304527648093051E-2</v>
      </c>
      <c r="E44" s="217">
        <v>14388701</v>
      </c>
      <c r="F44" s="913">
        <v>13453234</v>
      </c>
      <c r="G44" s="184">
        <f t="shared" si="4"/>
        <v>-6.5013999526433941E-2</v>
      </c>
      <c r="H44" s="483">
        <f t="shared" si="5"/>
        <v>2.0574247557201959E-2</v>
      </c>
    </row>
    <row r="45" spans="1:8" s="193" customFormat="1" ht="14.25" customHeight="1" x14ac:dyDescent="0.25">
      <c r="A45" s="216" t="s">
        <v>329</v>
      </c>
      <c r="B45" s="217">
        <v>2675963</v>
      </c>
      <c r="C45" s="720">
        <v>6997567</v>
      </c>
      <c r="D45" s="184">
        <f t="shared" si="3"/>
        <v>1.6149715074535784</v>
      </c>
      <c r="E45" s="217">
        <v>4285441</v>
      </c>
      <c r="F45" s="913">
        <v>13003126</v>
      </c>
      <c r="G45" s="184">
        <f t="shared" si="4"/>
        <v>2.0342562177381511</v>
      </c>
      <c r="H45" s="483">
        <f t="shared" si="5"/>
        <v>1.9885890139240074E-2</v>
      </c>
    </row>
    <row r="46" spans="1:8" s="193" customFormat="1" ht="14.25" customHeight="1" x14ac:dyDescent="0.25">
      <c r="A46" s="216" t="s">
        <v>299</v>
      </c>
      <c r="B46" s="217">
        <v>6755344</v>
      </c>
      <c r="C46" s="720">
        <v>6981961</v>
      </c>
      <c r="D46" s="184">
        <f t="shared" si="3"/>
        <v>3.3546330135075353E-2</v>
      </c>
      <c r="E46" s="217">
        <v>12488503</v>
      </c>
      <c r="F46" s="913">
        <v>11759853</v>
      </c>
      <c r="G46" s="184">
        <f t="shared" si="4"/>
        <v>-5.8345664007927955E-2</v>
      </c>
      <c r="H46" s="483">
        <f t="shared" si="5"/>
        <v>1.7984532704798276E-2</v>
      </c>
    </row>
    <row r="47" spans="1:8" s="193" customFormat="1" ht="14.25" customHeight="1" x14ac:dyDescent="0.25">
      <c r="A47" s="216" t="s">
        <v>290</v>
      </c>
      <c r="B47" s="217">
        <v>4133974</v>
      </c>
      <c r="C47" s="720">
        <v>5705553</v>
      </c>
      <c r="D47" s="184">
        <f t="shared" si="3"/>
        <v>0.38016180072733885</v>
      </c>
      <c r="E47" s="217">
        <v>9749966</v>
      </c>
      <c r="F47" s="913">
        <v>11411106</v>
      </c>
      <c r="G47" s="184">
        <f t="shared" si="4"/>
        <v>0.17037392745779822</v>
      </c>
      <c r="H47" s="483">
        <f t="shared" si="5"/>
        <v>1.7451188297584998E-2</v>
      </c>
    </row>
    <row r="48" spans="1:8" s="193" customFormat="1" ht="14.25" customHeight="1" x14ac:dyDescent="0.25">
      <c r="A48" s="216" t="s">
        <v>300</v>
      </c>
      <c r="B48" s="217">
        <v>3476883</v>
      </c>
      <c r="C48" s="720">
        <v>5284750</v>
      </c>
      <c r="D48" s="184">
        <f t="shared" si="3"/>
        <v>0.51996774122108791</v>
      </c>
      <c r="E48" s="217">
        <v>5786649</v>
      </c>
      <c r="F48" s="913">
        <v>10950279</v>
      </c>
      <c r="G48" s="184">
        <f t="shared" si="4"/>
        <v>0.89233509756683005</v>
      </c>
      <c r="H48" s="483">
        <f t="shared" si="5"/>
        <v>1.6746438140184724E-2</v>
      </c>
    </row>
    <row r="49" spans="1:8" s="193" customFormat="1" ht="14.25" customHeight="1" x14ac:dyDescent="0.25">
      <c r="A49" s="216" t="s">
        <v>303</v>
      </c>
      <c r="B49" s="217">
        <v>1321019</v>
      </c>
      <c r="C49" s="720">
        <v>2722047</v>
      </c>
      <c r="D49" s="184">
        <f t="shared" si="3"/>
        <v>1.0605661235758155</v>
      </c>
      <c r="E49" s="217">
        <v>1482475</v>
      </c>
      <c r="F49" s="913">
        <v>8377623</v>
      </c>
      <c r="G49" s="184">
        <f t="shared" si="4"/>
        <v>4.6511057522049279</v>
      </c>
      <c r="H49" s="483">
        <f t="shared" si="5"/>
        <v>1.281203386062481E-2</v>
      </c>
    </row>
    <row r="50" spans="1:8" s="193" customFormat="1" ht="14.25" customHeight="1" x14ac:dyDescent="0.25">
      <c r="A50" s="216" t="s">
        <v>326</v>
      </c>
      <c r="B50" s="217">
        <v>1177248</v>
      </c>
      <c r="C50" s="720">
        <v>4064726</v>
      </c>
      <c r="D50" s="184">
        <f t="shared" si="3"/>
        <v>2.4527355323602165</v>
      </c>
      <c r="E50" s="217">
        <v>1663982</v>
      </c>
      <c r="F50" s="913">
        <v>7689315</v>
      </c>
      <c r="G50" s="184">
        <f t="shared" si="4"/>
        <v>3.6210325592464345</v>
      </c>
      <c r="H50" s="483">
        <f t="shared" si="5"/>
        <v>1.1759393344032103E-2</v>
      </c>
    </row>
    <row r="51" spans="1:8" s="193" customFormat="1" ht="14.25" customHeight="1" x14ac:dyDescent="0.25">
      <c r="A51" s="216" t="s">
        <v>310</v>
      </c>
      <c r="B51" s="217">
        <v>8238678</v>
      </c>
      <c r="C51" s="720">
        <v>3778143</v>
      </c>
      <c r="D51" s="184">
        <f t="shared" si="3"/>
        <v>-0.54141392587500081</v>
      </c>
      <c r="E51" s="217">
        <v>14228321</v>
      </c>
      <c r="F51" s="913">
        <v>7480327</v>
      </c>
      <c r="G51" s="184">
        <f t="shared" si="4"/>
        <v>-0.47426495367935539</v>
      </c>
      <c r="H51" s="483">
        <f t="shared" si="5"/>
        <v>1.1439784627757301E-2</v>
      </c>
    </row>
    <row r="52" spans="1:8" s="193" customFormat="1" ht="14.25" customHeight="1" x14ac:dyDescent="0.25">
      <c r="A52" s="216" t="s">
        <v>553</v>
      </c>
      <c r="B52" s="217">
        <v>2491059</v>
      </c>
      <c r="C52" s="720">
        <v>3618014</v>
      </c>
      <c r="D52" s="184">
        <f t="shared" si="3"/>
        <v>0.4523999632284903</v>
      </c>
      <c r="E52" s="217">
        <v>5456389</v>
      </c>
      <c r="F52" s="913">
        <v>6187649</v>
      </c>
      <c r="G52" s="184">
        <f t="shared" si="4"/>
        <v>0.13401903713243324</v>
      </c>
      <c r="H52" s="483">
        <f t="shared" si="5"/>
        <v>9.4628713306460846E-3</v>
      </c>
    </row>
    <row r="53" spans="1:8" s="193" customFormat="1" ht="14.25" customHeight="1" x14ac:dyDescent="0.25">
      <c r="A53" s="216" t="s">
        <v>325</v>
      </c>
      <c r="B53" s="217">
        <v>1405012</v>
      </c>
      <c r="C53" s="720">
        <v>3275052</v>
      </c>
      <c r="D53" s="184">
        <f t="shared" si="3"/>
        <v>1.3309779560601616</v>
      </c>
      <c r="E53" s="217">
        <v>2557445</v>
      </c>
      <c r="F53" s="913">
        <v>6132447</v>
      </c>
      <c r="G53" s="184">
        <f t="shared" si="4"/>
        <v>1.3978803063213481</v>
      </c>
      <c r="H53" s="483">
        <f t="shared" si="5"/>
        <v>9.37845002245709E-3</v>
      </c>
    </row>
    <row r="54" spans="1:8" s="193" customFormat="1" ht="14.25" customHeight="1" x14ac:dyDescent="0.25">
      <c r="A54" s="216" t="s">
        <v>302</v>
      </c>
      <c r="B54" s="217">
        <v>1956397</v>
      </c>
      <c r="C54" s="720">
        <v>2854665</v>
      </c>
      <c r="D54" s="184">
        <f t="shared" si="3"/>
        <v>0.45914402853817493</v>
      </c>
      <c r="E54" s="217">
        <v>3440268</v>
      </c>
      <c r="F54" s="913">
        <v>5276446</v>
      </c>
      <c r="G54" s="184">
        <f t="shared" si="4"/>
        <v>0.53373109304275124</v>
      </c>
      <c r="H54" s="483">
        <f t="shared" si="5"/>
        <v>8.0693538985650622E-3</v>
      </c>
    </row>
    <row r="55" spans="1:8" s="193" customFormat="1" ht="14.25" customHeight="1" x14ac:dyDescent="0.25">
      <c r="A55" s="216" t="s">
        <v>291</v>
      </c>
      <c r="B55" s="217">
        <v>1249631</v>
      </c>
      <c r="C55" s="720">
        <v>3104744</v>
      </c>
      <c r="D55" s="184">
        <f t="shared" si="3"/>
        <v>1.4845286328524181</v>
      </c>
      <c r="E55" s="217">
        <v>2412119</v>
      </c>
      <c r="F55" s="913">
        <v>5112784</v>
      </c>
      <c r="G55" s="184">
        <f t="shared" si="4"/>
        <v>1.1196234514134669</v>
      </c>
      <c r="H55" s="483">
        <f t="shared" si="5"/>
        <v>7.8190629645259468E-3</v>
      </c>
    </row>
    <row r="56" spans="1:8" s="193" customFormat="1" ht="14.25" customHeight="1" x14ac:dyDescent="0.25">
      <c r="A56" s="216" t="s">
        <v>289</v>
      </c>
      <c r="B56" s="217">
        <v>3871293</v>
      </c>
      <c r="C56" s="720">
        <v>2918605</v>
      </c>
      <c r="D56" s="184">
        <f t="shared" si="3"/>
        <v>-0.24609038892173751</v>
      </c>
      <c r="E56" s="217">
        <v>9223422</v>
      </c>
      <c r="F56" s="913">
        <v>5047100</v>
      </c>
      <c r="G56" s="184">
        <f t="shared" si="4"/>
        <v>-0.4527952857410189</v>
      </c>
      <c r="H56" s="483">
        <f t="shared" si="5"/>
        <v>7.7186113648178576E-3</v>
      </c>
    </row>
    <row r="57" spans="1:8" s="193" customFormat="1" ht="14.25" customHeight="1" x14ac:dyDescent="0.25">
      <c r="A57" s="216" t="s">
        <v>327</v>
      </c>
      <c r="B57" s="217">
        <v>1531900</v>
      </c>
      <c r="C57" s="720">
        <v>1700000</v>
      </c>
      <c r="D57" s="184">
        <f t="shared" si="3"/>
        <v>0.10973301129316537</v>
      </c>
      <c r="E57" s="217">
        <v>3271900</v>
      </c>
      <c r="F57" s="913">
        <v>4950000</v>
      </c>
      <c r="G57" s="184">
        <f t="shared" si="4"/>
        <v>0.51288242305693932</v>
      </c>
      <c r="H57" s="483">
        <f t="shared" si="5"/>
        <v>7.5701147700359406E-3</v>
      </c>
    </row>
    <row r="58" spans="1:8" s="193" customFormat="1" ht="14.25" customHeight="1" x14ac:dyDescent="0.25">
      <c r="A58" s="216" t="s">
        <v>305</v>
      </c>
      <c r="B58" s="217">
        <v>1182394</v>
      </c>
      <c r="C58" s="720">
        <v>1358208</v>
      </c>
      <c r="D58" s="184">
        <f t="shared" si="3"/>
        <v>0.14869324438385179</v>
      </c>
      <c r="E58" s="217">
        <v>2909299</v>
      </c>
      <c r="F58" s="913">
        <v>4945245</v>
      </c>
      <c r="G58" s="184">
        <f t="shared" si="4"/>
        <v>0.69980637947491808</v>
      </c>
      <c r="H58" s="483">
        <f t="shared" si="5"/>
        <v>7.5628428719083608E-3</v>
      </c>
    </row>
    <row r="59" spans="1:8" s="193" customFormat="1" ht="14.25" customHeight="1" x14ac:dyDescent="0.25">
      <c r="A59" s="216" t="s">
        <v>324</v>
      </c>
      <c r="B59" s="217">
        <v>3514707</v>
      </c>
      <c r="C59" s="720">
        <v>2795840</v>
      </c>
      <c r="D59" s="184">
        <f t="shared" si="3"/>
        <v>-0.20453113161353143</v>
      </c>
      <c r="E59" s="217">
        <v>4350907</v>
      </c>
      <c r="F59" s="913">
        <v>4935266</v>
      </c>
      <c r="G59" s="184">
        <f t="shared" si="4"/>
        <v>0.13430739843439543</v>
      </c>
      <c r="H59" s="483">
        <f t="shared" si="5"/>
        <v>7.5475818263951912E-3</v>
      </c>
    </row>
    <row r="60" spans="1:8" s="193" customFormat="1" ht="14.25" customHeight="1" x14ac:dyDescent="0.25">
      <c r="A60" s="218" t="s">
        <v>328</v>
      </c>
      <c r="B60" s="217">
        <v>1490609</v>
      </c>
      <c r="C60" s="720">
        <v>2216202</v>
      </c>
      <c r="D60" s="184">
        <f t="shared" si="3"/>
        <v>0.4867762102603701</v>
      </c>
      <c r="E60" s="217">
        <v>2623826</v>
      </c>
      <c r="F60" s="913">
        <v>4460566</v>
      </c>
      <c r="G60" s="184">
        <f t="shared" si="4"/>
        <v>0.70002355339111655</v>
      </c>
      <c r="H60" s="483">
        <f t="shared" si="5"/>
        <v>6.82161546652932E-3</v>
      </c>
    </row>
    <row r="61" spans="1:8" s="193" customFormat="1" ht="14.25" customHeight="1" x14ac:dyDescent="0.25">
      <c r="A61" s="216" t="s">
        <v>294</v>
      </c>
      <c r="B61" s="217">
        <v>1744722</v>
      </c>
      <c r="C61" s="720">
        <v>2201882</v>
      </c>
      <c r="D61" s="184">
        <f t="shared" si="3"/>
        <v>0.26202455176240114</v>
      </c>
      <c r="E61" s="217">
        <v>3418967</v>
      </c>
      <c r="F61" s="913">
        <v>4336508</v>
      </c>
      <c r="G61" s="184">
        <f t="shared" si="4"/>
        <v>0.26836790176682013</v>
      </c>
      <c r="H61" s="483">
        <f t="shared" si="5"/>
        <v>6.6318915679149529E-3</v>
      </c>
    </row>
    <row r="62" spans="1:8" s="193" customFormat="1" ht="14.25" customHeight="1" x14ac:dyDescent="0.25">
      <c r="A62" s="216" t="s">
        <v>295</v>
      </c>
      <c r="B62" s="217">
        <v>2323996</v>
      </c>
      <c r="C62" s="720">
        <v>2497522</v>
      </c>
      <c r="D62" s="184">
        <f t="shared" si="3"/>
        <v>7.4667082043170518E-2</v>
      </c>
      <c r="E62" s="217">
        <v>5196164</v>
      </c>
      <c r="F62" s="913">
        <v>3951249</v>
      </c>
      <c r="G62" s="184">
        <f t="shared" si="4"/>
        <v>-0.23958346965184318</v>
      </c>
      <c r="H62" s="483">
        <f t="shared" si="5"/>
        <v>6.042708770704998E-3</v>
      </c>
    </row>
    <row r="63" spans="1:8" s="193" customFormat="1" ht="14.25" customHeight="1" x14ac:dyDescent="0.25">
      <c r="A63" s="216" t="s">
        <v>404</v>
      </c>
      <c r="B63" s="217">
        <v>1405475</v>
      </c>
      <c r="C63" s="720">
        <v>1453743</v>
      </c>
      <c r="D63" s="184">
        <f t="shared" si="3"/>
        <v>3.4342837830626749E-2</v>
      </c>
      <c r="E63" s="217">
        <v>2638877</v>
      </c>
      <c r="F63" s="913">
        <v>3951101</v>
      </c>
      <c r="G63" s="184">
        <f t="shared" si="4"/>
        <v>0.49726607189346073</v>
      </c>
      <c r="H63" s="483">
        <f t="shared" si="5"/>
        <v>6.0424824319199547E-3</v>
      </c>
    </row>
    <row r="64" spans="1:8" s="193" customFormat="1" ht="14.25" customHeight="1" x14ac:dyDescent="0.25">
      <c r="A64" s="216" t="s">
        <v>296</v>
      </c>
      <c r="B64" s="217">
        <v>1252626</v>
      </c>
      <c r="C64" s="720">
        <v>1650535</v>
      </c>
      <c r="D64" s="184">
        <f t="shared" si="3"/>
        <v>0.31765986016576386</v>
      </c>
      <c r="E64" s="217">
        <v>2987503</v>
      </c>
      <c r="F64" s="913">
        <v>3528199</v>
      </c>
      <c r="G64" s="184">
        <f t="shared" si="4"/>
        <v>0.18098592704342065</v>
      </c>
      <c r="H64" s="483">
        <f t="shared" si="5"/>
        <v>5.395731588187078E-3</v>
      </c>
    </row>
    <row r="65" spans="1:8" s="193" customFormat="1" ht="14.25" customHeight="1" x14ac:dyDescent="0.25">
      <c r="A65" s="216" t="s">
        <v>323</v>
      </c>
      <c r="B65" s="217">
        <v>952961</v>
      </c>
      <c r="C65" s="720">
        <v>1526633</v>
      </c>
      <c r="D65" s="184">
        <f t="shared" si="3"/>
        <v>0.60198895862474955</v>
      </c>
      <c r="E65" s="217">
        <v>1917247</v>
      </c>
      <c r="F65" s="913">
        <v>3520661</v>
      </c>
      <c r="G65" s="184">
        <f t="shared" si="4"/>
        <v>0.83631060578005867</v>
      </c>
      <c r="H65" s="483">
        <f t="shared" si="5"/>
        <v>5.3842036033110111E-3</v>
      </c>
    </row>
    <row r="66" spans="1:8" s="193" customFormat="1" ht="14.25" customHeight="1" x14ac:dyDescent="0.25">
      <c r="A66" s="216" t="s">
        <v>322</v>
      </c>
      <c r="B66" s="217">
        <v>1662295</v>
      </c>
      <c r="C66" s="720">
        <v>1355773</v>
      </c>
      <c r="D66" s="184">
        <f t="shared" si="3"/>
        <v>-0.18439687299787344</v>
      </c>
      <c r="E66" s="217">
        <v>3278729</v>
      </c>
      <c r="F66" s="913">
        <v>2693353</v>
      </c>
      <c r="G66" s="184">
        <f t="shared" si="4"/>
        <v>-0.17853747595485936</v>
      </c>
      <c r="H66" s="483">
        <f t="shared" si="5"/>
        <v>4.1189881467112348E-3</v>
      </c>
    </row>
    <row r="67" spans="1:8" s="193" customFormat="1" ht="14.25" customHeight="1" x14ac:dyDescent="0.25">
      <c r="A67" s="216" t="s">
        <v>405</v>
      </c>
      <c r="B67" s="217">
        <v>939514</v>
      </c>
      <c r="C67" s="720">
        <v>1367133</v>
      </c>
      <c r="D67" s="184">
        <f t="shared" si="3"/>
        <v>0.4551491515826267</v>
      </c>
      <c r="E67" s="217">
        <v>1704536</v>
      </c>
      <c r="F67" s="913">
        <v>2600371</v>
      </c>
      <c r="G67" s="184">
        <f t="shared" si="4"/>
        <v>0.52555944843640723</v>
      </c>
      <c r="H67" s="483">
        <f t="shared" si="5"/>
        <v>3.9767892756915413E-3</v>
      </c>
    </row>
    <row r="68" spans="1:8" s="193" customFormat="1" ht="14.25" customHeight="1" x14ac:dyDescent="0.25">
      <c r="A68" s="216" t="s">
        <v>535</v>
      </c>
      <c r="B68" s="217">
        <v>531055</v>
      </c>
      <c r="C68" s="720">
        <v>1766902</v>
      </c>
      <c r="D68" s="184">
        <f t="shared" si="3"/>
        <v>2.3271544378642512</v>
      </c>
      <c r="E68" s="217">
        <v>1469356</v>
      </c>
      <c r="F68" s="913">
        <v>2561886</v>
      </c>
      <c r="G68" s="184">
        <f t="shared" si="4"/>
        <v>0.74354342991079081</v>
      </c>
      <c r="H68" s="483">
        <f t="shared" si="5"/>
        <v>3.9179335449996558E-3</v>
      </c>
    </row>
    <row r="69" spans="1:8" s="193" customFormat="1" ht="14.25" customHeight="1" x14ac:dyDescent="0.25">
      <c r="A69" s="216" t="s">
        <v>307</v>
      </c>
      <c r="B69" s="217">
        <v>737220</v>
      </c>
      <c r="C69" s="720">
        <v>690886</v>
      </c>
      <c r="D69" s="184">
        <f t="shared" si="3"/>
        <v>-6.2849624264127435E-2</v>
      </c>
      <c r="E69" s="217">
        <v>2468452</v>
      </c>
      <c r="F69" s="913">
        <v>2515224</v>
      </c>
      <c r="G69" s="184">
        <f t="shared" si="4"/>
        <v>1.8947907433484623E-2</v>
      </c>
      <c r="H69" s="483">
        <f t="shared" si="5"/>
        <v>3.8465725964341169E-3</v>
      </c>
    </row>
    <row r="70" spans="1:8" s="193" customFormat="1" ht="14.25" customHeight="1" x14ac:dyDescent="0.25">
      <c r="A70" s="216" t="s">
        <v>292</v>
      </c>
      <c r="B70" s="217">
        <v>5185080</v>
      </c>
      <c r="C70" s="720">
        <v>855979</v>
      </c>
      <c r="D70" s="184">
        <f t="shared" si="3"/>
        <v>-0.83491498684687604</v>
      </c>
      <c r="E70" s="217">
        <v>13160776</v>
      </c>
      <c r="F70" s="913">
        <v>2411358</v>
      </c>
      <c r="G70" s="184">
        <f t="shared" si="4"/>
        <v>-0.81677691345859849</v>
      </c>
      <c r="H70" s="483">
        <f t="shared" si="5"/>
        <v>3.6877286488170356E-3</v>
      </c>
    </row>
    <row r="71" spans="1:8" s="193" customFormat="1" ht="14.25" customHeight="1" x14ac:dyDescent="0.25">
      <c r="A71" s="216" t="s">
        <v>638</v>
      </c>
      <c r="B71" s="217">
        <v>1413927</v>
      </c>
      <c r="C71" s="720">
        <v>1133051</v>
      </c>
      <c r="D71" s="184">
        <f t="shared" si="3"/>
        <v>-0.1986495766754578</v>
      </c>
      <c r="E71" s="217">
        <v>2772452</v>
      </c>
      <c r="F71" s="913">
        <v>2289158</v>
      </c>
      <c r="G71" s="184">
        <f t="shared" si="4"/>
        <v>-0.1743200603653372</v>
      </c>
      <c r="H71" s="483">
        <f t="shared" si="5"/>
        <v>3.5008462195446331E-3</v>
      </c>
    </row>
    <row r="72" spans="1:8" s="193" customFormat="1" ht="14.25" customHeight="1" x14ac:dyDescent="0.25">
      <c r="A72" s="216" t="s">
        <v>754</v>
      </c>
      <c r="B72" s="217">
        <v>151679</v>
      </c>
      <c r="C72" s="720">
        <v>2153000</v>
      </c>
      <c r="D72" s="184" t="s">
        <v>250</v>
      </c>
      <c r="E72" s="217">
        <v>239177</v>
      </c>
      <c r="F72" s="913">
        <v>2287162</v>
      </c>
      <c r="G72" s="184">
        <f t="shared" si="4"/>
        <v>8.5626335308160897</v>
      </c>
      <c r="H72" s="483">
        <f t="shared" si="5"/>
        <v>3.4977937045787763E-3</v>
      </c>
    </row>
    <row r="73" spans="1:8" s="193" customFormat="1" ht="14.25" customHeight="1" x14ac:dyDescent="0.25">
      <c r="A73" s="216" t="s">
        <v>464</v>
      </c>
      <c r="B73" s="217">
        <v>852711</v>
      </c>
      <c r="C73" s="720">
        <v>1281986</v>
      </c>
      <c r="D73" s="184">
        <f t="shared" si="3"/>
        <v>0.50342378601894433</v>
      </c>
      <c r="E73" s="217">
        <v>1330753</v>
      </c>
      <c r="F73" s="913">
        <v>2143542</v>
      </c>
      <c r="G73" s="184">
        <f t="shared" si="4"/>
        <v>0.61077374989949296</v>
      </c>
      <c r="H73" s="483">
        <f t="shared" si="5"/>
        <v>3.2781533241196727E-3</v>
      </c>
    </row>
    <row r="74" spans="1:8" s="193" customFormat="1" ht="14.25" customHeight="1" x14ac:dyDescent="0.25">
      <c r="A74" s="216" t="s">
        <v>637</v>
      </c>
      <c r="B74" s="217">
        <v>236678</v>
      </c>
      <c r="C74" s="720">
        <v>978878</v>
      </c>
      <c r="D74" s="184">
        <f t="shared" si="3"/>
        <v>3.1359061678736513</v>
      </c>
      <c r="E74" s="217">
        <v>1259411</v>
      </c>
      <c r="F74" s="913">
        <v>2136053</v>
      </c>
      <c r="G74" s="184">
        <f t="shared" si="4"/>
        <v>0.69607300555577178</v>
      </c>
      <c r="H74" s="483">
        <f t="shared" si="5"/>
        <v>3.2667002757332487E-3</v>
      </c>
    </row>
    <row r="75" spans="1:8" s="193" customFormat="1" ht="14.25" customHeight="1" x14ac:dyDescent="0.25">
      <c r="A75" s="216" t="s">
        <v>304</v>
      </c>
      <c r="B75" s="217">
        <v>1055748</v>
      </c>
      <c r="C75" s="720">
        <v>1080899</v>
      </c>
      <c r="D75" s="184">
        <f t="shared" si="3"/>
        <v>2.3822919863452308E-2</v>
      </c>
      <c r="E75" s="217">
        <v>4035603</v>
      </c>
      <c r="F75" s="913">
        <v>2106173</v>
      </c>
      <c r="G75" s="184">
        <f t="shared" si="4"/>
        <v>-0.47810203332686585</v>
      </c>
      <c r="H75" s="483">
        <f t="shared" si="5"/>
        <v>3.2210043102123046E-3</v>
      </c>
    </row>
    <row r="76" spans="1:8" s="193" customFormat="1" ht="14.25" customHeight="1" x14ac:dyDescent="0.25">
      <c r="A76" s="216" t="s">
        <v>555</v>
      </c>
      <c r="B76" s="217">
        <v>1179716</v>
      </c>
      <c r="C76" s="720">
        <v>973311</v>
      </c>
      <c r="D76" s="184">
        <f t="shared" si="3"/>
        <v>-0.17496160092768087</v>
      </c>
      <c r="E76" s="217">
        <v>2056803</v>
      </c>
      <c r="F76" s="913">
        <v>2083919</v>
      </c>
      <c r="G76" s="184">
        <f t="shared" si="4"/>
        <v>1.3183566924007684E-2</v>
      </c>
      <c r="H76" s="483">
        <f t="shared" si="5"/>
        <v>3.1869709093855611E-3</v>
      </c>
    </row>
    <row r="77" spans="1:8" s="193" customFormat="1" ht="14.25" customHeight="1" x14ac:dyDescent="0.25">
      <c r="A77" s="216" t="s">
        <v>308</v>
      </c>
      <c r="B77" s="217">
        <v>1543800</v>
      </c>
      <c r="C77" s="720">
        <v>130457</v>
      </c>
      <c r="D77" s="184">
        <f t="shared" si="3"/>
        <v>-0.91549617826143281</v>
      </c>
      <c r="E77" s="217">
        <v>3168250</v>
      </c>
      <c r="F77" s="913">
        <v>2060459</v>
      </c>
      <c r="G77" s="184">
        <f t="shared" si="4"/>
        <v>-0.34965390988716172</v>
      </c>
      <c r="H77" s="483">
        <f t="shared" si="5"/>
        <v>3.1510931533239362E-3</v>
      </c>
    </row>
    <row r="78" spans="1:8" s="193" customFormat="1" ht="14.25" customHeight="1" x14ac:dyDescent="0.25">
      <c r="A78" s="216" t="s">
        <v>636</v>
      </c>
      <c r="B78" s="217">
        <v>500091</v>
      </c>
      <c r="C78" s="720">
        <v>655263</v>
      </c>
      <c r="D78" s="184">
        <f t="shared" si="3"/>
        <v>0.31028752766996415</v>
      </c>
      <c r="E78" s="217">
        <v>926091</v>
      </c>
      <c r="F78" s="913">
        <v>1825922</v>
      </c>
      <c r="G78" s="184">
        <f t="shared" si="4"/>
        <v>0.9716442552621718</v>
      </c>
      <c r="H78" s="483">
        <f t="shared" si="5"/>
        <v>2.7924119396229422E-3</v>
      </c>
    </row>
    <row r="79" spans="1:8" s="193" customFormat="1" ht="14.25" customHeight="1" x14ac:dyDescent="0.25">
      <c r="A79" s="216" t="s">
        <v>551</v>
      </c>
      <c r="B79" s="217">
        <v>597950</v>
      </c>
      <c r="C79" s="720">
        <v>656022</v>
      </c>
      <c r="D79" s="184">
        <f t="shared" si="3"/>
        <v>9.7118488167907024E-2</v>
      </c>
      <c r="E79" s="217">
        <v>1317379</v>
      </c>
      <c r="F79" s="913">
        <v>1686193</v>
      </c>
      <c r="G79" s="184">
        <f t="shared" si="4"/>
        <v>0.2799604365941768</v>
      </c>
      <c r="H79" s="483">
        <f t="shared" si="5"/>
        <v>2.5787221281679219E-3</v>
      </c>
    </row>
    <row r="80" spans="1:8" s="193" customFormat="1" ht="14.25" customHeight="1" x14ac:dyDescent="0.25">
      <c r="A80" s="216" t="s">
        <v>635</v>
      </c>
      <c r="B80" s="217">
        <v>527330</v>
      </c>
      <c r="C80" s="720">
        <v>761526</v>
      </c>
      <c r="D80" s="184">
        <f t="shared" si="3"/>
        <v>0.44411658733620318</v>
      </c>
      <c r="E80" s="217">
        <v>1171104</v>
      </c>
      <c r="F80" s="913">
        <v>1665073</v>
      </c>
      <c r="G80" s="184">
        <f t="shared" si="4"/>
        <v>0.42179772249091463</v>
      </c>
      <c r="H80" s="483">
        <f t="shared" si="5"/>
        <v>2.5464229718157685E-3</v>
      </c>
    </row>
    <row r="81" spans="1:8" s="193" customFormat="1" ht="14.25" customHeight="1" x14ac:dyDescent="0.25">
      <c r="A81" s="216" t="s">
        <v>306</v>
      </c>
      <c r="B81" s="217">
        <v>4449943</v>
      </c>
      <c r="C81" s="720">
        <v>1129093</v>
      </c>
      <c r="D81" s="184">
        <f t="shared" si="3"/>
        <v>-0.74626798590453858</v>
      </c>
      <c r="E81" s="217">
        <v>9740487</v>
      </c>
      <c r="F81" s="913">
        <v>1624916</v>
      </c>
      <c r="G81" s="184">
        <f t="shared" si="4"/>
        <v>-0.83317918292997051</v>
      </c>
      <c r="H81" s="483">
        <f t="shared" si="5"/>
        <v>2.4850102245793375E-3</v>
      </c>
    </row>
    <row r="82" spans="1:8" s="193" customFormat="1" ht="14.25" customHeight="1" x14ac:dyDescent="0.25">
      <c r="A82" s="216" t="s">
        <v>634</v>
      </c>
      <c r="B82" s="217">
        <v>0</v>
      </c>
      <c r="C82" s="720">
        <v>1000241</v>
      </c>
      <c r="D82" s="184" t="s">
        <v>250</v>
      </c>
      <c r="E82" s="217">
        <v>409044</v>
      </c>
      <c r="F82" s="913">
        <v>1554189</v>
      </c>
      <c r="G82" s="184">
        <f t="shared" si="4"/>
        <v>2.7995643500454719</v>
      </c>
      <c r="H82" s="483">
        <f t="shared" si="5"/>
        <v>2.3768462837025026E-3</v>
      </c>
    </row>
    <row r="83" spans="1:8" s="207" customFormat="1" x14ac:dyDescent="0.2">
      <c r="A83" s="721" t="s">
        <v>755</v>
      </c>
      <c r="B83" s="217">
        <v>22678462</v>
      </c>
      <c r="C83" s="720">
        <v>19701882</v>
      </c>
      <c r="D83" s="184">
        <f t="shared" si="3"/>
        <v>-0.13125140496740917</v>
      </c>
      <c r="E83" s="484">
        <v>42802005</v>
      </c>
      <c r="F83" s="913">
        <v>37851942</v>
      </c>
      <c r="G83" s="184">
        <f t="shared" si="4"/>
        <v>-0.11565025984179944</v>
      </c>
      <c r="H83" s="483">
        <f t="shared" si="5"/>
        <v>5.7887584890655305E-2</v>
      </c>
    </row>
    <row r="84" spans="1:8" s="6" customFormat="1" ht="13.5" thickBot="1" x14ac:dyDescent="0.25">
      <c r="A84" s="219" t="s">
        <v>330</v>
      </c>
      <c r="B84" s="220">
        <f>SUM(B33:B83)</f>
        <v>363826811</v>
      </c>
      <c r="C84" s="221">
        <f>SUM(C33:C83)</f>
        <v>285572420</v>
      </c>
      <c r="D84" s="722">
        <f>C84/B84-1</f>
        <v>-0.21508692771957372</v>
      </c>
      <c r="E84" s="220">
        <f>+SUM(E33:E83)</f>
        <v>656001215</v>
      </c>
      <c r="F84" s="221">
        <f>+SUM(F33:F83)</f>
        <v>653887048</v>
      </c>
      <c r="G84" s="914">
        <f>F84/E84-1</f>
        <v>-3.2228095797047773E-3</v>
      </c>
      <c r="H84" s="222">
        <f>+C84/$C$84</f>
        <v>1</v>
      </c>
    </row>
    <row r="85" spans="1:8" s="6" customFormat="1" x14ac:dyDescent="0.2">
      <c r="B85" s="223"/>
      <c r="C85" s="223"/>
      <c r="D85" s="10"/>
      <c r="E85" s="10"/>
      <c r="F85" s="10"/>
    </row>
    <row r="86" spans="1:8" s="6" customFormat="1" ht="53.25" customHeight="1" x14ac:dyDescent="0.2">
      <c r="A86" s="1008" t="s">
        <v>752</v>
      </c>
      <c r="B86" s="1008"/>
      <c r="C86" s="1008"/>
      <c r="D86" s="1008"/>
      <c r="E86" s="1008"/>
      <c r="F86" s="1008"/>
      <c r="G86" s="200"/>
      <c r="H86" s="200"/>
    </row>
    <row r="87" spans="1:8" s="6" customFormat="1" ht="15" x14ac:dyDescent="0.25">
      <c r="A87"/>
      <c r="B87"/>
      <c r="C87"/>
      <c r="D87"/>
      <c r="E87"/>
      <c r="F87"/>
    </row>
    <row r="88" spans="1:8" s="6" customFormat="1" ht="15" x14ac:dyDescent="0.25">
      <c r="A88"/>
      <c r="B88"/>
      <c r="C88"/>
      <c r="D88"/>
      <c r="E88"/>
      <c r="F88"/>
    </row>
    <row r="89" spans="1:8" s="6" customFormat="1" ht="15" x14ac:dyDescent="0.25">
      <c r="A89"/>
      <c r="B89"/>
      <c r="C89"/>
      <c r="D89"/>
      <c r="E89"/>
      <c r="F89"/>
    </row>
    <row r="90" spans="1:8" s="6" customFormat="1" ht="15" x14ac:dyDescent="0.25">
      <c r="A90"/>
      <c r="B90"/>
      <c r="C90"/>
      <c r="D90"/>
      <c r="E90"/>
      <c r="F90"/>
    </row>
    <row r="91" spans="1:8" s="6" customFormat="1" ht="15" x14ac:dyDescent="0.25">
      <c r="A91"/>
      <c r="B91"/>
      <c r="C91"/>
      <c r="D91"/>
      <c r="E91"/>
      <c r="F91"/>
    </row>
    <row r="92" spans="1:8" s="6" customFormat="1" ht="15" x14ac:dyDescent="0.25">
      <c r="A92"/>
      <c r="B92"/>
      <c r="C92"/>
      <c r="D92"/>
      <c r="E92"/>
      <c r="F92"/>
    </row>
    <row r="93" spans="1:8" s="6" customFormat="1" ht="15" x14ac:dyDescent="0.25">
      <c r="A93"/>
      <c r="B93"/>
      <c r="C93"/>
      <c r="D93"/>
      <c r="E93"/>
      <c r="F93"/>
    </row>
    <row r="94" spans="1:8" s="6" customFormat="1" ht="15" x14ac:dyDescent="0.25">
      <c r="A94"/>
      <c r="B94"/>
      <c r="C94"/>
      <c r="D94"/>
      <c r="E94"/>
      <c r="F94"/>
    </row>
    <row r="95" spans="1:8" s="6" customFormat="1" ht="15" x14ac:dyDescent="0.25">
      <c r="A95"/>
      <c r="B95"/>
      <c r="C95"/>
      <c r="D95"/>
      <c r="E95"/>
      <c r="F95"/>
    </row>
    <row r="96" spans="1:8" s="6" customFormat="1" ht="15" x14ac:dyDescent="0.25">
      <c r="A96"/>
      <c r="B96"/>
      <c r="C96"/>
      <c r="D96"/>
      <c r="E96"/>
      <c r="F96"/>
    </row>
    <row r="97" spans="1:6" s="6" customFormat="1" ht="15" x14ac:dyDescent="0.25">
      <c r="A97"/>
      <c r="B97"/>
      <c r="C97"/>
      <c r="D97"/>
      <c r="E97"/>
      <c r="F97"/>
    </row>
    <row r="98" spans="1:6" s="6" customFormat="1" ht="15" x14ac:dyDescent="0.25">
      <c r="A98"/>
      <c r="B98"/>
      <c r="C98"/>
      <c r="D98"/>
      <c r="E98"/>
      <c r="F98"/>
    </row>
    <row r="99" spans="1:6" s="6" customFormat="1" ht="15" x14ac:dyDescent="0.25">
      <c r="A99"/>
      <c r="B99"/>
      <c r="C99"/>
      <c r="D99"/>
      <c r="E99"/>
      <c r="F99"/>
    </row>
    <row r="100" spans="1:6" s="6" customFormat="1" ht="15" x14ac:dyDescent="0.25">
      <c r="A100"/>
      <c r="B100"/>
      <c r="C100"/>
      <c r="D100"/>
      <c r="E100"/>
      <c r="F100"/>
    </row>
    <row r="101" spans="1:6" s="6" customFormat="1" ht="15" x14ac:dyDescent="0.25">
      <c r="A101"/>
      <c r="B101"/>
      <c r="C101"/>
      <c r="D101"/>
      <c r="E101"/>
      <c r="F101"/>
    </row>
    <row r="102" spans="1:6" s="6" customFormat="1" ht="15" x14ac:dyDescent="0.25">
      <c r="A102"/>
      <c r="B102"/>
      <c r="C102"/>
      <c r="D102"/>
      <c r="E102"/>
      <c r="F102"/>
    </row>
    <row r="103" spans="1:6" s="6" customFormat="1" ht="15" x14ac:dyDescent="0.25">
      <c r="A103"/>
      <c r="B103"/>
      <c r="C103"/>
      <c r="D103"/>
      <c r="E103"/>
      <c r="F103"/>
    </row>
    <row r="104" spans="1:6" s="6" customFormat="1" ht="15" x14ac:dyDescent="0.25">
      <c r="A104"/>
      <c r="B104"/>
      <c r="C104"/>
      <c r="D104"/>
      <c r="E104"/>
      <c r="F104"/>
    </row>
    <row r="105" spans="1:6" s="6" customFormat="1" ht="15" x14ac:dyDescent="0.25">
      <c r="A105"/>
      <c r="B105"/>
      <c r="C105"/>
      <c r="D105"/>
      <c r="E105"/>
      <c r="F105"/>
    </row>
    <row r="106" spans="1:6" s="6" customFormat="1" ht="15" x14ac:dyDescent="0.25">
      <c r="A106"/>
      <c r="B106"/>
      <c r="C106"/>
      <c r="D106"/>
      <c r="E106"/>
      <c r="F106"/>
    </row>
    <row r="107" spans="1:6" s="6" customFormat="1" ht="15" x14ac:dyDescent="0.25">
      <c r="A107"/>
      <c r="B107"/>
      <c r="C107"/>
      <c r="D107"/>
      <c r="E107"/>
      <c r="F107"/>
    </row>
    <row r="108" spans="1:6" s="6" customFormat="1" ht="15" x14ac:dyDescent="0.25">
      <c r="A108"/>
      <c r="B108"/>
      <c r="C108"/>
      <c r="D108"/>
      <c r="E108"/>
      <c r="F108"/>
    </row>
    <row r="109" spans="1:6" s="6" customFormat="1" ht="15" x14ac:dyDescent="0.25">
      <c r="A109"/>
      <c r="B109"/>
      <c r="C109"/>
      <c r="D109"/>
      <c r="E109"/>
      <c r="F109"/>
    </row>
    <row r="110" spans="1:6" s="6" customFormat="1" ht="15" x14ac:dyDescent="0.25">
      <c r="A110"/>
      <c r="B110"/>
      <c r="C110"/>
      <c r="D110"/>
      <c r="E110"/>
      <c r="F110"/>
    </row>
    <row r="111" spans="1:6" s="6" customFormat="1" ht="15" x14ac:dyDescent="0.25">
      <c r="A111"/>
      <c r="B111"/>
      <c r="C111"/>
      <c r="D111"/>
      <c r="E111"/>
      <c r="F111"/>
    </row>
    <row r="112" spans="1:6" s="6" customFormat="1" ht="15" x14ac:dyDescent="0.25">
      <c r="A112"/>
      <c r="B112"/>
      <c r="C112"/>
      <c r="D112"/>
      <c r="E112"/>
      <c r="F112"/>
    </row>
    <row r="113" spans="1:6" s="6" customFormat="1" ht="15" x14ac:dyDescent="0.25">
      <c r="A113"/>
      <c r="B113"/>
      <c r="C113"/>
      <c r="D113"/>
      <c r="E113"/>
      <c r="F113"/>
    </row>
    <row r="114" spans="1:6" s="6" customFormat="1" ht="15" x14ac:dyDescent="0.25">
      <c r="D114" s="10"/>
      <c r="E114" s="10"/>
      <c r="F114"/>
    </row>
    <row r="115" spans="1:6" s="6" customFormat="1" ht="15" x14ac:dyDescent="0.25">
      <c r="D115" s="10"/>
      <c r="E115" s="10"/>
      <c r="F115"/>
    </row>
    <row r="116" spans="1:6" s="6" customFormat="1" ht="15" x14ac:dyDescent="0.25">
      <c r="D116" s="10"/>
      <c r="E116" s="10"/>
      <c r="F116"/>
    </row>
    <row r="117" spans="1:6" s="6" customFormat="1" ht="15" x14ac:dyDescent="0.25">
      <c r="D117" s="10"/>
      <c r="E117" s="10"/>
      <c r="F117"/>
    </row>
    <row r="118" spans="1:6" s="6" customFormat="1" ht="15" x14ac:dyDescent="0.25">
      <c r="D118" s="10"/>
      <c r="E118" s="10"/>
      <c r="F118"/>
    </row>
    <row r="119" spans="1:6" s="6" customFormat="1" ht="15" x14ac:dyDescent="0.25">
      <c r="D119" s="10"/>
      <c r="E119" s="10"/>
      <c r="F119"/>
    </row>
    <row r="120" spans="1:6" s="6" customFormat="1" ht="15" x14ac:dyDescent="0.25">
      <c r="D120" s="10"/>
      <c r="E120" s="10"/>
      <c r="F120"/>
    </row>
    <row r="121" spans="1:6" s="6" customFormat="1" ht="15" x14ac:dyDescent="0.25">
      <c r="D121" s="10"/>
      <c r="E121" s="10"/>
      <c r="F121"/>
    </row>
    <row r="122" spans="1:6" s="6" customFormat="1" ht="15" x14ac:dyDescent="0.25">
      <c r="D122" s="10"/>
      <c r="E122" s="10"/>
      <c r="F122"/>
    </row>
    <row r="123" spans="1:6" s="6" customFormat="1" ht="15" x14ac:dyDescent="0.25">
      <c r="D123" s="10"/>
      <c r="E123" s="10"/>
      <c r="F123"/>
    </row>
    <row r="124" spans="1:6" s="6" customFormat="1" ht="15" x14ac:dyDescent="0.25">
      <c r="D124" s="10"/>
      <c r="E124" s="10"/>
      <c r="F124"/>
    </row>
    <row r="125" spans="1:6" s="6" customFormat="1" ht="15" x14ac:dyDescent="0.25">
      <c r="D125" s="10"/>
      <c r="E125" s="10"/>
      <c r="F125"/>
    </row>
    <row r="126" spans="1:6" s="6" customFormat="1" ht="15" x14ac:dyDescent="0.25">
      <c r="D126" s="10"/>
      <c r="E126" s="10"/>
      <c r="F126"/>
    </row>
    <row r="127" spans="1:6" s="6" customFormat="1" ht="15" x14ac:dyDescent="0.25">
      <c r="D127" s="10"/>
      <c r="E127" s="10"/>
      <c r="F127"/>
    </row>
    <row r="128" spans="1:6" s="6" customFormat="1" ht="15" x14ac:dyDescent="0.25">
      <c r="D128" s="10"/>
      <c r="E128" s="10"/>
      <c r="F128"/>
    </row>
    <row r="129" spans="4:6" s="6" customFormat="1" ht="15" x14ac:dyDescent="0.25">
      <c r="D129" s="10"/>
      <c r="E129" s="10"/>
      <c r="F129"/>
    </row>
    <row r="130" spans="4:6" s="6" customFormat="1" ht="15" x14ac:dyDescent="0.25">
      <c r="D130" s="10"/>
      <c r="E130" s="10"/>
      <c r="F130"/>
    </row>
    <row r="131" spans="4:6" s="6" customFormat="1" ht="15" x14ac:dyDescent="0.25">
      <c r="D131" s="10"/>
      <c r="E131" s="10"/>
      <c r="F131"/>
    </row>
    <row r="132" spans="4:6" s="6" customFormat="1" ht="15" x14ac:dyDescent="0.25">
      <c r="D132" s="10"/>
      <c r="E132" s="10"/>
      <c r="F132"/>
    </row>
    <row r="133" spans="4:6" s="6" customFormat="1" ht="15" x14ac:dyDescent="0.25">
      <c r="D133" s="10"/>
      <c r="E133" s="10"/>
      <c r="F133"/>
    </row>
    <row r="134" spans="4:6" s="6" customFormat="1" ht="15" x14ac:dyDescent="0.25">
      <c r="D134" s="10"/>
      <c r="E134" s="10"/>
      <c r="F134"/>
    </row>
    <row r="135" spans="4:6" s="6" customFormat="1" ht="15" x14ac:dyDescent="0.25">
      <c r="D135" s="10"/>
      <c r="E135" s="10"/>
      <c r="F135"/>
    </row>
    <row r="136" spans="4:6" s="6" customFormat="1" ht="15" x14ac:dyDescent="0.25">
      <c r="D136" s="10"/>
      <c r="E136" s="10"/>
      <c r="F136"/>
    </row>
    <row r="137" spans="4:6" s="6" customFormat="1" ht="15" x14ac:dyDescent="0.25">
      <c r="D137" s="10"/>
      <c r="E137" s="10"/>
      <c r="F137"/>
    </row>
    <row r="138" spans="4:6" s="6" customFormat="1" ht="15" x14ac:dyDescent="0.25">
      <c r="D138" s="10"/>
      <c r="E138" s="10"/>
      <c r="F138"/>
    </row>
    <row r="139" spans="4:6" s="6" customFormat="1" ht="15" x14ac:dyDescent="0.25">
      <c r="D139" s="10"/>
      <c r="E139" s="10"/>
      <c r="F139"/>
    </row>
    <row r="140" spans="4:6" s="6" customFormat="1" ht="15" x14ac:dyDescent="0.25">
      <c r="D140" s="10"/>
      <c r="E140" s="10"/>
      <c r="F140"/>
    </row>
    <row r="141" spans="4:6" s="6" customFormat="1" ht="15" x14ac:dyDescent="0.25">
      <c r="D141" s="10"/>
      <c r="E141" s="10"/>
      <c r="F141"/>
    </row>
    <row r="142" spans="4:6" s="6" customFormat="1" ht="15" x14ac:dyDescent="0.25">
      <c r="D142" s="10"/>
      <c r="E142" s="10"/>
      <c r="F142"/>
    </row>
    <row r="143" spans="4:6" s="6" customFormat="1" ht="15" x14ac:dyDescent="0.25">
      <c r="D143" s="10"/>
      <c r="E143" s="10"/>
      <c r="F143"/>
    </row>
    <row r="144" spans="4:6" s="6" customFormat="1" ht="15" x14ac:dyDescent="0.25">
      <c r="D144" s="10"/>
      <c r="E144" s="10"/>
      <c r="F144"/>
    </row>
    <row r="145" spans="4:6" s="6" customFormat="1" ht="15" x14ac:dyDescent="0.25">
      <c r="D145" s="10"/>
      <c r="E145" s="10"/>
      <c r="F145"/>
    </row>
    <row r="146" spans="4:6" s="6" customFormat="1" ht="15" x14ac:dyDescent="0.25">
      <c r="D146" s="10"/>
      <c r="E146" s="10"/>
      <c r="F146"/>
    </row>
    <row r="147" spans="4:6" s="6" customFormat="1" ht="15" x14ac:dyDescent="0.25">
      <c r="D147" s="10"/>
      <c r="E147" s="10"/>
      <c r="F147"/>
    </row>
    <row r="148" spans="4:6" s="6" customFormat="1" ht="15" x14ac:dyDescent="0.25">
      <c r="D148" s="10"/>
      <c r="E148" s="10"/>
      <c r="F148"/>
    </row>
    <row r="149" spans="4:6" s="6" customFormat="1" ht="15" x14ac:dyDescent="0.25">
      <c r="D149" s="10"/>
      <c r="E149" s="10"/>
      <c r="F149"/>
    </row>
    <row r="150" spans="4:6" s="6" customFormat="1" ht="15" x14ac:dyDescent="0.25">
      <c r="D150" s="10"/>
      <c r="E150" s="10"/>
      <c r="F150"/>
    </row>
    <row r="151" spans="4:6" s="6" customFormat="1" ht="15" x14ac:dyDescent="0.25">
      <c r="D151" s="10"/>
      <c r="E151" s="10"/>
      <c r="F151"/>
    </row>
    <row r="152" spans="4:6" s="6" customFormat="1" ht="15" x14ac:dyDescent="0.25">
      <c r="D152" s="10"/>
      <c r="E152" s="10"/>
      <c r="F152"/>
    </row>
    <row r="153" spans="4:6" s="6" customFormat="1" ht="15" x14ac:dyDescent="0.25">
      <c r="D153" s="10"/>
      <c r="E153" s="10"/>
      <c r="F153"/>
    </row>
    <row r="154" spans="4:6" s="6" customFormat="1" ht="15" x14ac:dyDescent="0.25">
      <c r="D154" s="10"/>
      <c r="E154" s="10"/>
      <c r="F154"/>
    </row>
    <row r="155" spans="4:6" s="6" customFormat="1" ht="15" x14ac:dyDescent="0.25">
      <c r="D155" s="10"/>
      <c r="E155" s="10"/>
      <c r="F155"/>
    </row>
    <row r="156" spans="4:6" s="6" customFormat="1" ht="15" x14ac:dyDescent="0.25">
      <c r="D156" s="10"/>
      <c r="E156" s="10"/>
      <c r="F156"/>
    </row>
    <row r="157" spans="4:6" s="6" customFormat="1" ht="15" x14ac:dyDescent="0.25">
      <c r="D157" s="10"/>
      <c r="E157" s="10"/>
      <c r="F157"/>
    </row>
    <row r="158" spans="4:6" s="6" customFormat="1" ht="15" x14ac:dyDescent="0.25">
      <c r="D158" s="10"/>
      <c r="E158" s="10"/>
      <c r="F158"/>
    </row>
    <row r="159" spans="4:6" s="6" customFormat="1" ht="15" x14ac:dyDescent="0.25">
      <c r="D159" s="10"/>
      <c r="E159" s="10"/>
      <c r="F159"/>
    </row>
    <row r="160" spans="4:6" s="6" customFormat="1" ht="15" x14ac:dyDescent="0.25">
      <c r="D160" s="10"/>
      <c r="E160" s="10"/>
      <c r="F160"/>
    </row>
    <row r="161" spans="4:6" s="6" customFormat="1" ht="15" x14ac:dyDescent="0.25">
      <c r="D161" s="10"/>
      <c r="E161" s="10"/>
      <c r="F161"/>
    </row>
    <row r="162" spans="4:6" s="6" customFormat="1" ht="15" x14ac:dyDescent="0.25">
      <c r="D162" s="10"/>
      <c r="E162" s="10"/>
      <c r="F162"/>
    </row>
    <row r="163" spans="4:6" s="6" customFormat="1" ht="15" x14ac:dyDescent="0.25">
      <c r="D163" s="10"/>
      <c r="E163" s="10"/>
      <c r="F163"/>
    </row>
    <row r="164" spans="4:6" s="6" customFormat="1" ht="15" x14ac:dyDescent="0.25">
      <c r="D164" s="10"/>
      <c r="E164" s="10"/>
      <c r="F164"/>
    </row>
    <row r="165" spans="4:6" s="6" customFormat="1" ht="15" x14ac:dyDescent="0.25">
      <c r="D165" s="10"/>
      <c r="E165" s="10"/>
      <c r="F165"/>
    </row>
    <row r="166" spans="4:6" s="6" customFormat="1" ht="15" x14ac:dyDescent="0.25">
      <c r="D166" s="10"/>
      <c r="E166" s="10"/>
      <c r="F166"/>
    </row>
    <row r="167" spans="4:6" s="6" customFormat="1" ht="15" x14ac:dyDescent="0.25">
      <c r="D167" s="10"/>
      <c r="E167" s="10"/>
      <c r="F167"/>
    </row>
    <row r="168" spans="4:6" s="6" customFormat="1" ht="15" x14ac:dyDescent="0.25">
      <c r="D168" s="10"/>
      <c r="E168" s="10"/>
      <c r="F168"/>
    </row>
    <row r="169" spans="4:6" s="6" customFormat="1" ht="15" x14ac:dyDescent="0.25">
      <c r="D169" s="10"/>
      <c r="E169" s="10"/>
      <c r="F169"/>
    </row>
    <row r="170" spans="4:6" s="6" customFormat="1" ht="15" x14ac:dyDescent="0.25">
      <c r="D170" s="10"/>
      <c r="E170" s="10"/>
      <c r="F170"/>
    </row>
    <row r="171" spans="4:6" s="6" customFormat="1" ht="15" x14ac:dyDescent="0.25">
      <c r="D171" s="10"/>
      <c r="E171" s="10"/>
      <c r="F171"/>
    </row>
    <row r="172" spans="4:6" s="6" customFormat="1" ht="15" x14ac:dyDescent="0.25">
      <c r="D172" s="10"/>
      <c r="E172" s="10"/>
      <c r="F172"/>
    </row>
    <row r="173" spans="4:6" s="6" customFormat="1" ht="15" x14ac:dyDescent="0.25">
      <c r="D173" s="10"/>
      <c r="E173" s="10"/>
      <c r="F173"/>
    </row>
    <row r="174" spans="4:6" s="6" customFormat="1" ht="15" x14ac:dyDescent="0.25">
      <c r="D174" s="10"/>
      <c r="E174" s="10"/>
      <c r="F174"/>
    </row>
    <row r="175" spans="4:6" s="6" customFormat="1" ht="15" x14ac:dyDescent="0.25">
      <c r="D175" s="10"/>
      <c r="E175" s="10"/>
      <c r="F175"/>
    </row>
    <row r="176" spans="4:6" s="6" customFormat="1" ht="15" x14ac:dyDescent="0.25">
      <c r="D176" s="10"/>
      <c r="E176" s="10"/>
      <c r="F176"/>
    </row>
    <row r="177" spans="4:6" s="6" customFormat="1" ht="15" x14ac:dyDescent="0.25">
      <c r="D177" s="10"/>
      <c r="E177" s="10"/>
      <c r="F177"/>
    </row>
    <row r="178" spans="4:6" s="6" customFormat="1" ht="15" x14ac:dyDescent="0.25">
      <c r="D178" s="10"/>
      <c r="E178" s="10"/>
      <c r="F178"/>
    </row>
    <row r="179" spans="4:6" s="6" customFormat="1" ht="15" x14ac:dyDescent="0.25">
      <c r="D179" s="10"/>
      <c r="E179" s="10"/>
      <c r="F179"/>
    </row>
    <row r="180" spans="4:6" s="6" customFormat="1" ht="15" x14ac:dyDescent="0.25">
      <c r="D180" s="10"/>
      <c r="E180" s="10"/>
      <c r="F180"/>
    </row>
    <row r="181" spans="4:6" s="6" customFormat="1" ht="15" x14ac:dyDescent="0.25">
      <c r="D181" s="10"/>
      <c r="E181" s="10"/>
      <c r="F181"/>
    </row>
    <row r="182" spans="4:6" s="6" customFormat="1" ht="15" x14ac:dyDescent="0.25">
      <c r="D182" s="10"/>
      <c r="E182" s="10"/>
      <c r="F182"/>
    </row>
    <row r="183" spans="4:6" s="6" customFormat="1" ht="15" x14ac:dyDescent="0.25">
      <c r="D183" s="10"/>
      <c r="E183" s="10"/>
      <c r="F183"/>
    </row>
    <row r="184" spans="4:6" s="6" customFormat="1" ht="15" x14ac:dyDescent="0.25">
      <c r="D184" s="10"/>
      <c r="E184" s="10"/>
      <c r="F184"/>
    </row>
    <row r="185" spans="4:6" s="6" customFormat="1" ht="15" x14ac:dyDescent="0.25">
      <c r="D185" s="10"/>
      <c r="E185" s="10"/>
      <c r="F185"/>
    </row>
    <row r="186" spans="4:6" s="6" customFormat="1" ht="15" x14ac:dyDescent="0.25">
      <c r="D186" s="10"/>
      <c r="E186" s="10"/>
      <c r="F186"/>
    </row>
    <row r="187" spans="4:6" s="6" customFormat="1" ht="15" x14ac:dyDescent="0.25">
      <c r="D187" s="10"/>
      <c r="E187" s="10"/>
      <c r="F187"/>
    </row>
    <row r="188" spans="4:6" s="6" customFormat="1" ht="15" x14ac:dyDescent="0.25">
      <c r="D188" s="10"/>
      <c r="E188" s="10"/>
      <c r="F188"/>
    </row>
    <row r="189" spans="4:6" s="6" customFormat="1" ht="15" x14ac:dyDescent="0.25">
      <c r="D189" s="10"/>
      <c r="E189" s="10"/>
      <c r="F189"/>
    </row>
    <row r="190" spans="4:6" s="6" customFormat="1" ht="15" x14ac:dyDescent="0.25">
      <c r="D190" s="10"/>
      <c r="E190" s="10"/>
      <c r="F190"/>
    </row>
    <row r="191" spans="4:6" s="6" customFormat="1" ht="15" x14ac:dyDescent="0.25">
      <c r="D191" s="10"/>
      <c r="E191" s="10"/>
      <c r="F191"/>
    </row>
    <row r="192" spans="4:6" s="6" customFormat="1" ht="15" x14ac:dyDescent="0.25">
      <c r="D192" s="10"/>
      <c r="E192" s="10"/>
      <c r="F192"/>
    </row>
    <row r="193" spans="4:6" s="6" customFormat="1" ht="15" x14ac:dyDescent="0.25">
      <c r="D193" s="10"/>
      <c r="E193" s="10"/>
      <c r="F193"/>
    </row>
    <row r="194" spans="4:6" s="6" customFormat="1" ht="15" x14ac:dyDescent="0.25">
      <c r="D194" s="10"/>
      <c r="E194" s="10"/>
      <c r="F194"/>
    </row>
    <row r="195" spans="4:6" s="6" customFormat="1" ht="15" x14ac:dyDescent="0.25">
      <c r="D195" s="10"/>
      <c r="E195" s="10"/>
      <c r="F195"/>
    </row>
    <row r="196" spans="4:6" s="6" customFormat="1" ht="15" x14ac:dyDescent="0.25">
      <c r="D196" s="10"/>
      <c r="E196" s="10"/>
      <c r="F196"/>
    </row>
    <row r="197" spans="4:6" s="6" customFormat="1" ht="15" x14ac:dyDescent="0.25">
      <c r="D197" s="10"/>
      <c r="E197" s="10"/>
      <c r="F197"/>
    </row>
    <row r="198" spans="4:6" s="6" customFormat="1" ht="15" x14ac:dyDescent="0.25">
      <c r="D198" s="10"/>
      <c r="E198" s="10"/>
      <c r="F198"/>
    </row>
    <row r="199" spans="4:6" s="6" customFormat="1" ht="15" x14ac:dyDescent="0.25">
      <c r="D199" s="10"/>
      <c r="E199" s="10"/>
      <c r="F199"/>
    </row>
    <row r="200" spans="4:6" s="6" customFormat="1" ht="15" x14ac:dyDescent="0.25">
      <c r="D200" s="10"/>
      <c r="E200" s="10"/>
      <c r="F200"/>
    </row>
    <row r="201" spans="4:6" s="6" customFormat="1" ht="15" x14ac:dyDescent="0.25">
      <c r="D201" s="10"/>
      <c r="E201" s="10"/>
      <c r="F201"/>
    </row>
    <row r="202" spans="4:6" s="6" customFormat="1" ht="15" x14ac:dyDescent="0.25">
      <c r="D202" s="10"/>
      <c r="E202" s="10"/>
      <c r="F202"/>
    </row>
    <row r="203" spans="4:6" s="6" customFormat="1" ht="15" x14ac:dyDescent="0.25">
      <c r="D203" s="10"/>
      <c r="E203" s="10"/>
      <c r="F203"/>
    </row>
    <row r="204" spans="4:6" s="6" customFormat="1" ht="15" x14ac:dyDescent="0.25">
      <c r="D204" s="10"/>
      <c r="E204" s="10"/>
      <c r="F204"/>
    </row>
    <row r="205" spans="4:6" s="6" customFormat="1" ht="15" x14ac:dyDescent="0.25">
      <c r="D205" s="10"/>
      <c r="E205" s="10"/>
      <c r="F205"/>
    </row>
    <row r="206" spans="4:6" s="6" customFormat="1" ht="15" x14ac:dyDescent="0.25">
      <c r="D206" s="10"/>
      <c r="E206" s="10"/>
      <c r="F206"/>
    </row>
    <row r="207" spans="4:6" s="6" customFormat="1" ht="15" x14ac:dyDescent="0.25">
      <c r="D207" s="10"/>
      <c r="E207" s="10"/>
      <c r="F207"/>
    </row>
    <row r="208" spans="4:6" s="6" customFormat="1" ht="15" x14ac:dyDescent="0.25">
      <c r="D208" s="10"/>
      <c r="E208" s="10"/>
      <c r="F208"/>
    </row>
    <row r="209" spans="4:6" s="6" customFormat="1" ht="15" x14ac:dyDescent="0.25">
      <c r="D209" s="10"/>
      <c r="E209" s="10"/>
      <c r="F209"/>
    </row>
    <row r="210" spans="4:6" s="6" customFormat="1" ht="15" x14ac:dyDescent="0.25">
      <c r="D210" s="10"/>
      <c r="E210" s="10"/>
      <c r="F210"/>
    </row>
    <row r="211" spans="4:6" s="6" customFormat="1" ht="15" x14ac:dyDescent="0.25">
      <c r="D211" s="10"/>
      <c r="E211" s="10"/>
      <c r="F211"/>
    </row>
    <row r="212" spans="4:6" s="6" customFormat="1" ht="15" x14ac:dyDescent="0.25">
      <c r="D212" s="10"/>
      <c r="E212" s="10"/>
      <c r="F212"/>
    </row>
    <row r="213" spans="4:6" s="6" customFormat="1" ht="15" x14ac:dyDescent="0.25">
      <c r="D213" s="10"/>
      <c r="E213" s="10"/>
      <c r="F213"/>
    </row>
    <row r="214" spans="4:6" s="6" customFormat="1" ht="15" x14ac:dyDescent="0.25">
      <c r="D214" s="10"/>
      <c r="E214" s="10"/>
      <c r="F214"/>
    </row>
    <row r="215" spans="4:6" s="6" customFormat="1" ht="15" x14ac:dyDescent="0.25">
      <c r="D215" s="10"/>
      <c r="E215" s="10"/>
      <c r="F215"/>
    </row>
    <row r="216" spans="4:6" s="6" customFormat="1" ht="15" x14ac:dyDescent="0.25">
      <c r="D216" s="10"/>
      <c r="E216" s="10"/>
      <c r="F216"/>
    </row>
    <row r="217" spans="4:6" s="6" customFormat="1" ht="15" x14ac:dyDescent="0.25">
      <c r="D217" s="10"/>
      <c r="E217" s="10"/>
      <c r="F217"/>
    </row>
    <row r="218" spans="4:6" s="6" customFormat="1" ht="15" x14ac:dyDescent="0.25">
      <c r="D218" s="10"/>
      <c r="E218" s="10"/>
      <c r="F218"/>
    </row>
    <row r="219" spans="4:6" s="6" customFormat="1" ht="15" x14ac:dyDescent="0.25">
      <c r="D219" s="10"/>
      <c r="E219" s="10"/>
      <c r="F219"/>
    </row>
    <row r="220" spans="4:6" s="6" customFormat="1" ht="15" x14ac:dyDescent="0.25">
      <c r="D220" s="10"/>
      <c r="E220" s="10"/>
      <c r="F220"/>
    </row>
    <row r="221" spans="4:6" s="6" customFormat="1" ht="15" x14ac:dyDescent="0.25">
      <c r="D221" s="10"/>
      <c r="E221" s="10"/>
      <c r="F221"/>
    </row>
    <row r="222" spans="4:6" s="6" customFormat="1" ht="15" x14ac:dyDescent="0.25">
      <c r="D222" s="10"/>
      <c r="E222" s="10"/>
      <c r="F222"/>
    </row>
    <row r="223" spans="4:6" s="6" customFormat="1" ht="15" x14ac:dyDescent="0.25">
      <c r="D223" s="10"/>
      <c r="E223" s="10"/>
      <c r="F223"/>
    </row>
    <row r="224" spans="4:6" s="6" customFormat="1" ht="15" x14ac:dyDescent="0.25">
      <c r="D224" s="10"/>
      <c r="E224" s="10"/>
      <c r="F224"/>
    </row>
    <row r="225" spans="4:6" s="6" customFormat="1" ht="15" x14ac:dyDescent="0.25">
      <c r="D225" s="10"/>
      <c r="E225" s="10"/>
      <c r="F225"/>
    </row>
    <row r="226" spans="4:6" s="6" customFormat="1" ht="15" x14ac:dyDescent="0.25">
      <c r="D226" s="10"/>
      <c r="E226" s="10"/>
      <c r="F226"/>
    </row>
    <row r="227" spans="4:6" s="6" customFormat="1" ht="15" x14ac:dyDescent="0.25">
      <c r="D227" s="10"/>
      <c r="E227" s="10"/>
      <c r="F227"/>
    </row>
    <row r="228" spans="4:6" s="6" customFormat="1" ht="15" x14ac:dyDescent="0.25">
      <c r="D228" s="10"/>
      <c r="E228" s="10"/>
      <c r="F228"/>
    </row>
    <row r="229" spans="4:6" s="6" customFormat="1" ht="15" x14ac:dyDescent="0.25">
      <c r="D229" s="10"/>
      <c r="E229" s="10"/>
      <c r="F229"/>
    </row>
    <row r="230" spans="4:6" s="6" customFormat="1" ht="15" x14ac:dyDescent="0.25">
      <c r="D230" s="10"/>
      <c r="E230" s="10"/>
      <c r="F230"/>
    </row>
    <row r="231" spans="4:6" s="6" customFormat="1" ht="15" x14ac:dyDescent="0.25">
      <c r="D231" s="10"/>
      <c r="E231" s="10"/>
      <c r="F231"/>
    </row>
    <row r="232" spans="4:6" s="6" customFormat="1" ht="15" x14ac:dyDescent="0.25">
      <c r="D232" s="10"/>
      <c r="E232" s="10"/>
      <c r="F232"/>
    </row>
    <row r="233" spans="4:6" s="6" customFormat="1" ht="15" x14ac:dyDescent="0.25">
      <c r="D233" s="10"/>
      <c r="E233" s="10"/>
      <c r="F233"/>
    </row>
    <row r="234" spans="4:6" s="6" customFormat="1" ht="15" x14ac:dyDescent="0.25">
      <c r="D234" s="10"/>
      <c r="E234" s="10"/>
      <c r="F234"/>
    </row>
    <row r="235" spans="4:6" s="6" customFormat="1" ht="15" x14ac:dyDescent="0.25">
      <c r="D235" s="10"/>
      <c r="E235" s="10"/>
      <c r="F235"/>
    </row>
    <row r="236" spans="4:6" s="6" customFormat="1" ht="15" x14ac:dyDescent="0.25">
      <c r="D236" s="10"/>
      <c r="E236" s="10"/>
      <c r="F236"/>
    </row>
    <row r="237" spans="4:6" s="6" customFormat="1" ht="15" x14ac:dyDescent="0.25">
      <c r="D237" s="10"/>
      <c r="E237" s="10"/>
      <c r="F237"/>
    </row>
    <row r="238" spans="4:6" s="6" customFormat="1" ht="15" x14ac:dyDescent="0.25">
      <c r="D238" s="10"/>
      <c r="E238" s="10"/>
      <c r="F238"/>
    </row>
    <row r="239" spans="4:6" s="6" customFormat="1" ht="15" x14ac:dyDescent="0.25">
      <c r="D239" s="10"/>
      <c r="E239" s="10"/>
      <c r="F239"/>
    </row>
    <row r="240" spans="4:6" s="6" customFormat="1" ht="15" x14ac:dyDescent="0.25">
      <c r="D240" s="10"/>
      <c r="E240" s="10"/>
      <c r="F240"/>
    </row>
    <row r="241" spans="4:6" s="6" customFormat="1" ht="15" x14ac:dyDescent="0.25">
      <c r="D241" s="10"/>
      <c r="E241" s="10"/>
      <c r="F241"/>
    </row>
    <row r="242" spans="4:6" s="6" customFormat="1" ht="15" x14ac:dyDescent="0.25">
      <c r="D242" s="10"/>
      <c r="E242" s="10"/>
      <c r="F242"/>
    </row>
    <row r="243" spans="4:6" s="6" customFormat="1" ht="15" x14ac:dyDescent="0.25">
      <c r="D243" s="10"/>
      <c r="E243" s="10"/>
      <c r="F243"/>
    </row>
    <row r="244" spans="4:6" s="6" customFormat="1" ht="15" x14ac:dyDescent="0.25">
      <c r="D244" s="10"/>
      <c r="E244" s="10"/>
      <c r="F244"/>
    </row>
    <row r="245" spans="4:6" s="6" customFormat="1" ht="15" x14ac:dyDescent="0.25">
      <c r="D245" s="10"/>
      <c r="E245" s="10"/>
      <c r="F245"/>
    </row>
    <row r="246" spans="4:6" s="6" customFormat="1" ht="15" x14ac:dyDescent="0.25">
      <c r="D246" s="10"/>
      <c r="E246" s="10"/>
      <c r="F246"/>
    </row>
    <row r="247" spans="4:6" s="6" customFormat="1" ht="15" x14ac:dyDescent="0.25">
      <c r="D247" s="10"/>
      <c r="E247" s="10"/>
      <c r="F247"/>
    </row>
    <row r="248" spans="4:6" s="6" customFormat="1" ht="15" x14ac:dyDescent="0.25">
      <c r="D248" s="10"/>
      <c r="E248" s="10"/>
      <c r="F248"/>
    </row>
    <row r="249" spans="4:6" s="6" customFormat="1" ht="15" x14ac:dyDescent="0.25">
      <c r="D249" s="10"/>
      <c r="E249" s="10"/>
      <c r="F249"/>
    </row>
    <row r="250" spans="4:6" s="6" customFormat="1" ht="15" x14ac:dyDescent="0.25">
      <c r="D250" s="10"/>
      <c r="E250" s="10"/>
      <c r="F250"/>
    </row>
    <row r="251" spans="4:6" s="6" customFormat="1" ht="15" x14ac:dyDescent="0.25">
      <c r="D251" s="10"/>
      <c r="E251" s="10"/>
      <c r="F251"/>
    </row>
    <row r="252" spans="4:6" s="6" customFormat="1" ht="15" x14ac:dyDescent="0.25">
      <c r="D252" s="10"/>
      <c r="E252" s="10"/>
      <c r="F252"/>
    </row>
    <row r="253" spans="4:6" s="6" customFormat="1" ht="15" x14ac:dyDescent="0.25">
      <c r="D253" s="10"/>
      <c r="E253" s="10"/>
      <c r="F253"/>
    </row>
    <row r="254" spans="4:6" s="6" customFormat="1" ht="15" x14ac:dyDescent="0.25">
      <c r="D254" s="10"/>
      <c r="E254" s="10"/>
      <c r="F254"/>
    </row>
    <row r="255" spans="4:6" s="6" customFormat="1" ht="15" x14ac:dyDescent="0.25">
      <c r="D255" s="10"/>
      <c r="E255" s="10"/>
      <c r="F255"/>
    </row>
    <row r="256" spans="4:6" s="6" customFormat="1" ht="15" x14ac:dyDescent="0.25">
      <c r="D256" s="10"/>
      <c r="E256" s="10"/>
      <c r="F256"/>
    </row>
    <row r="257" spans="4:6" s="6" customFormat="1" ht="15" x14ac:dyDescent="0.25">
      <c r="D257" s="10"/>
      <c r="E257" s="10"/>
      <c r="F257"/>
    </row>
    <row r="258" spans="4:6" s="6" customFormat="1" ht="15" x14ac:dyDescent="0.25">
      <c r="D258" s="10"/>
      <c r="E258" s="10"/>
      <c r="F258"/>
    </row>
    <row r="259" spans="4:6" s="6" customFormat="1" ht="15" x14ac:dyDescent="0.25">
      <c r="D259" s="10"/>
      <c r="E259" s="10"/>
      <c r="F259"/>
    </row>
    <row r="260" spans="4:6" s="6" customFormat="1" ht="15" x14ac:dyDescent="0.25">
      <c r="D260" s="10"/>
      <c r="E260" s="10"/>
      <c r="F260"/>
    </row>
    <row r="261" spans="4:6" s="6" customFormat="1" ht="15" x14ac:dyDescent="0.25">
      <c r="D261" s="10"/>
      <c r="E261" s="10"/>
      <c r="F261"/>
    </row>
    <row r="262" spans="4:6" s="6" customFormat="1" ht="15" x14ac:dyDescent="0.25">
      <c r="D262" s="10"/>
      <c r="E262" s="10"/>
      <c r="F262"/>
    </row>
    <row r="263" spans="4:6" s="6" customFormat="1" ht="15" x14ac:dyDescent="0.25">
      <c r="D263" s="10"/>
      <c r="E263" s="10"/>
      <c r="F263"/>
    </row>
    <row r="264" spans="4:6" s="6" customFormat="1" ht="15" x14ac:dyDescent="0.25">
      <c r="D264" s="10"/>
      <c r="E264" s="10"/>
      <c r="F264"/>
    </row>
    <row r="265" spans="4:6" s="6" customFormat="1" ht="15" x14ac:dyDescent="0.25">
      <c r="D265" s="10"/>
      <c r="E265" s="10"/>
      <c r="F265"/>
    </row>
    <row r="266" spans="4:6" s="6" customFormat="1" ht="15" x14ac:dyDescent="0.25">
      <c r="D266" s="10"/>
      <c r="E266" s="10"/>
      <c r="F266"/>
    </row>
    <row r="267" spans="4:6" s="6" customFormat="1" ht="15" x14ac:dyDescent="0.25">
      <c r="D267" s="10"/>
      <c r="E267" s="10"/>
      <c r="F267"/>
    </row>
    <row r="268" spans="4:6" s="6" customFormat="1" ht="15" x14ac:dyDescent="0.25">
      <c r="D268" s="10"/>
      <c r="E268" s="10"/>
      <c r="F268"/>
    </row>
    <row r="269" spans="4:6" s="6" customFormat="1" ht="15" x14ac:dyDescent="0.25">
      <c r="D269" s="10"/>
      <c r="E269" s="10"/>
      <c r="F269"/>
    </row>
    <row r="270" spans="4:6" s="6" customFormat="1" ht="15" x14ac:dyDescent="0.25">
      <c r="D270" s="10"/>
      <c r="E270" s="10"/>
      <c r="F270"/>
    </row>
    <row r="271" spans="4:6" s="6" customFormat="1" ht="15" x14ac:dyDescent="0.25">
      <c r="D271" s="10"/>
      <c r="E271" s="10"/>
      <c r="F271"/>
    </row>
    <row r="272" spans="4:6" s="6" customFormat="1" ht="15" x14ac:dyDescent="0.25">
      <c r="D272" s="10"/>
      <c r="E272" s="10"/>
      <c r="F272"/>
    </row>
    <row r="273" spans="4:6" s="6" customFormat="1" ht="15" x14ac:dyDescent="0.25">
      <c r="D273" s="10"/>
      <c r="E273" s="10"/>
      <c r="F273"/>
    </row>
    <row r="274" spans="4:6" s="6" customFormat="1" ht="15" x14ac:dyDescent="0.25">
      <c r="D274" s="10"/>
      <c r="E274" s="10"/>
      <c r="F274"/>
    </row>
    <row r="275" spans="4:6" s="6" customFormat="1" ht="15" x14ac:dyDescent="0.25">
      <c r="D275" s="10"/>
      <c r="E275" s="10"/>
      <c r="F275"/>
    </row>
    <row r="276" spans="4:6" s="6" customFormat="1" ht="15" x14ac:dyDescent="0.25">
      <c r="D276" s="10"/>
      <c r="E276" s="10"/>
      <c r="F276"/>
    </row>
    <row r="277" spans="4:6" s="6" customFormat="1" ht="15" x14ac:dyDescent="0.25">
      <c r="D277" s="10"/>
      <c r="E277" s="10"/>
      <c r="F277"/>
    </row>
    <row r="278" spans="4:6" s="6" customFormat="1" ht="15" x14ac:dyDescent="0.25">
      <c r="D278" s="10"/>
      <c r="E278" s="10"/>
      <c r="F278"/>
    </row>
    <row r="279" spans="4:6" ht="15" x14ac:dyDescent="0.25">
      <c r="F279"/>
    </row>
    <row r="280" spans="4:6" ht="15" x14ac:dyDescent="0.25">
      <c r="F280"/>
    </row>
    <row r="281" spans="4:6" ht="15" x14ac:dyDescent="0.25">
      <c r="F281"/>
    </row>
    <row r="282" spans="4:6" ht="15" x14ac:dyDescent="0.25">
      <c r="F282"/>
    </row>
    <row r="283" spans="4:6" ht="15" x14ac:dyDescent="0.25">
      <c r="F283"/>
    </row>
    <row r="284" spans="4:6" ht="15" x14ac:dyDescent="0.25">
      <c r="F284"/>
    </row>
    <row r="285" spans="4:6" ht="15" x14ac:dyDescent="0.25">
      <c r="F285"/>
    </row>
    <row r="286" spans="4:6" ht="15" x14ac:dyDescent="0.25">
      <c r="F286"/>
    </row>
    <row r="287" spans="4:6" ht="15" x14ac:dyDescent="0.25">
      <c r="F287"/>
    </row>
    <row r="288" spans="4:6" ht="15" x14ac:dyDescent="0.25">
      <c r="F288"/>
    </row>
    <row r="289" spans="6:6" ht="15" x14ac:dyDescent="0.25">
      <c r="F289"/>
    </row>
    <row r="290" spans="6:6" ht="15" x14ac:dyDescent="0.25">
      <c r="F290"/>
    </row>
    <row r="291" spans="6:6" ht="15" x14ac:dyDescent="0.25">
      <c r="F291"/>
    </row>
    <row r="292" spans="6:6" ht="15" x14ac:dyDescent="0.25">
      <c r="F292"/>
    </row>
    <row r="293" spans="6:6" ht="15" x14ac:dyDescent="0.25">
      <c r="F293"/>
    </row>
    <row r="294" spans="6:6" ht="15" x14ac:dyDescent="0.25">
      <c r="F294"/>
    </row>
    <row r="295" spans="6:6" ht="15" x14ac:dyDescent="0.25">
      <c r="F295"/>
    </row>
    <row r="296" spans="6:6" ht="15" x14ac:dyDescent="0.25">
      <c r="F296"/>
    </row>
    <row r="297" spans="6:6" ht="15" x14ac:dyDescent="0.25">
      <c r="F297"/>
    </row>
    <row r="298" spans="6:6" ht="15" x14ac:dyDescent="0.25">
      <c r="F298"/>
    </row>
    <row r="299" spans="6:6" ht="15" x14ac:dyDescent="0.25">
      <c r="F299"/>
    </row>
    <row r="300" spans="6:6" ht="15" x14ac:dyDescent="0.25">
      <c r="F300"/>
    </row>
    <row r="301" spans="6:6" ht="15" x14ac:dyDescent="0.25">
      <c r="F301"/>
    </row>
    <row r="302" spans="6:6" ht="15" x14ac:dyDescent="0.25">
      <c r="F302"/>
    </row>
    <row r="303" spans="6:6" ht="15" x14ac:dyDescent="0.25">
      <c r="F303"/>
    </row>
    <row r="304" spans="6:6" ht="15" x14ac:dyDescent="0.25">
      <c r="F304"/>
    </row>
    <row r="305" spans="6:6" ht="15" x14ac:dyDescent="0.25">
      <c r="F305"/>
    </row>
    <row r="306" spans="6:6" ht="15" x14ac:dyDescent="0.25">
      <c r="F306"/>
    </row>
    <row r="307" spans="6:6" ht="15" x14ac:dyDescent="0.25">
      <c r="F307"/>
    </row>
    <row r="308" spans="6:6" ht="15" x14ac:dyDescent="0.25">
      <c r="F308"/>
    </row>
    <row r="309" spans="6:6" ht="15" x14ac:dyDescent="0.25">
      <c r="F309"/>
    </row>
    <row r="310" spans="6:6" ht="15" x14ac:dyDescent="0.25">
      <c r="F310"/>
    </row>
    <row r="311" spans="6:6" ht="15" x14ac:dyDescent="0.25">
      <c r="F311"/>
    </row>
    <row r="312" spans="6:6" ht="15" x14ac:dyDescent="0.25">
      <c r="F312"/>
    </row>
    <row r="313" spans="6:6" ht="15" x14ac:dyDescent="0.25">
      <c r="F313"/>
    </row>
    <row r="314" spans="6:6" ht="15" x14ac:dyDescent="0.25">
      <c r="F314"/>
    </row>
    <row r="315" spans="6:6" ht="15" x14ac:dyDescent="0.25">
      <c r="F315"/>
    </row>
    <row r="316" spans="6:6" ht="15" x14ac:dyDescent="0.25">
      <c r="F316"/>
    </row>
    <row r="317" spans="6:6" ht="15" x14ac:dyDescent="0.25">
      <c r="F317"/>
    </row>
    <row r="318" spans="6:6" ht="15" x14ac:dyDescent="0.25">
      <c r="F318"/>
    </row>
    <row r="319" spans="6:6" ht="15" x14ac:dyDescent="0.25">
      <c r="F319"/>
    </row>
    <row r="320" spans="6:6" ht="15" x14ac:dyDescent="0.25">
      <c r="F320"/>
    </row>
    <row r="321" spans="6:6" ht="15" x14ac:dyDescent="0.25">
      <c r="F321"/>
    </row>
    <row r="322" spans="6:6" ht="15" x14ac:dyDescent="0.25">
      <c r="F322"/>
    </row>
    <row r="323" spans="6:6" ht="15" x14ac:dyDescent="0.25">
      <c r="F323"/>
    </row>
    <row r="324" spans="6:6" ht="15" x14ac:dyDescent="0.25">
      <c r="F324"/>
    </row>
    <row r="325" spans="6:6" ht="15" x14ac:dyDescent="0.25">
      <c r="F325"/>
    </row>
    <row r="326" spans="6:6" ht="15" x14ac:dyDescent="0.25">
      <c r="F326"/>
    </row>
    <row r="327" spans="6:6" ht="15" x14ac:dyDescent="0.25">
      <c r="F327"/>
    </row>
    <row r="328" spans="6:6" ht="15" x14ac:dyDescent="0.25">
      <c r="F328"/>
    </row>
    <row r="329" spans="6:6" ht="15" x14ac:dyDescent="0.25">
      <c r="F329"/>
    </row>
    <row r="330" spans="6:6" ht="15" x14ac:dyDescent="0.25">
      <c r="F330"/>
    </row>
    <row r="331" spans="6:6" ht="15" x14ac:dyDescent="0.25">
      <c r="F331"/>
    </row>
    <row r="332" spans="6:6" ht="15" x14ac:dyDescent="0.25">
      <c r="F332"/>
    </row>
    <row r="333" spans="6:6" ht="15" x14ac:dyDescent="0.25">
      <c r="F333"/>
    </row>
    <row r="334" spans="6:6" ht="15" x14ac:dyDescent="0.25">
      <c r="F334"/>
    </row>
    <row r="335" spans="6:6" ht="15" x14ac:dyDescent="0.25">
      <c r="F335"/>
    </row>
    <row r="336" spans="6:6" ht="15" x14ac:dyDescent="0.25">
      <c r="F336"/>
    </row>
    <row r="337" spans="6:6" ht="15" x14ac:dyDescent="0.25">
      <c r="F337"/>
    </row>
    <row r="338" spans="6:6" ht="15" x14ac:dyDescent="0.25">
      <c r="F338"/>
    </row>
    <row r="339" spans="6:6" ht="15" x14ac:dyDescent="0.25">
      <c r="F339"/>
    </row>
    <row r="340" spans="6:6" ht="15" x14ac:dyDescent="0.25">
      <c r="F340"/>
    </row>
    <row r="341" spans="6:6" ht="15" x14ac:dyDescent="0.25">
      <c r="F341"/>
    </row>
    <row r="342" spans="6:6" ht="15" x14ac:dyDescent="0.25">
      <c r="F342"/>
    </row>
    <row r="343" spans="6:6" ht="15" x14ac:dyDescent="0.25">
      <c r="F343"/>
    </row>
    <row r="344" spans="6:6" ht="15" x14ac:dyDescent="0.25">
      <c r="F344"/>
    </row>
    <row r="345" spans="6:6" ht="15" x14ac:dyDescent="0.25">
      <c r="F345"/>
    </row>
    <row r="346" spans="6:6" ht="15" x14ac:dyDescent="0.25">
      <c r="F346"/>
    </row>
    <row r="347" spans="6:6" ht="15" x14ac:dyDescent="0.25">
      <c r="F347"/>
    </row>
    <row r="348" spans="6:6" ht="15" x14ac:dyDescent="0.25">
      <c r="F348"/>
    </row>
    <row r="349" spans="6:6" ht="15" x14ac:dyDescent="0.25">
      <c r="F349"/>
    </row>
    <row r="350" spans="6:6" ht="15" x14ac:dyDescent="0.25">
      <c r="F350"/>
    </row>
    <row r="351" spans="6:6" ht="15" x14ac:dyDescent="0.25">
      <c r="F351"/>
    </row>
    <row r="352" spans="6:6" ht="15" x14ac:dyDescent="0.25">
      <c r="F352"/>
    </row>
    <row r="353" spans="6:6" ht="15" x14ac:dyDescent="0.25">
      <c r="F353"/>
    </row>
    <row r="354" spans="6:6" ht="15" x14ac:dyDescent="0.25">
      <c r="F354"/>
    </row>
    <row r="355" spans="6:6" ht="15" x14ac:dyDescent="0.25">
      <c r="F355"/>
    </row>
    <row r="356" spans="6:6" ht="15" x14ac:dyDescent="0.25">
      <c r="F356"/>
    </row>
    <row r="357" spans="6:6" ht="15" x14ac:dyDescent="0.25">
      <c r="F357"/>
    </row>
    <row r="358" spans="6:6" ht="15" x14ac:dyDescent="0.25">
      <c r="F358"/>
    </row>
    <row r="359" spans="6:6" ht="15" x14ac:dyDescent="0.25">
      <c r="F359"/>
    </row>
    <row r="360" spans="6:6" ht="15" x14ac:dyDescent="0.25">
      <c r="F360"/>
    </row>
    <row r="361" spans="6:6" ht="15" x14ac:dyDescent="0.25">
      <c r="F361"/>
    </row>
    <row r="362" spans="6:6" ht="15" x14ac:dyDescent="0.25">
      <c r="F362"/>
    </row>
    <row r="363" spans="6:6" ht="15" x14ac:dyDescent="0.25">
      <c r="F363"/>
    </row>
    <row r="364" spans="6:6" ht="15" x14ac:dyDescent="0.25">
      <c r="F364"/>
    </row>
    <row r="365" spans="6:6" ht="15" x14ac:dyDescent="0.25">
      <c r="F365"/>
    </row>
    <row r="366" spans="6:6" ht="15" x14ac:dyDescent="0.25">
      <c r="F366"/>
    </row>
    <row r="367" spans="6:6" ht="15" x14ac:dyDescent="0.25">
      <c r="F367"/>
    </row>
    <row r="368" spans="6:6" ht="15" x14ac:dyDescent="0.25">
      <c r="F368"/>
    </row>
    <row r="369" spans="6:6" ht="15" x14ac:dyDescent="0.25">
      <c r="F369"/>
    </row>
    <row r="370" spans="6:6" ht="15" x14ac:dyDescent="0.25">
      <c r="F370"/>
    </row>
    <row r="371" spans="6:6" ht="15" x14ac:dyDescent="0.25">
      <c r="F371"/>
    </row>
    <row r="372" spans="6:6" ht="15" x14ac:dyDescent="0.25">
      <c r="F372"/>
    </row>
    <row r="373" spans="6:6" ht="15" x14ac:dyDescent="0.25">
      <c r="F373"/>
    </row>
    <row r="374" spans="6:6" ht="15" x14ac:dyDescent="0.25">
      <c r="F374"/>
    </row>
    <row r="375" spans="6:6" ht="15" x14ac:dyDescent="0.25">
      <c r="F375"/>
    </row>
    <row r="376" spans="6:6" ht="15" x14ac:dyDescent="0.25">
      <c r="F376"/>
    </row>
    <row r="377" spans="6:6" ht="15" x14ac:dyDescent="0.25">
      <c r="F377"/>
    </row>
    <row r="378" spans="6:6" ht="15" x14ac:dyDescent="0.25">
      <c r="F378"/>
    </row>
    <row r="379" spans="6:6" ht="15" x14ac:dyDescent="0.25">
      <c r="F379"/>
    </row>
    <row r="380" spans="6:6" ht="15" x14ac:dyDescent="0.25">
      <c r="F380"/>
    </row>
    <row r="381" spans="6:6" ht="15" x14ac:dyDescent="0.25">
      <c r="F381"/>
    </row>
    <row r="382" spans="6:6" ht="15" x14ac:dyDescent="0.25">
      <c r="F382"/>
    </row>
    <row r="383" spans="6:6" ht="15" x14ac:dyDescent="0.25">
      <c r="F383"/>
    </row>
    <row r="384" spans="6:6" ht="15" x14ac:dyDescent="0.25">
      <c r="F384"/>
    </row>
    <row r="385" spans="6:6" ht="15" x14ac:dyDescent="0.25">
      <c r="F385"/>
    </row>
    <row r="386" spans="6:6" ht="15" x14ac:dyDescent="0.25">
      <c r="F386"/>
    </row>
    <row r="387" spans="6:6" ht="15" x14ac:dyDescent="0.25">
      <c r="F387"/>
    </row>
    <row r="388" spans="6:6" ht="15" x14ac:dyDescent="0.25">
      <c r="F388"/>
    </row>
    <row r="389" spans="6:6" ht="15" x14ac:dyDescent="0.25">
      <c r="F389"/>
    </row>
    <row r="390" spans="6:6" ht="15" x14ac:dyDescent="0.25">
      <c r="F390"/>
    </row>
    <row r="391" spans="6:6" ht="15" x14ac:dyDescent="0.25">
      <c r="F391"/>
    </row>
    <row r="392" spans="6:6" ht="15" x14ac:dyDescent="0.25">
      <c r="F392"/>
    </row>
    <row r="393" spans="6:6" ht="15" x14ac:dyDescent="0.25">
      <c r="F393"/>
    </row>
    <row r="394" spans="6:6" ht="15" x14ac:dyDescent="0.25">
      <c r="F394"/>
    </row>
    <row r="395" spans="6:6" ht="15" x14ac:dyDescent="0.25">
      <c r="F395"/>
    </row>
    <row r="396" spans="6:6" ht="15" x14ac:dyDescent="0.25">
      <c r="F396"/>
    </row>
    <row r="397" spans="6:6" ht="15" x14ac:dyDescent="0.25">
      <c r="F397"/>
    </row>
    <row r="398" spans="6:6" ht="15" x14ac:dyDescent="0.25">
      <c r="F398"/>
    </row>
    <row r="399" spans="6:6" ht="15" x14ac:dyDescent="0.25">
      <c r="F399"/>
    </row>
    <row r="400" spans="6:6" ht="15" x14ac:dyDescent="0.25">
      <c r="F400"/>
    </row>
    <row r="401" spans="6:6" ht="15" x14ac:dyDescent="0.25">
      <c r="F401"/>
    </row>
    <row r="402" spans="6:6" ht="15" x14ac:dyDescent="0.25">
      <c r="F402"/>
    </row>
    <row r="403" spans="6:6" ht="15" x14ac:dyDescent="0.25">
      <c r="F403"/>
    </row>
    <row r="404" spans="6:6" ht="15" x14ac:dyDescent="0.25">
      <c r="F404"/>
    </row>
    <row r="405" spans="6:6" ht="15" x14ac:dyDescent="0.25">
      <c r="F405"/>
    </row>
    <row r="406" spans="6:6" ht="15" x14ac:dyDescent="0.25">
      <c r="F406"/>
    </row>
    <row r="407" spans="6:6" ht="15" x14ac:dyDescent="0.25">
      <c r="F407"/>
    </row>
    <row r="408" spans="6:6" ht="15" x14ac:dyDescent="0.25">
      <c r="F408"/>
    </row>
    <row r="409" spans="6:6" ht="15" x14ac:dyDescent="0.25">
      <c r="F409"/>
    </row>
    <row r="410" spans="6:6" ht="15" x14ac:dyDescent="0.25">
      <c r="F410"/>
    </row>
    <row r="411" spans="6:6" ht="15" x14ac:dyDescent="0.25">
      <c r="F411"/>
    </row>
    <row r="412" spans="6:6" ht="15" x14ac:dyDescent="0.25">
      <c r="F412"/>
    </row>
    <row r="413" spans="6:6" ht="15" x14ac:dyDescent="0.25">
      <c r="F413"/>
    </row>
    <row r="414" spans="6:6" ht="15" x14ac:dyDescent="0.25">
      <c r="F414"/>
    </row>
    <row r="415" spans="6:6" ht="15" x14ac:dyDescent="0.25">
      <c r="F415"/>
    </row>
    <row r="416" spans="6:6" ht="15" x14ac:dyDescent="0.25">
      <c r="F416"/>
    </row>
    <row r="417" spans="6:6" ht="15" x14ac:dyDescent="0.25">
      <c r="F417"/>
    </row>
    <row r="418" spans="6:6" ht="15" x14ac:dyDescent="0.25">
      <c r="F418"/>
    </row>
    <row r="419" spans="6:6" ht="15" x14ac:dyDescent="0.25">
      <c r="F419"/>
    </row>
    <row r="420" spans="6:6" ht="15" x14ac:dyDescent="0.25">
      <c r="F420"/>
    </row>
    <row r="421" spans="6:6" ht="15" x14ac:dyDescent="0.25">
      <c r="F421"/>
    </row>
    <row r="422" spans="6:6" ht="15" x14ac:dyDescent="0.25">
      <c r="F422"/>
    </row>
    <row r="423" spans="6:6" ht="15" x14ac:dyDescent="0.25">
      <c r="F423"/>
    </row>
    <row r="424" spans="6:6" ht="15" x14ac:dyDescent="0.25">
      <c r="F424"/>
    </row>
    <row r="425" spans="6:6" ht="15" x14ac:dyDescent="0.25">
      <c r="F425"/>
    </row>
    <row r="426" spans="6:6" ht="15" x14ac:dyDescent="0.25">
      <c r="F426"/>
    </row>
    <row r="427" spans="6:6" ht="15" x14ac:dyDescent="0.25">
      <c r="F427"/>
    </row>
    <row r="428" spans="6:6" ht="15" x14ac:dyDescent="0.25">
      <c r="F428"/>
    </row>
    <row r="429" spans="6:6" ht="15" x14ac:dyDescent="0.25">
      <c r="F429"/>
    </row>
    <row r="430" spans="6:6" ht="15" x14ac:dyDescent="0.25">
      <c r="F430"/>
    </row>
    <row r="431" spans="6:6" ht="15" x14ac:dyDescent="0.25">
      <c r="F431"/>
    </row>
    <row r="432" spans="6:6" ht="15" x14ac:dyDescent="0.25">
      <c r="F432"/>
    </row>
    <row r="433" spans="6:6" ht="15" x14ac:dyDescent="0.25">
      <c r="F433"/>
    </row>
    <row r="434" spans="6:6" ht="15" x14ac:dyDescent="0.25">
      <c r="F434"/>
    </row>
    <row r="435" spans="6:6" ht="15" x14ac:dyDescent="0.25">
      <c r="F435"/>
    </row>
    <row r="436" spans="6:6" ht="15" x14ac:dyDescent="0.25">
      <c r="F436"/>
    </row>
    <row r="437" spans="6:6" ht="15" x14ac:dyDescent="0.25">
      <c r="F437"/>
    </row>
    <row r="438" spans="6:6" ht="15" x14ac:dyDescent="0.25">
      <c r="F438"/>
    </row>
    <row r="439" spans="6:6" ht="15" x14ac:dyDescent="0.25">
      <c r="F439"/>
    </row>
    <row r="440" spans="6:6" ht="15" x14ac:dyDescent="0.25">
      <c r="F440"/>
    </row>
    <row r="441" spans="6:6" ht="15" x14ac:dyDescent="0.25">
      <c r="F441"/>
    </row>
    <row r="442" spans="6:6" ht="15" x14ac:dyDescent="0.25">
      <c r="F442"/>
    </row>
    <row r="443" spans="6:6" ht="15" x14ac:dyDescent="0.25">
      <c r="F443"/>
    </row>
    <row r="444" spans="6:6" ht="15" x14ac:dyDescent="0.25">
      <c r="F444"/>
    </row>
    <row r="445" spans="6:6" ht="15" x14ac:dyDescent="0.25">
      <c r="F445"/>
    </row>
    <row r="446" spans="6:6" ht="15" x14ac:dyDescent="0.25">
      <c r="F446"/>
    </row>
    <row r="447" spans="6:6" ht="15" x14ac:dyDescent="0.25">
      <c r="F447"/>
    </row>
    <row r="448" spans="6:6" ht="15" x14ac:dyDescent="0.25">
      <c r="F448"/>
    </row>
    <row r="449" spans="6:6" ht="15" x14ac:dyDescent="0.25">
      <c r="F449"/>
    </row>
    <row r="450" spans="6:6" ht="15" x14ac:dyDescent="0.25">
      <c r="F450"/>
    </row>
    <row r="451" spans="6:6" ht="15" x14ac:dyDescent="0.25">
      <c r="F451"/>
    </row>
    <row r="452" spans="6:6" ht="15" x14ac:dyDescent="0.25">
      <c r="F452"/>
    </row>
    <row r="453" spans="6:6" ht="15" x14ac:dyDescent="0.25">
      <c r="F453"/>
    </row>
    <row r="454" spans="6:6" ht="15" x14ac:dyDescent="0.25">
      <c r="F454"/>
    </row>
    <row r="455" spans="6:6" ht="15" x14ac:dyDescent="0.25">
      <c r="F455"/>
    </row>
    <row r="456" spans="6:6" ht="15" x14ac:dyDescent="0.25">
      <c r="F456"/>
    </row>
    <row r="457" spans="6:6" ht="15" x14ac:dyDescent="0.25">
      <c r="F457"/>
    </row>
    <row r="458" spans="6:6" ht="15" x14ac:dyDescent="0.25">
      <c r="F458"/>
    </row>
    <row r="459" spans="6:6" ht="15" x14ac:dyDescent="0.25">
      <c r="F459"/>
    </row>
    <row r="460" spans="6:6" ht="15" x14ac:dyDescent="0.25">
      <c r="F460"/>
    </row>
    <row r="461" spans="6:6" ht="15" x14ac:dyDescent="0.25">
      <c r="F461"/>
    </row>
    <row r="462" spans="6:6" ht="15" x14ac:dyDescent="0.25">
      <c r="F462"/>
    </row>
    <row r="463" spans="6:6" ht="15" x14ac:dyDescent="0.25">
      <c r="F463"/>
    </row>
    <row r="464" spans="6:6" ht="15" x14ac:dyDescent="0.25">
      <c r="F464"/>
    </row>
    <row r="465" spans="6:6" ht="15" x14ac:dyDescent="0.25">
      <c r="F465"/>
    </row>
    <row r="466" spans="6:6" ht="15" x14ac:dyDescent="0.25">
      <c r="F466"/>
    </row>
    <row r="467" spans="6:6" ht="15" x14ac:dyDescent="0.25">
      <c r="F467"/>
    </row>
    <row r="468" spans="6:6" ht="15" x14ac:dyDescent="0.25">
      <c r="F468"/>
    </row>
    <row r="469" spans="6:6" ht="15" x14ac:dyDescent="0.25">
      <c r="F469"/>
    </row>
    <row r="470" spans="6:6" ht="15" x14ac:dyDescent="0.25">
      <c r="F470"/>
    </row>
    <row r="471" spans="6:6" ht="15" x14ac:dyDescent="0.25">
      <c r="F471"/>
    </row>
    <row r="472" spans="6:6" ht="15" x14ac:dyDescent="0.25">
      <c r="F472"/>
    </row>
    <row r="473" spans="6:6" ht="15" x14ac:dyDescent="0.25">
      <c r="F473"/>
    </row>
    <row r="474" spans="6:6" ht="15" x14ac:dyDescent="0.25">
      <c r="F474"/>
    </row>
    <row r="475" spans="6:6" ht="15" x14ac:dyDescent="0.25">
      <c r="F475"/>
    </row>
    <row r="476" spans="6:6" ht="15" x14ac:dyDescent="0.25">
      <c r="F476"/>
    </row>
    <row r="477" spans="6:6" ht="15" x14ac:dyDescent="0.25">
      <c r="F477"/>
    </row>
    <row r="478" spans="6:6" ht="15" x14ac:dyDescent="0.25">
      <c r="F478"/>
    </row>
    <row r="479" spans="6:6" ht="15" x14ac:dyDescent="0.25">
      <c r="F479"/>
    </row>
    <row r="480" spans="6:6" ht="15" x14ac:dyDescent="0.25">
      <c r="F480"/>
    </row>
    <row r="481" spans="6:6" ht="15" x14ac:dyDescent="0.25">
      <c r="F481"/>
    </row>
    <row r="482" spans="6:6" ht="15" x14ac:dyDescent="0.25">
      <c r="F482"/>
    </row>
    <row r="483" spans="6:6" ht="15" x14ac:dyDescent="0.25">
      <c r="F483"/>
    </row>
    <row r="484" spans="6:6" ht="15" x14ac:dyDescent="0.25">
      <c r="F484"/>
    </row>
    <row r="485" spans="6:6" ht="15" x14ac:dyDescent="0.25">
      <c r="F485"/>
    </row>
    <row r="486" spans="6:6" ht="15" x14ac:dyDescent="0.25">
      <c r="F486"/>
    </row>
    <row r="487" spans="6:6" ht="15" x14ac:dyDescent="0.25">
      <c r="F487"/>
    </row>
    <row r="488" spans="6:6" ht="15" x14ac:dyDescent="0.25">
      <c r="F488"/>
    </row>
    <row r="489" spans="6:6" ht="15" x14ac:dyDescent="0.25">
      <c r="F489"/>
    </row>
    <row r="490" spans="6:6" ht="15" x14ac:dyDescent="0.25">
      <c r="F490"/>
    </row>
    <row r="491" spans="6:6" ht="15" x14ac:dyDescent="0.25">
      <c r="F491"/>
    </row>
    <row r="492" spans="6:6" ht="15" x14ac:dyDescent="0.25">
      <c r="F492"/>
    </row>
    <row r="493" spans="6:6" ht="15" x14ac:dyDescent="0.25">
      <c r="F493"/>
    </row>
    <row r="494" spans="6:6" ht="15" x14ac:dyDescent="0.25">
      <c r="F494"/>
    </row>
    <row r="495" spans="6:6" ht="15" x14ac:dyDescent="0.25">
      <c r="F495"/>
    </row>
    <row r="496" spans="6:6" ht="15" x14ac:dyDescent="0.25">
      <c r="F496"/>
    </row>
    <row r="497" spans="6:6" ht="15" x14ac:dyDescent="0.25">
      <c r="F497"/>
    </row>
    <row r="498" spans="6:6" ht="15" x14ac:dyDescent="0.25">
      <c r="F498"/>
    </row>
    <row r="499" spans="6:6" ht="15" x14ac:dyDescent="0.25">
      <c r="F499"/>
    </row>
    <row r="500" spans="6:6" ht="15" x14ac:dyDescent="0.25">
      <c r="F500"/>
    </row>
    <row r="501" spans="6:6" ht="15" x14ac:dyDescent="0.25">
      <c r="F501"/>
    </row>
    <row r="502" spans="6:6" ht="15" x14ac:dyDescent="0.25">
      <c r="F502"/>
    </row>
    <row r="503" spans="6:6" ht="15" x14ac:dyDescent="0.25">
      <c r="F503"/>
    </row>
    <row r="504" spans="6:6" ht="15" x14ac:dyDescent="0.25">
      <c r="F504"/>
    </row>
    <row r="505" spans="6:6" ht="15" x14ac:dyDescent="0.25">
      <c r="F505"/>
    </row>
    <row r="506" spans="6:6" ht="15" x14ac:dyDescent="0.25">
      <c r="F506"/>
    </row>
    <row r="507" spans="6:6" ht="15" x14ac:dyDescent="0.25">
      <c r="F507"/>
    </row>
    <row r="508" spans="6:6" ht="15" x14ac:dyDescent="0.25">
      <c r="F508"/>
    </row>
    <row r="509" spans="6:6" ht="15" x14ac:dyDescent="0.25">
      <c r="F509"/>
    </row>
    <row r="510" spans="6:6" ht="15" x14ac:dyDescent="0.25">
      <c r="F510"/>
    </row>
    <row r="511" spans="6:6" ht="15" x14ac:dyDescent="0.25">
      <c r="F511"/>
    </row>
    <row r="512" spans="6:6" ht="15" x14ac:dyDescent="0.25">
      <c r="F512"/>
    </row>
    <row r="513" spans="6:6" ht="15" x14ac:dyDescent="0.25">
      <c r="F513"/>
    </row>
    <row r="514" spans="6:6" ht="15" x14ac:dyDescent="0.25">
      <c r="F514"/>
    </row>
    <row r="515" spans="6:6" ht="15" x14ac:dyDescent="0.25">
      <c r="F515"/>
    </row>
    <row r="516" spans="6:6" ht="15" x14ac:dyDescent="0.25">
      <c r="F516"/>
    </row>
    <row r="517" spans="6:6" ht="15" x14ac:dyDescent="0.25">
      <c r="F517"/>
    </row>
    <row r="518" spans="6:6" ht="15" x14ac:dyDescent="0.25">
      <c r="F518"/>
    </row>
    <row r="519" spans="6:6" ht="15" x14ac:dyDescent="0.25">
      <c r="F519"/>
    </row>
    <row r="520" spans="6:6" ht="15" x14ac:dyDescent="0.25">
      <c r="F520"/>
    </row>
    <row r="521" spans="6:6" ht="15" x14ac:dyDescent="0.25">
      <c r="F521"/>
    </row>
    <row r="522" spans="6:6" ht="15" x14ac:dyDescent="0.25">
      <c r="F522"/>
    </row>
    <row r="523" spans="6:6" ht="15" x14ac:dyDescent="0.25">
      <c r="F523"/>
    </row>
    <row r="524" spans="6:6" ht="15" x14ac:dyDescent="0.25">
      <c r="F524"/>
    </row>
    <row r="525" spans="6:6" ht="15" x14ac:dyDescent="0.25">
      <c r="F525"/>
    </row>
    <row r="526" spans="6:6" ht="15" x14ac:dyDescent="0.25">
      <c r="F526"/>
    </row>
    <row r="527" spans="6:6" ht="15" x14ac:dyDescent="0.25">
      <c r="F527"/>
    </row>
    <row r="528" spans="6:6" ht="15" x14ac:dyDescent="0.25">
      <c r="F528"/>
    </row>
    <row r="529" spans="6:6" ht="15" x14ac:dyDescent="0.25">
      <c r="F529"/>
    </row>
    <row r="530" spans="6:6" ht="15" x14ac:dyDescent="0.25">
      <c r="F530"/>
    </row>
    <row r="531" spans="6:6" ht="15" x14ac:dyDescent="0.25">
      <c r="F531"/>
    </row>
    <row r="532" spans="6:6" ht="15" x14ac:dyDescent="0.25">
      <c r="F532"/>
    </row>
    <row r="533" spans="6:6" ht="15" x14ac:dyDescent="0.25">
      <c r="F533"/>
    </row>
    <row r="534" spans="6:6" ht="15" x14ac:dyDescent="0.25">
      <c r="F534"/>
    </row>
    <row r="535" spans="6:6" ht="15" x14ac:dyDescent="0.25">
      <c r="F535"/>
    </row>
    <row r="536" spans="6:6" ht="15" x14ac:dyDescent="0.25">
      <c r="F536"/>
    </row>
    <row r="537" spans="6:6" ht="15" x14ac:dyDescent="0.25">
      <c r="F537"/>
    </row>
    <row r="538" spans="6:6" ht="15" x14ac:dyDescent="0.25">
      <c r="F538"/>
    </row>
    <row r="539" spans="6:6" ht="15" x14ac:dyDescent="0.25">
      <c r="F539"/>
    </row>
    <row r="540" spans="6:6" ht="15" x14ac:dyDescent="0.25">
      <c r="F540"/>
    </row>
    <row r="541" spans="6:6" ht="15" x14ac:dyDescent="0.25">
      <c r="F541"/>
    </row>
    <row r="542" spans="6:6" ht="15" x14ac:dyDescent="0.25">
      <c r="F542"/>
    </row>
    <row r="543" spans="6:6" ht="15" x14ac:dyDescent="0.25">
      <c r="F543"/>
    </row>
    <row r="544" spans="6:6" ht="15" x14ac:dyDescent="0.25">
      <c r="F544"/>
    </row>
    <row r="545" spans="6:6" ht="15" x14ac:dyDescent="0.25">
      <c r="F545"/>
    </row>
    <row r="546" spans="6:6" ht="15" x14ac:dyDescent="0.25">
      <c r="F546"/>
    </row>
    <row r="547" spans="6:6" ht="15" x14ac:dyDescent="0.25">
      <c r="F547"/>
    </row>
    <row r="548" spans="6:6" ht="15" x14ac:dyDescent="0.25">
      <c r="F548"/>
    </row>
    <row r="549" spans="6:6" ht="15" x14ac:dyDescent="0.25">
      <c r="F549"/>
    </row>
    <row r="550" spans="6:6" ht="15" x14ac:dyDescent="0.25">
      <c r="F550"/>
    </row>
    <row r="551" spans="6:6" ht="15" x14ac:dyDescent="0.25">
      <c r="F551"/>
    </row>
    <row r="552" spans="6:6" ht="15" x14ac:dyDescent="0.25">
      <c r="F552"/>
    </row>
    <row r="553" spans="6:6" ht="15" x14ac:dyDescent="0.25">
      <c r="F553"/>
    </row>
    <row r="554" spans="6:6" ht="15" x14ac:dyDescent="0.25">
      <c r="F554"/>
    </row>
    <row r="555" spans="6:6" ht="15" x14ac:dyDescent="0.25">
      <c r="F555"/>
    </row>
    <row r="556" spans="6:6" ht="15" x14ac:dyDescent="0.25">
      <c r="F556"/>
    </row>
    <row r="557" spans="6:6" ht="15" x14ac:dyDescent="0.25">
      <c r="F557"/>
    </row>
    <row r="558" spans="6:6" ht="15" x14ac:dyDescent="0.25">
      <c r="F558"/>
    </row>
    <row r="559" spans="6:6" ht="15" x14ac:dyDescent="0.25">
      <c r="F559"/>
    </row>
    <row r="560" spans="6:6" ht="15" x14ac:dyDescent="0.25">
      <c r="F560"/>
    </row>
    <row r="561" spans="6:6" ht="15" x14ac:dyDescent="0.25">
      <c r="F561"/>
    </row>
    <row r="562" spans="6:6" ht="15" x14ac:dyDescent="0.25">
      <c r="F562"/>
    </row>
    <row r="563" spans="6:6" ht="15" x14ac:dyDescent="0.25">
      <c r="F563"/>
    </row>
    <row r="564" spans="6:6" ht="15" x14ac:dyDescent="0.25">
      <c r="F564"/>
    </row>
    <row r="565" spans="6:6" ht="15" x14ac:dyDescent="0.25">
      <c r="F565"/>
    </row>
    <row r="566" spans="6:6" ht="15" x14ac:dyDescent="0.25">
      <c r="F566"/>
    </row>
    <row r="567" spans="6:6" ht="15" x14ac:dyDescent="0.25">
      <c r="F567"/>
    </row>
    <row r="568" spans="6:6" ht="15" x14ac:dyDescent="0.25">
      <c r="F568"/>
    </row>
    <row r="569" spans="6:6" ht="15" x14ac:dyDescent="0.25">
      <c r="F569"/>
    </row>
    <row r="570" spans="6:6" ht="15" x14ac:dyDescent="0.25">
      <c r="F570"/>
    </row>
    <row r="571" spans="6:6" ht="15" x14ac:dyDescent="0.25">
      <c r="F571"/>
    </row>
    <row r="572" spans="6:6" ht="15" x14ac:dyDescent="0.25">
      <c r="F572"/>
    </row>
    <row r="573" spans="6:6" ht="15" x14ac:dyDescent="0.25">
      <c r="F573"/>
    </row>
    <row r="574" spans="6:6" ht="15" x14ac:dyDescent="0.25">
      <c r="F574"/>
    </row>
    <row r="575" spans="6:6" ht="15" x14ac:dyDescent="0.25">
      <c r="F575"/>
    </row>
    <row r="576" spans="6:6" ht="15" x14ac:dyDescent="0.25">
      <c r="F576"/>
    </row>
    <row r="577" spans="6:6" ht="15" x14ac:dyDescent="0.25">
      <c r="F577"/>
    </row>
    <row r="578" spans="6:6" ht="15" x14ac:dyDescent="0.25">
      <c r="F578"/>
    </row>
    <row r="579" spans="6:6" ht="15" x14ac:dyDescent="0.25">
      <c r="F579"/>
    </row>
    <row r="580" spans="6:6" ht="15" x14ac:dyDescent="0.25">
      <c r="F580"/>
    </row>
    <row r="581" spans="6:6" ht="15" x14ac:dyDescent="0.25">
      <c r="F581"/>
    </row>
    <row r="582" spans="6:6" ht="15" x14ac:dyDescent="0.25">
      <c r="F582"/>
    </row>
    <row r="583" spans="6:6" ht="15" x14ac:dyDescent="0.25">
      <c r="F583"/>
    </row>
    <row r="584" spans="6:6" ht="15" x14ac:dyDescent="0.25">
      <c r="F584"/>
    </row>
    <row r="585" spans="6:6" ht="15" x14ac:dyDescent="0.25">
      <c r="F585"/>
    </row>
    <row r="586" spans="6:6" ht="15" x14ac:dyDescent="0.25">
      <c r="F586"/>
    </row>
    <row r="587" spans="6:6" ht="15" x14ac:dyDescent="0.25">
      <c r="F587"/>
    </row>
    <row r="588" spans="6:6" ht="15" x14ac:dyDescent="0.25">
      <c r="F588"/>
    </row>
    <row r="589" spans="6:6" ht="15" x14ac:dyDescent="0.25">
      <c r="F589"/>
    </row>
    <row r="590" spans="6:6" ht="15" x14ac:dyDescent="0.25">
      <c r="F590"/>
    </row>
    <row r="591" spans="6:6" ht="15" x14ac:dyDescent="0.25">
      <c r="F591"/>
    </row>
    <row r="592" spans="6:6" ht="15" x14ac:dyDescent="0.25">
      <c r="F592"/>
    </row>
    <row r="593" spans="6:6" ht="15" x14ac:dyDescent="0.25">
      <c r="F593"/>
    </row>
    <row r="594" spans="6:6" ht="15" x14ac:dyDescent="0.25">
      <c r="F594"/>
    </row>
    <row r="595" spans="6:6" ht="15" x14ac:dyDescent="0.25">
      <c r="F595"/>
    </row>
    <row r="596" spans="6:6" ht="15" x14ac:dyDescent="0.25">
      <c r="F596"/>
    </row>
    <row r="597" spans="6:6" ht="15" x14ac:dyDescent="0.25">
      <c r="F597"/>
    </row>
    <row r="598" spans="6:6" ht="15" x14ac:dyDescent="0.25">
      <c r="F598"/>
    </row>
    <row r="599" spans="6:6" ht="15" x14ac:dyDescent="0.25">
      <c r="F599"/>
    </row>
    <row r="600" spans="6:6" ht="15" x14ac:dyDescent="0.25">
      <c r="F600"/>
    </row>
    <row r="601" spans="6:6" ht="15" x14ac:dyDescent="0.25">
      <c r="F601"/>
    </row>
    <row r="602" spans="6:6" ht="15" x14ac:dyDescent="0.25">
      <c r="F602"/>
    </row>
    <row r="603" spans="6:6" ht="15" x14ac:dyDescent="0.25">
      <c r="F603"/>
    </row>
  </sheetData>
  <mergeCells count="5">
    <mergeCell ref="B5:D5"/>
    <mergeCell ref="E5:H5"/>
    <mergeCell ref="B31:D31"/>
    <mergeCell ref="E31:H31"/>
    <mergeCell ref="A86:F86"/>
  </mergeCells>
  <printOptions horizontalCentered="1" verticalCentered="1"/>
  <pageMargins left="0" right="0" top="0" bottom="0" header="0.31496062992125984" footer="0.31496062992125984"/>
  <pageSetup paperSize="9" scale="66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E7115-697D-4F2C-9DEF-4999224DF0CD}">
  <sheetPr>
    <tabColor rgb="FF92D050"/>
    <pageSetUpPr fitToPage="1"/>
  </sheetPr>
  <dimension ref="A1:H255"/>
  <sheetViews>
    <sheetView showGridLines="0" view="pageBreakPreview" zoomScaleNormal="130" zoomScaleSheetLayoutView="100" workbookViewId="0"/>
  </sheetViews>
  <sheetFormatPr baseColWidth="10" defaultColWidth="11.5703125" defaultRowHeight="15" x14ac:dyDescent="0.25"/>
  <cols>
    <col min="1" max="1" width="57.140625" style="1" customWidth="1"/>
    <col min="2" max="2" width="13.85546875" style="1" customWidth="1"/>
    <col min="3" max="3" width="14" style="1" customWidth="1"/>
    <col min="4" max="4" width="8.42578125" style="680" customWidth="1"/>
    <col min="5" max="5" width="13.85546875" customWidth="1"/>
    <col min="6" max="6" width="14" customWidth="1"/>
    <col min="7" max="7" width="8.42578125" customWidth="1"/>
    <col min="8" max="8" width="7.5703125" bestFit="1" customWidth="1"/>
    <col min="9" max="9" width="3" customWidth="1"/>
  </cols>
  <sheetData>
    <row r="1" spans="1:8" s="193" customFormat="1" ht="14.25" customHeight="1" x14ac:dyDescent="0.25">
      <c r="A1" s="201" t="s">
        <v>550</v>
      </c>
      <c r="D1" s="202"/>
      <c r="E1" s="202"/>
    </row>
    <row r="2" spans="1:8" s="193" customFormat="1" ht="14.25" customHeight="1" x14ac:dyDescent="0.25">
      <c r="A2" s="203" t="s">
        <v>313</v>
      </c>
      <c r="D2" s="202"/>
      <c r="E2" s="202"/>
    </row>
    <row r="3" spans="1:8" x14ac:dyDescent="0.25">
      <c r="A3" s="204"/>
      <c r="B3" s="723"/>
      <c r="C3" s="724"/>
      <c r="D3" s="725"/>
      <c r="E3" s="723"/>
    </row>
    <row r="4" spans="1:8" ht="15.75" thickBot="1" x14ac:dyDescent="0.3">
      <c r="A4" s="205" t="s">
        <v>331</v>
      </c>
      <c r="B4" s="726"/>
      <c r="C4" s="726"/>
      <c r="D4" s="725"/>
      <c r="E4" s="723"/>
    </row>
    <row r="5" spans="1:8" ht="15.75" thickBot="1" x14ac:dyDescent="0.3">
      <c r="B5" s="1037" t="s">
        <v>653</v>
      </c>
      <c r="C5" s="1038"/>
      <c r="D5" s="1038"/>
      <c r="E5" s="1037" t="s">
        <v>753</v>
      </c>
      <c r="F5" s="1038"/>
      <c r="G5" s="1038"/>
      <c r="H5" s="915"/>
    </row>
    <row r="6" spans="1:8" ht="15.75" thickBot="1" x14ac:dyDescent="0.3">
      <c r="A6" s="727" t="s">
        <v>332</v>
      </c>
      <c r="B6" s="209">
        <v>2024</v>
      </c>
      <c r="C6" s="210">
        <v>2025</v>
      </c>
      <c r="D6" s="224" t="s">
        <v>279</v>
      </c>
      <c r="E6" s="210">
        <v>2024</v>
      </c>
      <c r="F6" s="210">
        <v>2025</v>
      </c>
      <c r="G6" s="224" t="s">
        <v>279</v>
      </c>
      <c r="H6" s="224" t="s">
        <v>281</v>
      </c>
    </row>
    <row r="7" spans="1:8" x14ac:dyDescent="0.25">
      <c r="A7" s="728" t="s">
        <v>314</v>
      </c>
      <c r="B7" s="225">
        <f>SUM(B8:B18)</f>
        <v>79746929</v>
      </c>
      <c r="C7" s="229">
        <f>SUM(C8:C18)</f>
        <v>60609184</v>
      </c>
      <c r="D7" s="181">
        <f t="shared" ref="D7:D17" si="0">C7/B7-1</f>
        <v>-0.23998096528582313</v>
      </c>
      <c r="E7" s="225">
        <f>+SUM(E8:E18)</f>
        <v>144797000</v>
      </c>
      <c r="F7" s="916">
        <f>+SUM(F8:F18)</f>
        <v>138849588</v>
      </c>
      <c r="G7" s="181">
        <f>F7/E7-1</f>
        <v>-4.107413827634554E-2</v>
      </c>
      <c r="H7" s="917">
        <f>SUM(H8:H18)</f>
        <v>1</v>
      </c>
    </row>
    <row r="8" spans="1:8" x14ac:dyDescent="0.25">
      <c r="A8" s="729" t="s">
        <v>282</v>
      </c>
      <c r="B8" s="226">
        <v>9898693</v>
      </c>
      <c r="C8" s="227">
        <v>15457939</v>
      </c>
      <c r="D8" s="185">
        <f t="shared" si="0"/>
        <v>0.56161414441280288</v>
      </c>
      <c r="E8" s="226">
        <v>23434276</v>
      </c>
      <c r="F8" s="227">
        <v>31591593</v>
      </c>
      <c r="G8" s="185">
        <f>F8/E8-1</f>
        <v>0.34809340813430723</v>
      </c>
      <c r="H8" s="228">
        <f t="shared" ref="H8:H18" si="1">+F8/$F$7</f>
        <v>0.22752385120508964</v>
      </c>
    </row>
    <row r="9" spans="1:8" x14ac:dyDescent="0.25">
      <c r="A9" s="729" t="s">
        <v>283</v>
      </c>
      <c r="B9" s="226">
        <v>15765757</v>
      </c>
      <c r="C9" s="227">
        <v>11486116</v>
      </c>
      <c r="D9" s="185">
        <f t="shared" si="0"/>
        <v>-0.27145166578426905</v>
      </c>
      <c r="E9" s="226">
        <v>21115685</v>
      </c>
      <c r="F9" s="227">
        <v>22231640</v>
      </c>
      <c r="G9" s="185">
        <f t="shared" ref="G9:G18" si="2">F9/E9-1</f>
        <v>5.2849576037907298E-2</v>
      </c>
      <c r="H9" s="228">
        <f t="shared" si="1"/>
        <v>0.1601131146316401</v>
      </c>
    </row>
    <row r="10" spans="1:8" x14ac:dyDescent="0.25">
      <c r="A10" s="729" t="s">
        <v>287</v>
      </c>
      <c r="B10" s="226">
        <v>11789666</v>
      </c>
      <c r="C10" s="227">
        <v>9981052</v>
      </c>
      <c r="D10" s="185">
        <f t="shared" si="0"/>
        <v>-0.15340672076715323</v>
      </c>
      <c r="E10" s="226">
        <v>26070904</v>
      </c>
      <c r="F10" s="227">
        <v>18782067</v>
      </c>
      <c r="G10" s="185">
        <f t="shared" si="2"/>
        <v>-0.27957745538858181</v>
      </c>
      <c r="H10" s="228">
        <f t="shared" si="1"/>
        <v>0.13526915902696088</v>
      </c>
    </row>
    <row r="11" spans="1:8" x14ac:dyDescent="0.25">
      <c r="A11" s="729" t="s">
        <v>301</v>
      </c>
      <c r="B11" s="226">
        <v>7565860</v>
      </c>
      <c r="C11" s="227">
        <v>260030</v>
      </c>
      <c r="D11" s="185">
        <f t="shared" si="0"/>
        <v>-0.96563113776887233</v>
      </c>
      <c r="E11" s="226">
        <v>11734050</v>
      </c>
      <c r="F11" s="227">
        <v>18180023</v>
      </c>
      <c r="G11" s="185">
        <f t="shared" si="2"/>
        <v>0.54933914547833007</v>
      </c>
      <c r="H11" s="228">
        <f t="shared" si="1"/>
        <v>0.13093321530057403</v>
      </c>
    </row>
    <row r="12" spans="1:8" x14ac:dyDescent="0.25">
      <c r="A12" s="729" t="s">
        <v>284</v>
      </c>
      <c r="B12" s="226">
        <v>11490216</v>
      </c>
      <c r="C12" s="227">
        <v>5877578</v>
      </c>
      <c r="D12" s="185">
        <f t="shared" si="0"/>
        <v>-0.4884710609443722</v>
      </c>
      <c r="E12" s="226">
        <v>17935148</v>
      </c>
      <c r="F12" s="227">
        <v>12549195</v>
      </c>
      <c r="G12" s="185">
        <f t="shared" si="2"/>
        <v>-0.3003015642803728</v>
      </c>
      <c r="H12" s="228">
        <f t="shared" si="1"/>
        <v>9.0379778440538114E-2</v>
      </c>
    </row>
    <row r="13" spans="1:8" x14ac:dyDescent="0.25">
      <c r="A13" s="729" t="s">
        <v>290</v>
      </c>
      <c r="B13" s="226">
        <v>1709694</v>
      </c>
      <c r="C13" s="227">
        <v>3039582</v>
      </c>
      <c r="D13" s="185">
        <f t="shared" si="0"/>
        <v>0.77785147517625952</v>
      </c>
      <c r="E13" s="226">
        <v>3352898</v>
      </c>
      <c r="F13" s="227">
        <v>6079164</v>
      </c>
      <c r="G13" s="185">
        <f t="shared" si="2"/>
        <v>0.81310734773321469</v>
      </c>
      <c r="H13" s="228">
        <f t="shared" si="1"/>
        <v>4.3782369739548667E-2</v>
      </c>
    </row>
    <row r="14" spans="1:8" x14ac:dyDescent="0.25">
      <c r="A14" s="729" t="s">
        <v>286</v>
      </c>
      <c r="B14" s="226">
        <v>10512418</v>
      </c>
      <c r="C14" s="227">
        <v>2421605</v>
      </c>
      <c r="D14" s="185">
        <f t="shared" si="0"/>
        <v>-0.76964338746804017</v>
      </c>
      <c r="E14" s="226">
        <v>17166255</v>
      </c>
      <c r="F14" s="227">
        <v>4034726</v>
      </c>
      <c r="G14" s="185">
        <f t="shared" si="2"/>
        <v>-0.76496178112232394</v>
      </c>
      <c r="H14" s="228">
        <f t="shared" si="1"/>
        <v>2.9058249708310262E-2</v>
      </c>
    </row>
    <row r="15" spans="1:8" x14ac:dyDescent="0.25">
      <c r="A15" s="729" t="s">
        <v>404</v>
      </c>
      <c r="B15" s="226">
        <v>1398475</v>
      </c>
      <c r="C15" s="227">
        <v>1445943</v>
      </c>
      <c r="D15" s="185">
        <f t="shared" si="0"/>
        <v>3.3942687570389207E-2</v>
      </c>
      <c r="E15" s="226">
        <v>2631877</v>
      </c>
      <c r="F15" s="227">
        <v>3906455</v>
      </c>
      <c r="G15" s="185">
        <f t="shared" si="2"/>
        <v>0.48428478990469537</v>
      </c>
      <c r="H15" s="228">
        <f t="shared" si="1"/>
        <v>2.8134437100382322E-2</v>
      </c>
    </row>
    <row r="16" spans="1:8" x14ac:dyDescent="0.25">
      <c r="A16" s="729" t="s">
        <v>299</v>
      </c>
      <c r="B16" s="182">
        <v>743635</v>
      </c>
      <c r="C16" s="183">
        <v>1905308</v>
      </c>
      <c r="D16" s="185">
        <f t="shared" si="0"/>
        <v>1.5621548205772995</v>
      </c>
      <c r="E16" s="182">
        <v>1691575</v>
      </c>
      <c r="F16" s="183">
        <v>3273502</v>
      </c>
      <c r="G16" s="185">
        <f t="shared" si="2"/>
        <v>0.93517993585859327</v>
      </c>
      <c r="H16" s="228">
        <f t="shared" si="1"/>
        <v>2.3575885583470367E-2</v>
      </c>
    </row>
    <row r="17" spans="1:8" x14ac:dyDescent="0.25">
      <c r="A17" s="729" t="s">
        <v>303</v>
      </c>
      <c r="B17" s="226">
        <v>793187</v>
      </c>
      <c r="C17" s="227">
        <v>677462</v>
      </c>
      <c r="D17" s="185">
        <f t="shared" si="0"/>
        <v>-0.14589876031755433</v>
      </c>
      <c r="E17" s="226">
        <v>907067</v>
      </c>
      <c r="F17" s="227">
        <v>2430929</v>
      </c>
      <c r="G17" s="185">
        <f t="shared" si="2"/>
        <v>1.6799883580815971</v>
      </c>
      <c r="H17" s="228">
        <f t="shared" si="1"/>
        <v>1.7507642874676734E-2</v>
      </c>
    </row>
    <row r="18" spans="1:8" x14ac:dyDescent="0.25">
      <c r="A18" s="400" t="s">
        <v>756</v>
      </c>
      <c r="B18" s="226">
        <v>8079328</v>
      </c>
      <c r="C18" s="227">
        <v>8056569</v>
      </c>
      <c r="D18" s="185">
        <f>C18/B18-1</f>
        <v>-2.8169422011335987E-3</v>
      </c>
      <c r="E18" s="226">
        <v>18757265</v>
      </c>
      <c r="F18" s="918">
        <v>15790294</v>
      </c>
      <c r="G18" s="185">
        <f t="shared" si="2"/>
        <v>-0.15817716495448564</v>
      </c>
      <c r="H18" s="228">
        <f t="shared" si="1"/>
        <v>0.11372229638880887</v>
      </c>
    </row>
    <row r="19" spans="1:8" x14ac:dyDescent="0.25">
      <c r="A19" s="730" t="s">
        <v>315</v>
      </c>
      <c r="B19" s="225">
        <f>SUM(B20:B30)</f>
        <v>64894141</v>
      </c>
      <c r="C19" s="229">
        <f>SUM(C20:C30)</f>
        <v>43174048</v>
      </c>
      <c r="D19" s="181">
        <f>C19/B19-1</f>
        <v>-0.33470036994557029</v>
      </c>
      <c r="E19" s="225">
        <f>+SUM(E20:E30)</f>
        <v>113139747</v>
      </c>
      <c r="F19" s="229">
        <f>+SUM(F20:F30)</f>
        <v>101408215</v>
      </c>
      <c r="G19" s="181">
        <f>F19/E19-1</f>
        <v>-0.10369063314239158</v>
      </c>
      <c r="H19" s="919">
        <f>SUM(H20:H30)</f>
        <v>1</v>
      </c>
    </row>
    <row r="20" spans="1:8" x14ac:dyDescent="0.25">
      <c r="A20" s="731" t="s">
        <v>283</v>
      </c>
      <c r="B20" s="575">
        <v>3779702</v>
      </c>
      <c r="C20" s="574">
        <v>5492441</v>
      </c>
      <c r="D20" s="185">
        <f>C20/B20-1</f>
        <v>0.45314127939186744</v>
      </c>
      <c r="E20" s="575">
        <v>6882236</v>
      </c>
      <c r="F20" s="574">
        <v>24666474</v>
      </c>
      <c r="G20" s="185">
        <f t="shared" ref="G20:G54" si="3">F20/E20-1</f>
        <v>2.5840784884447436</v>
      </c>
      <c r="H20" s="228">
        <f t="shared" ref="H20:H30" si="4">+F20/$F$19</f>
        <v>0.24323940619603648</v>
      </c>
    </row>
    <row r="21" spans="1:8" x14ac:dyDescent="0.25">
      <c r="A21" s="731" t="s">
        <v>284</v>
      </c>
      <c r="B21" s="575">
        <v>13227360</v>
      </c>
      <c r="C21" s="574">
        <v>9149187</v>
      </c>
      <c r="D21" s="185">
        <f t="shared" ref="D21:D28" si="5">C21/B21-1</f>
        <v>-0.30831345030300827</v>
      </c>
      <c r="E21" s="575">
        <v>18057741</v>
      </c>
      <c r="F21" s="574">
        <v>14782434</v>
      </c>
      <c r="G21" s="185">
        <f t="shared" si="3"/>
        <v>-0.1813796642669756</v>
      </c>
      <c r="H21" s="228">
        <f t="shared" si="4"/>
        <v>0.14577156298432034</v>
      </c>
    </row>
    <row r="22" spans="1:8" x14ac:dyDescent="0.25">
      <c r="A22" s="731" t="s">
        <v>285</v>
      </c>
      <c r="B22" s="575">
        <v>3111745</v>
      </c>
      <c r="C22" s="574">
        <v>123340</v>
      </c>
      <c r="D22" s="185">
        <f t="shared" si="5"/>
        <v>-0.96036307602326021</v>
      </c>
      <c r="E22" s="575">
        <v>4165921</v>
      </c>
      <c r="F22" s="574">
        <v>14304709</v>
      </c>
      <c r="G22" s="185">
        <f t="shared" si="3"/>
        <v>2.4337446629448807</v>
      </c>
      <c r="H22" s="228">
        <f t="shared" si="4"/>
        <v>0.14106065272916993</v>
      </c>
    </row>
    <row r="23" spans="1:8" x14ac:dyDescent="0.25">
      <c r="A23" s="731" t="s">
        <v>286</v>
      </c>
      <c r="B23" s="575">
        <v>1495899</v>
      </c>
      <c r="C23" s="574">
        <v>9916563</v>
      </c>
      <c r="D23" s="185">
        <f t="shared" si="5"/>
        <v>5.6291661402273814</v>
      </c>
      <c r="E23" s="575">
        <v>1947626</v>
      </c>
      <c r="F23" s="574">
        <v>11842091</v>
      </c>
      <c r="G23" s="185">
        <f t="shared" si="3"/>
        <v>5.0802695178643127</v>
      </c>
      <c r="H23" s="228">
        <f t="shared" si="4"/>
        <v>0.11677644656303239</v>
      </c>
    </row>
    <row r="24" spans="1:8" x14ac:dyDescent="0.25">
      <c r="A24" s="731" t="s">
        <v>282</v>
      </c>
      <c r="B24" s="575">
        <v>6306638</v>
      </c>
      <c r="C24" s="574">
        <v>3498949</v>
      </c>
      <c r="D24" s="185">
        <f t="shared" si="5"/>
        <v>-0.44519583968510634</v>
      </c>
      <c r="E24" s="575">
        <v>13409488</v>
      </c>
      <c r="F24" s="574">
        <v>7164819</v>
      </c>
      <c r="G24" s="185">
        <f t="shared" si="3"/>
        <v>-0.46569033806510729</v>
      </c>
      <c r="H24" s="228">
        <f t="shared" si="4"/>
        <v>7.0653240469719339E-2</v>
      </c>
    </row>
    <row r="25" spans="1:8" x14ac:dyDescent="0.25">
      <c r="A25" s="731" t="s">
        <v>298</v>
      </c>
      <c r="B25" s="575">
        <v>98407</v>
      </c>
      <c r="C25" s="574">
        <v>3955969</v>
      </c>
      <c r="D25" s="185" t="s">
        <v>250</v>
      </c>
      <c r="E25" s="575">
        <v>121559</v>
      </c>
      <c r="F25" s="574">
        <v>7033571</v>
      </c>
      <c r="G25" s="185" t="s">
        <v>250</v>
      </c>
      <c r="H25" s="228">
        <f t="shared" si="4"/>
        <v>6.9358986350366192E-2</v>
      </c>
    </row>
    <row r="26" spans="1:8" x14ac:dyDescent="0.25">
      <c r="A26" s="731" t="s">
        <v>290</v>
      </c>
      <c r="B26" s="575">
        <v>2394413</v>
      </c>
      <c r="C26" s="574">
        <v>2436878</v>
      </c>
      <c r="D26" s="185">
        <f t="shared" si="5"/>
        <v>1.7735035685155331E-2</v>
      </c>
      <c r="E26" s="575">
        <v>6364498</v>
      </c>
      <c r="F26" s="574">
        <v>4873756</v>
      </c>
      <c r="G26" s="185">
        <f t="shared" si="3"/>
        <v>-0.23422774270649471</v>
      </c>
      <c r="H26" s="228">
        <f t="shared" si="4"/>
        <v>4.8060761152338594E-2</v>
      </c>
    </row>
    <row r="27" spans="1:8" x14ac:dyDescent="0.25">
      <c r="A27" s="731" t="s">
        <v>288</v>
      </c>
      <c r="B27" s="575">
        <v>3270906</v>
      </c>
      <c r="C27" s="574">
        <v>2376754</v>
      </c>
      <c r="D27" s="185">
        <f t="shared" si="5"/>
        <v>-0.27336523886654029</v>
      </c>
      <c r="E27" s="575">
        <v>3270906</v>
      </c>
      <c r="F27" s="574">
        <v>2376754</v>
      </c>
      <c r="G27" s="185">
        <f t="shared" si="3"/>
        <v>-0.27336523886654029</v>
      </c>
      <c r="H27" s="636">
        <f t="shared" si="4"/>
        <v>2.3437489753665421E-2</v>
      </c>
    </row>
    <row r="28" spans="1:8" x14ac:dyDescent="0.25">
      <c r="A28" s="731" t="s">
        <v>293</v>
      </c>
      <c r="B28" s="575">
        <v>351974</v>
      </c>
      <c r="C28" s="574">
        <v>1153204</v>
      </c>
      <c r="D28" s="185">
        <f t="shared" si="5"/>
        <v>2.2763897333325755</v>
      </c>
      <c r="E28" s="575">
        <v>1609888</v>
      </c>
      <c r="F28" s="574">
        <v>2306408</v>
      </c>
      <c r="G28" s="185">
        <f t="shared" si="3"/>
        <v>0.43265121548828245</v>
      </c>
      <c r="H28" s="636">
        <f t="shared" si="4"/>
        <v>2.2743798419092576E-2</v>
      </c>
    </row>
    <row r="29" spans="1:8" x14ac:dyDescent="0.25">
      <c r="A29" s="731" t="s">
        <v>292</v>
      </c>
      <c r="B29" s="575">
        <v>337669</v>
      </c>
      <c r="C29" s="574">
        <v>0</v>
      </c>
      <c r="D29" s="185" t="s">
        <v>251</v>
      </c>
      <c r="E29" s="575">
        <v>768338</v>
      </c>
      <c r="F29" s="574">
        <v>1490671</v>
      </c>
      <c r="G29" s="185">
        <f t="shared" si="3"/>
        <v>0.94012400792359618</v>
      </c>
      <c r="H29" s="228">
        <f t="shared" si="4"/>
        <v>1.4699706527720659E-2</v>
      </c>
    </row>
    <row r="30" spans="1:8" x14ac:dyDescent="0.25">
      <c r="A30" s="400" t="s">
        <v>757</v>
      </c>
      <c r="B30" s="575">
        <v>30519428</v>
      </c>
      <c r="C30" s="574">
        <v>5070763</v>
      </c>
      <c r="D30" s="185">
        <f t="shared" ref="D30:D53" si="6">C30/B30-1</f>
        <v>-0.83385130940199792</v>
      </c>
      <c r="E30" s="226">
        <v>56541546</v>
      </c>
      <c r="F30" s="918">
        <v>10566528</v>
      </c>
      <c r="G30" s="185">
        <f t="shared" si="3"/>
        <v>-0.81311922387123969</v>
      </c>
      <c r="H30" s="228">
        <f t="shared" si="4"/>
        <v>0.10419794885453806</v>
      </c>
    </row>
    <row r="31" spans="1:8" x14ac:dyDescent="0.25">
      <c r="A31" s="730" t="s">
        <v>236</v>
      </c>
      <c r="B31" s="225">
        <f>SUM(B32:B42)</f>
        <v>32101232</v>
      </c>
      <c r="C31" s="229">
        <f>SUM(C32:C42)</f>
        <v>38466548</v>
      </c>
      <c r="D31" s="181">
        <f t="shared" si="6"/>
        <v>0.19828883826016397</v>
      </c>
      <c r="E31" s="225">
        <f>+SUM(E32:E42)</f>
        <v>63316397</v>
      </c>
      <c r="F31" s="229">
        <f>+SUM(F32:F42)</f>
        <v>77314905</v>
      </c>
      <c r="G31" s="181">
        <f t="shared" si="3"/>
        <v>0.22108819615872966</v>
      </c>
      <c r="H31" s="919">
        <f>SUM(H32:H42)</f>
        <v>1</v>
      </c>
    </row>
    <row r="32" spans="1:8" x14ac:dyDescent="0.25">
      <c r="A32" s="729" t="s">
        <v>329</v>
      </c>
      <c r="B32" s="226">
        <v>2675963</v>
      </c>
      <c r="C32" s="227">
        <v>6997567</v>
      </c>
      <c r="D32" s="185">
        <f t="shared" si="6"/>
        <v>1.6149715074535784</v>
      </c>
      <c r="E32" s="226">
        <v>4285441</v>
      </c>
      <c r="F32" s="227">
        <v>13003126</v>
      </c>
      <c r="G32" s="185">
        <f t="shared" si="3"/>
        <v>2.0342562177381511</v>
      </c>
      <c r="H32" s="228">
        <f t="shared" ref="H32:H42" si="7">+F32/$F$31</f>
        <v>0.16818394848962176</v>
      </c>
    </row>
    <row r="33" spans="1:8" x14ac:dyDescent="0.25">
      <c r="A33" s="729" t="s">
        <v>298</v>
      </c>
      <c r="B33" s="226">
        <v>1944797</v>
      </c>
      <c r="C33" s="227">
        <v>3034771</v>
      </c>
      <c r="D33" s="185">
        <f t="shared" si="6"/>
        <v>0.56045643838405756</v>
      </c>
      <c r="E33" s="226">
        <v>4482864</v>
      </c>
      <c r="F33" s="227">
        <v>8849584</v>
      </c>
      <c r="G33" s="185">
        <f t="shared" si="3"/>
        <v>0.97409156289372145</v>
      </c>
      <c r="H33" s="228">
        <f t="shared" si="7"/>
        <v>0.11446155175383065</v>
      </c>
    </row>
    <row r="34" spans="1:8" x14ac:dyDescent="0.25">
      <c r="A34" s="729" t="s">
        <v>293</v>
      </c>
      <c r="B34" s="226">
        <v>3664094</v>
      </c>
      <c r="C34" s="227">
        <v>4248681</v>
      </c>
      <c r="D34" s="185">
        <f t="shared" si="6"/>
        <v>0.15954476058747402</v>
      </c>
      <c r="E34" s="226">
        <v>7267625</v>
      </c>
      <c r="F34" s="227">
        <v>8497362</v>
      </c>
      <c r="G34" s="185">
        <f t="shared" si="3"/>
        <v>0.16920754716981135</v>
      </c>
      <c r="H34" s="228">
        <f t="shared" si="7"/>
        <v>0.10990587131937885</v>
      </c>
    </row>
    <row r="35" spans="1:8" x14ac:dyDescent="0.25">
      <c r="A35" s="729" t="s">
        <v>283</v>
      </c>
      <c r="B35" s="226">
        <v>2974913</v>
      </c>
      <c r="C35" s="227">
        <v>3112362</v>
      </c>
      <c r="D35" s="185">
        <f t="shared" si="6"/>
        <v>4.6202695675470196E-2</v>
      </c>
      <c r="E35" s="226">
        <v>4286270</v>
      </c>
      <c r="F35" s="227">
        <v>4269694</v>
      </c>
      <c r="G35" s="185">
        <f t="shared" si="3"/>
        <v>-3.867231882265898E-3</v>
      </c>
      <c r="H35" s="228">
        <f t="shared" si="7"/>
        <v>5.5224720252841288E-2</v>
      </c>
    </row>
    <row r="36" spans="1:8" x14ac:dyDescent="0.25">
      <c r="A36" s="729" t="s">
        <v>322</v>
      </c>
      <c r="B36" s="226">
        <v>1662295</v>
      </c>
      <c r="C36" s="227">
        <v>1355773</v>
      </c>
      <c r="D36" s="185">
        <f t="shared" si="6"/>
        <v>-0.18439687299787344</v>
      </c>
      <c r="E36" s="226">
        <v>3278729</v>
      </c>
      <c r="F36" s="227">
        <v>2693353</v>
      </c>
      <c r="G36" s="185">
        <f t="shared" si="3"/>
        <v>-0.17853747595485936</v>
      </c>
      <c r="H36" s="228">
        <f t="shared" si="7"/>
        <v>3.4836141879757858E-2</v>
      </c>
    </row>
    <row r="37" spans="1:8" x14ac:dyDescent="0.25">
      <c r="A37" s="729" t="s">
        <v>405</v>
      </c>
      <c r="B37" s="226">
        <v>939514</v>
      </c>
      <c r="C37" s="227">
        <v>1367133</v>
      </c>
      <c r="D37" s="185">
        <f t="shared" si="6"/>
        <v>0.4551491515826267</v>
      </c>
      <c r="E37" s="226">
        <v>1704536</v>
      </c>
      <c r="F37" s="227">
        <v>2600371</v>
      </c>
      <c r="G37" s="185">
        <f t="shared" si="3"/>
        <v>0.52555944843640723</v>
      </c>
      <c r="H37" s="228">
        <f t="shared" si="7"/>
        <v>3.3633501845472098E-2</v>
      </c>
    </row>
    <row r="38" spans="1:8" x14ac:dyDescent="0.25">
      <c r="A38" s="729" t="s">
        <v>284</v>
      </c>
      <c r="B38" s="226">
        <v>1695326</v>
      </c>
      <c r="C38" s="227">
        <v>780476</v>
      </c>
      <c r="D38" s="185">
        <f t="shared" si="6"/>
        <v>-0.53963072588988781</v>
      </c>
      <c r="E38" s="226">
        <v>3322605</v>
      </c>
      <c r="F38" s="227">
        <v>2489240</v>
      </c>
      <c r="G38" s="185">
        <f t="shared" si="3"/>
        <v>-0.25081675372185375</v>
      </c>
      <c r="H38" s="228">
        <f t="shared" si="7"/>
        <v>3.2196120528118093E-2</v>
      </c>
    </row>
    <row r="39" spans="1:8" x14ac:dyDescent="0.25">
      <c r="A39" s="729" t="s">
        <v>637</v>
      </c>
      <c r="B39" s="226">
        <v>236678</v>
      </c>
      <c r="C39" s="227">
        <v>978878</v>
      </c>
      <c r="D39" s="185">
        <f t="shared" si="6"/>
        <v>3.1359061678736513</v>
      </c>
      <c r="E39" s="226">
        <v>1200639</v>
      </c>
      <c r="F39" s="227">
        <v>2016461</v>
      </c>
      <c r="G39" s="185">
        <f t="shared" si="3"/>
        <v>0.67948983832775722</v>
      </c>
      <c r="H39" s="228">
        <f t="shared" si="7"/>
        <v>2.608114179277592E-2</v>
      </c>
    </row>
    <row r="40" spans="1:8" x14ac:dyDescent="0.25">
      <c r="A40" s="729" t="s">
        <v>294</v>
      </c>
      <c r="B40" s="226">
        <v>1197270</v>
      </c>
      <c r="C40" s="227">
        <v>865927</v>
      </c>
      <c r="D40" s="185">
        <f t="shared" si="6"/>
        <v>-0.2767487701186867</v>
      </c>
      <c r="E40" s="226">
        <v>2301698</v>
      </c>
      <c r="F40" s="227">
        <v>1797657</v>
      </c>
      <c r="G40" s="185">
        <f t="shared" si="3"/>
        <v>-0.21898659163799938</v>
      </c>
      <c r="H40" s="228">
        <f t="shared" si="7"/>
        <v>2.3251105333441203E-2</v>
      </c>
    </row>
    <row r="41" spans="1:8" x14ac:dyDescent="0.25">
      <c r="A41" s="729" t="s">
        <v>310</v>
      </c>
      <c r="B41" s="226">
        <v>0</v>
      </c>
      <c r="C41" s="227">
        <v>807224</v>
      </c>
      <c r="D41" s="185" t="s">
        <v>250</v>
      </c>
      <c r="E41" s="226">
        <v>210314</v>
      </c>
      <c r="F41" s="227">
        <v>1659643</v>
      </c>
      <c r="G41" s="185">
        <f t="shared" si="3"/>
        <v>6.8912625883203207</v>
      </c>
      <c r="H41" s="228">
        <f t="shared" si="7"/>
        <v>2.1466016158203906E-2</v>
      </c>
    </row>
    <row r="42" spans="1:8" x14ac:dyDescent="0.25">
      <c r="A42" s="400" t="s">
        <v>758</v>
      </c>
      <c r="B42" s="226">
        <v>15110382</v>
      </c>
      <c r="C42" s="227">
        <v>14917756</v>
      </c>
      <c r="D42" s="185">
        <f t="shared" si="6"/>
        <v>-1.2747923910858106E-2</v>
      </c>
      <c r="E42" s="226">
        <v>30975676</v>
      </c>
      <c r="F42" s="918">
        <v>29438414</v>
      </c>
      <c r="G42" s="185">
        <f t="shared" si="3"/>
        <v>-4.962803717342601E-2</v>
      </c>
      <c r="H42" s="228">
        <f t="shared" si="7"/>
        <v>0.38075988064655836</v>
      </c>
    </row>
    <row r="43" spans="1:8" x14ac:dyDescent="0.25">
      <c r="A43" s="730" t="s">
        <v>316</v>
      </c>
      <c r="B43" s="225">
        <f>SUM(B44:B54)</f>
        <v>81028888</v>
      </c>
      <c r="C43" s="229">
        <f>SUM(C44:C54)</f>
        <v>69551592</v>
      </c>
      <c r="D43" s="181">
        <f t="shared" si="6"/>
        <v>-0.14164449597284368</v>
      </c>
      <c r="E43" s="225">
        <f>+SUM(E44:E54)</f>
        <v>141954677</v>
      </c>
      <c r="F43" s="229">
        <f>+SUM(F44:F54)</f>
        <v>159836935</v>
      </c>
      <c r="G43" s="181">
        <f t="shared" si="3"/>
        <v>0.12597160148516973</v>
      </c>
      <c r="H43" s="919">
        <f>SUM(H44:H54)</f>
        <v>1</v>
      </c>
    </row>
    <row r="44" spans="1:8" x14ac:dyDescent="0.25">
      <c r="A44" s="729" t="s">
        <v>288</v>
      </c>
      <c r="B44" s="226">
        <v>2677463</v>
      </c>
      <c r="C44" s="227">
        <v>667101</v>
      </c>
      <c r="D44" s="185">
        <f t="shared" si="6"/>
        <v>-0.7508458566934445</v>
      </c>
      <c r="E44" s="226">
        <v>4611131</v>
      </c>
      <c r="F44" s="227">
        <v>27631746</v>
      </c>
      <c r="G44" s="185">
        <f t="shared" si="3"/>
        <v>4.9924009966318454</v>
      </c>
      <c r="H44" s="228">
        <f t="shared" ref="H44:H54" si="8">+F44/$F$43</f>
        <v>0.17287459872775965</v>
      </c>
    </row>
    <row r="45" spans="1:8" x14ac:dyDescent="0.25">
      <c r="A45" s="729" t="s">
        <v>286</v>
      </c>
      <c r="B45" s="226">
        <v>5081003</v>
      </c>
      <c r="C45" s="227">
        <v>12094387</v>
      </c>
      <c r="D45" s="185">
        <f t="shared" si="6"/>
        <v>1.3803148709024575</v>
      </c>
      <c r="E45" s="226">
        <v>17504293</v>
      </c>
      <c r="F45" s="227">
        <v>25752316</v>
      </c>
      <c r="G45" s="185">
        <f t="shared" si="3"/>
        <v>0.47120000790663186</v>
      </c>
      <c r="H45" s="228">
        <f t="shared" si="8"/>
        <v>0.16111617755933572</v>
      </c>
    </row>
    <row r="46" spans="1:8" x14ac:dyDescent="0.25">
      <c r="A46" s="729" t="s">
        <v>285</v>
      </c>
      <c r="B46" s="226">
        <v>27550891</v>
      </c>
      <c r="C46" s="227">
        <v>9939937</v>
      </c>
      <c r="D46" s="185">
        <f t="shared" si="6"/>
        <v>-0.63921540686288514</v>
      </c>
      <c r="E46" s="226">
        <v>34829456</v>
      </c>
      <c r="F46" s="227">
        <v>18554806</v>
      </c>
      <c r="G46" s="185">
        <f t="shared" si="3"/>
        <v>-0.46726684447784661</v>
      </c>
      <c r="H46" s="228">
        <f t="shared" si="8"/>
        <v>0.11608584711662545</v>
      </c>
    </row>
    <row r="47" spans="1:8" x14ac:dyDescent="0.25">
      <c r="A47" s="729" t="s">
        <v>284</v>
      </c>
      <c r="B47" s="226">
        <v>4360749</v>
      </c>
      <c r="C47" s="227">
        <v>12219313</v>
      </c>
      <c r="D47" s="185">
        <f t="shared" si="6"/>
        <v>1.802113352545629</v>
      </c>
      <c r="E47" s="226">
        <v>9131208</v>
      </c>
      <c r="F47" s="227">
        <v>16648512</v>
      </c>
      <c r="G47" s="185">
        <f t="shared" si="3"/>
        <v>0.82325405357100623</v>
      </c>
      <c r="H47" s="228">
        <f t="shared" si="8"/>
        <v>0.10415935465729495</v>
      </c>
    </row>
    <row r="48" spans="1:8" x14ac:dyDescent="0.25">
      <c r="A48" s="729" t="s">
        <v>298</v>
      </c>
      <c r="B48" s="226">
        <v>5677119</v>
      </c>
      <c r="C48" s="227">
        <v>4849359</v>
      </c>
      <c r="D48" s="185">
        <f t="shared" si="6"/>
        <v>-0.14580635001661935</v>
      </c>
      <c r="E48" s="226">
        <v>6828596</v>
      </c>
      <c r="F48" s="227">
        <v>13501670</v>
      </c>
      <c r="G48" s="185">
        <f t="shared" si="3"/>
        <v>0.97722489366774656</v>
      </c>
      <c r="H48" s="228">
        <f t="shared" si="8"/>
        <v>8.4471527184877507E-2</v>
      </c>
    </row>
    <row r="49" spans="1:8" x14ac:dyDescent="0.25">
      <c r="A49" s="729" t="s">
        <v>293</v>
      </c>
      <c r="B49" s="226">
        <v>1916702</v>
      </c>
      <c r="C49" s="227">
        <v>4877133</v>
      </c>
      <c r="D49" s="185">
        <f t="shared" si="6"/>
        <v>1.5445442223152059</v>
      </c>
      <c r="E49" s="226">
        <v>6663060</v>
      </c>
      <c r="F49" s="227">
        <v>9754266</v>
      </c>
      <c r="G49" s="185">
        <f t="shared" si="3"/>
        <v>0.46393188715094857</v>
      </c>
      <c r="H49" s="228">
        <f t="shared" si="8"/>
        <v>6.1026357894062473E-2</v>
      </c>
    </row>
    <row r="50" spans="1:8" x14ac:dyDescent="0.25">
      <c r="A50" s="729" t="s">
        <v>283</v>
      </c>
      <c r="B50" s="226">
        <v>7581841</v>
      </c>
      <c r="C50" s="227">
        <v>4131151</v>
      </c>
      <c r="D50" s="185">
        <f t="shared" si="6"/>
        <v>-0.45512560867472684</v>
      </c>
      <c r="E50" s="226">
        <v>14102090</v>
      </c>
      <c r="F50" s="227">
        <v>5583110</v>
      </c>
      <c r="G50" s="185">
        <f t="shared" si="3"/>
        <v>-0.60409343579568708</v>
      </c>
      <c r="H50" s="228">
        <f t="shared" si="8"/>
        <v>3.4930036665180048E-2</v>
      </c>
    </row>
    <row r="51" spans="1:8" x14ac:dyDescent="0.25">
      <c r="A51" s="729" t="s">
        <v>309</v>
      </c>
      <c r="B51" s="226">
        <v>1614892</v>
      </c>
      <c r="C51" s="227">
        <v>644882</v>
      </c>
      <c r="D51" s="185">
        <f t="shared" si="6"/>
        <v>-0.60066555534363908</v>
      </c>
      <c r="E51" s="226">
        <v>3505218</v>
      </c>
      <c r="F51" s="227">
        <v>4211480</v>
      </c>
      <c r="G51" s="185">
        <f t="shared" si="3"/>
        <v>0.20148875191214932</v>
      </c>
      <c r="H51" s="228">
        <f t="shared" si="8"/>
        <v>2.6348603343776582E-2</v>
      </c>
    </row>
    <row r="52" spans="1:8" x14ac:dyDescent="0.25">
      <c r="A52" s="729" t="s">
        <v>296</v>
      </c>
      <c r="B52" s="226">
        <v>1252626</v>
      </c>
      <c r="C52" s="227">
        <v>1639015</v>
      </c>
      <c r="D52" s="185">
        <f t="shared" si="6"/>
        <v>0.30846318055029998</v>
      </c>
      <c r="E52" s="226">
        <v>2987503</v>
      </c>
      <c r="F52" s="227">
        <v>3516679</v>
      </c>
      <c r="G52" s="185">
        <f t="shared" si="3"/>
        <v>0.17712986397001118</v>
      </c>
      <c r="H52" s="228">
        <f t="shared" si="8"/>
        <v>2.2001666886317609E-2</v>
      </c>
    </row>
    <row r="53" spans="1:8" x14ac:dyDescent="0.25">
      <c r="A53" s="729" t="s">
        <v>310</v>
      </c>
      <c r="B53" s="226">
        <v>4787248</v>
      </c>
      <c r="C53" s="227">
        <v>1562232</v>
      </c>
      <c r="D53" s="185">
        <f t="shared" si="6"/>
        <v>-0.67366804477227837</v>
      </c>
      <c r="E53" s="226">
        <v>7562391</v>
      </c>
      <c r="F53" s="227">
        <v>2833009</v>
      </c>
      <c r="G53" s="185">
        <f t="shared" si="3"/>
        <v>-0.625381840214292</v>
      </c>
      <c r="H53" s="228">
        <f t="shared" si="8"/>
        <v>1.7724370152618355E-2</v>
      </c>
    </row>
    <row r="54" spans="1:8" x14ac:dyDescent="0.25">
      <c r="A54" s="400" t="s">
        <v>759</v>
      </c>
      <c r="B54" s="226">
        <v>18528354</v>
      </c>
      <c r="C54" s="227">
        <v>16927082</v>
      </c>
      <c r="D54" s="185">
        <f>C54/B54-1</f>
        <v>-8.6422787474807583E-2</v>
      </c>
      <c r="E54" s="226">
        <v>34229731</v>
      </c>
      <c r="F54" s="918">
        <v>31849341</v>
      </c>
      <c r="G54" s="185">
        <f t="shared" si="3"/>
        <v>-6.9541592366004878E-2</v>
      </c>
      <c r="H54" s="228">
        <f t="shared" si="8"/>
        <v>0.19926145981215168</v>
      </c>
    </row>
    <row r="55" spans="1:8" x14ac:dyDescent="0.25">
      <c r="A55" s="730" t="s">
        <v>317</v>
      </c>
      <c r="B55" s="225">
        <f>SUM(B56:B66)</f>
        <v>50747316</v>
      </c>
      <c r="C55" s="229">
        <f>SUM(C56:C66)</f>
        <v>41324590</v>
      </c>
      <c r="D55" s="181">
        <f>C55/B55-1</f>
        <v>-0.18567929779773973</v>
      </c>
      <c r="E55" s="225">
        <f>+SUM(E56:E66)</f>
        <v>94281562</v>
      </c>
      <c r="F55" s="229">
        <f>+SUM(F56:F66)</f>
        <v>109240241</v>
      </c>
      <c r="G55" s="181">
        <f>F55/E55-1</f>
        <v>0.15865964333514126</v>
      </c>
      <c r="H55" s="919">
        <f>SUM(H56:H66)</f>
        <v>1</v>
      </c>
    </row>
    <row r="56" spans="1:8" x14ac:dyDescent="0.25">
      <c r="A56" s="729" t="s">
        <v>309</v>
      </c>
      <c r="B56" s="226">
        <v>5732798</v>
      </c>
      <c r="C56" s="227">
        <v>883919</v>
      </c>
      <c r="D56" s="185">
        <f t="shared" ref="D56:D66" si="9">(C56-B56)/B56</f>
        <v>-0.84581368469637341</v>
      </c>
      <c r="E56" s="226">
        <v>7272762</v>
      </c>
      <c r="F56" s="227">
        <v>29097191</v>
      </c>
      <c r="G56" s="185">
        <f>(F56-E56)/E56</f>
        <v>3.0008446584667556</v>
      </c>
      <c r="H56" s="228">
        <f t="shared" ref="H56:H66" si="10">+F56/$F$55</f>
        <v>0.26635963756249859</v>
      </c>
    </row>
    <row r="57" spans="1:8" x14ac:dyDescent="0.25">
      <c r="A57" s="729" t="s">
        <v>297</v>
      </c>
      <c r="B57" s="226">
        <v>6508286</v>
      </c>
      <c r="C57" s="227">
        <v>6278822</v>
      </c>
      <c r="D57" s="185">
        <f t="shared" si="9"/>
        <v>-3.52572090409057E-2</v>
      </c>
      <c r="E57" s="226">
        <v>13405253</v>
      </c>
      <c r="F57" s="227">
        <v>12795460</v>
      </c>
      <c r="G57" s="185">
        <f t="shared" ref="G57:G66" si="11">(F57-E57)/E57</f>
        <v>-4.5489107889272962E-2</v>
      </c>
      <c r="H57" s="228">
        <f t="shared" si="10"/>
        <v>0.11713137835351352</v>
      </c>
    </row>
    <row r="58" spans="1:8" x14ac:dyDescent="0.25">
      <c r="A58" s="729" t="s">
        <v>293</v>
      </c>
      <c r="B58" s="226">
        <v>4225468</v>
      </c>
      <c r="C58" s="227">
        <v>5858170</v>
      </c>
      <c r="D58" s="185">
        <f t="shared" si="9"/>
        <v>0.38639554245825553</v>
      </c>
      <c r="E58" s="226">
        <v>9473019</v>
      </c>
      <c r="F58" s="227">
        <v>11716340</v>
      </c>
      <c r="G58" s="185">
        <f t="shared" si="11"/>
        <v>0.23681162256720903</v>
      </c>
      <c r="H58" s="228">
        <f t="shared" si="10"/>
        <v>0.10725296733829066</v>
      </c>
    </row>
    <row r="59" spans="1:8" x14ac:dyDescent="0.25">
      <c r="A59" s="729" t="s">
        <v>299</v>
      </c>
      <c r="B59" s="226">
        <v>4770852</v>
      </c>
      <c r="C59" s="227">
        <v>4344086</v>
      </c>
      <c r="D59" s="185">
        <f t="shared" si="9"/>
        <v>-8.9452785372507893E-2</v>
      </c>
      <c r="E59" s="226">
        <v>9060635</v>
      </c>
      <c r="F59" s="227">
        <v>7115008</v>
      </c>
      <c r="G59" s="185">
        <f t="shared" si="11"/>
        <v>-0.21473406665206135</v>
      </c>
      <c r="H59" s="228">
        <f t="shared" si="10"/>
        <v>6.513174938894542E-2</v>
      </c>
    </row>
    <row r="60" spans="1:8" x14ac:dyDescent="0.25">
      <c r="A60" s="729" t="s">
        <v>300</v>
      </c>
      <c r="B60" s="226">
        <v>0</v>
      </c>
      <c r="C60" s="227">
        <v>3008573</v>
      </c>
      <c r="D60" s="185" t="s">
        <v>250</v>
      </c>
      <c r="E60" s="226">
        <v>0</v>
      </c>
      <c r="F60" s="227">
        <v>6798138</v>
      </c>
      <c r="G60" s="185" t="s">
        <v>250</v>
      </c>
      <c r="H60" s="228">
        <f t="shared" si="10"/>
        <v>6.2231078380722359E-2</v>
      </c>
    </row>
    <row r="61" spans="1:8" x14ac:dyDescent="0.25">
      <c r="A61" s="729" t="s">
        <v>325</v>
      </c>
      <c r="B61" s="226">
        <v>877581</v>
      </c>
      <c r="C61" s="227">
        <v>2934611</v>
      </c>
      <c r="D61" s="185">
        <f t="shared" si="9"/>
        <v>2.3439773650523428</v>
      </c>
      <c r="E61" s="226">
        <v>1910022</v>
      </c>
      <c r="F61" s="227">
        <v>5623589</v>
      </c>
      <c r="G61" s="185">
        <f t="shared" si="11"/>
        <v>1.9442535216871848</v>
      </c>
      <c r="H61" s="228">
        <f t="shared" si="10"/>
        <v>5.147909734106134E-2</v>
      </c>
    </row>
    <row r="62" spans="1:8" x14ac:dyDescent="0.25">
      <c r="A62" s="729" t="s">
        <v>301</v>
      </c>
      <c r="B62" s="226">
        <v>2314760</v>
      </c>
      <c r="C62" s="227">
        <v>2970616</v>
      </c>
      <c r="D62" s="185">
        <f t="shared" si="9"/>
        <v>0.28333650140835337</v>
      </c>
      <c r="E62" s="226">
        <v>5733320</v>
      </c>
      <c r="F62" s="227">
        <v>5402958</v>
      </c>
      <c r="G62" s="185">
        <f t="shared" si="11"/>
        <v>-5.7621413073053657E-2</v>
      </c>
      <c r="H62" s="228">
        <f t="shared" si="10"/>
        <v>4.9459411207267476E-2</v>
      </c>
    </row>
    <row r="63" spans="1:8" x14ac:dyDescent="0.25">
      <c r="A63" s="729" t="s">
        <v>326</v>
      </c>
      <c r="B63" s="226">
        <v>861916</v>
      </c>
      <c r="C63" s="227">
        <v>1692736</v>
      </c>
      <c r="D63" s="185">
        <f t="shared" si="9"/>
        <v>0.96392223836197499</v>
      </c>
      <c r="E63" s="226">
        <v>903700</v>
      </c>
      <c r="F63" s="227">
        <v>4521980</v>
      </c>
      <c r="G63" s="185">
        <f t="shared" si="11"/>
        <v>4.0038508354542435</v>
      </c>
      <c r="H63" s="228">
        <f t="shared" si="10"/>
        <v>4.139481896602553E-2</v>
      </c>
    </row>
    <row r="64" spans="1:8" x14ac:dyDescent="0.25">
      <c r="A64" s="729" t="s">
        <v>553</v>
      </c>
      <c r="B64" s="226">
        <v>1715576</v>
      </c>
      <c r="C64" s="227">
        <v>2188889</v>
      </c>
      <c r="D64" s="185">
        <f t="shared" si="9"/>
        <v>0.27589159559238413</v>
      </c>
      <c r="E64" s="226">
        <v>3546936</v>
      </c>
      <c r="F64" s="227">
        <v>4020248</v>
      </c>
      <c r="G64" s="185">
        <f t="shared" si="11"/>
        <v>0.13344249797571764</v>
      </c>
      <c r="H64" s="228">
        <f t="shared" si="10"/>
        <v>3.6801896107131436E-2</v>
      </c>
    </row>
    <row r="65" spans="1:8" x14ac:dyDescent="0.25">
      <c r="A65" s="729" t="s">
        <v>302</v>
      </c>
      <c r="B65" s="226">
        <v>1399254</v>
      </c>
      <c r="C65" s="227">
        <v>1316751</v>
      </c>
      <c r="D65" s="185">
        <f t="shared" si="9"/>
        <v>-5.8962132679270522E-2</v>
      </c>
      <c r="E65" s="226">
        <v>2375550</v>
      </c>
      <c r="F65" s="227">
        <v>3016843</v>
      </c>
      <c r="G65" s="185">
        <f t="shared" si="11"/>
        <v>0.26995558923196733</v>
      </c>
      <c r="H65" s="228">
        <f t="shared" si="10"/>
        <v>2.7616590483354939E-2</v>
      </c>
    </row>
    <row r="66" spans="1:8" x14ac:dyDescent="0.25">
      <c r="A66" s="400" t="s">
        <v>760</v>
      </c>
      <c r="B66" s="226">
        <v>22340825</v>
      </c>
      <c r="C66" s="227">
        <v>9847417</v>
      </c>
      <c r="D66" s="185">
        <f t="shared" si="9"/>
        <v>-0.55921873968396418</v>
      </c>
      <c r="E66" s="226">
        <v>40600365</v>
      </c>
      <c r="F66" s="918">
        <v>19132486</v>
      </c>
      <c r="G66" s="185">
        <f t="shared" si="11"/>
        <v>-0.52876073897365206</v>
      </c>
      <c r="H66" s="228">
        <f t="shared" si="10"/>
        <v>0.17514137487118872</v>
      </c>
    </row>
    <row r="67" spans="1:8" x14ac:dyDescent="0.25">
      <c r="A67" s="730" t="s">
        <v>256</v>
      </c>
      <c r="B67" s="225">
        <f>SUM(B68:B78)</f>
        <v>55308305</v>
      </c>
      <c r="C67" s="229">
        <f>SUM(C68:C78)</f>
        <v>32446458</v>
      </c>
      <c r="D67" s="181">
        <f>C67/B67-1</f>
        <v>-0.41335287711312074</v>
      </c>
      <c r="E67" s="225">
        <f>+SUM(E68:E78)</f>
        <v>98511832</v>
      </c>
      <c r="F67" s="229">
        <f>+SUM(F68:F78)</f>
        <v>67237164</v>
      </c>
      <c r="G67" s="181">
        <f>F67/E67-1</f>
        <v>-0.31747118457811241</v>
      </c>
      <c r="H67" s="919">
        <f>SUM(H68:H78)</f>
        <v>0.99999999999999989</v>
      </c>
    </row>
    <row r="68" spans="1:8" x14ac:dyDescent="0.25">
      <c r="A68" s="729" t="s">
        <v>298</v>
      </c>
      <c r="B68" s="226">
        <v>906531</v>
      </c>
      <c r="C68" s="227">
        <v>5501354</v>
      </c>
      <c r="D68" s="185">
        <f t="shared" ref="D68:D77" si="12">C68/B68-1</f>
        <v>5.068577908532637</v>
      </c>
      <c r="E68" s="226">
        <v>1314757</v>
      </c>
      <c r="F68" s="227">
        <v>13156596</v>
      </c>
      <c r="G68" s="185">
        <f>F68/E68-1</f>
        <v>9.0068651469435039</v>
      </c>
      <c r="H68" s="228">
        <f t="shared" ref="H68:H78" si="13">+F68/$F$67</f>
        <v>0.19567446360468149</v>
      </c>
    </row>
    <row r="69" spans="1:8" x14ac:dyDescent="0.25">
      <c r="A69" s="729" t="s">
        <v>285</v>
      </c>
      <c r="B69" s="226">
        <v>34366678</v>
      </c>
      <c r="C69" s="227">
        <v>4951525</v>
      </c>
      <c r="D69" s="185">
        <f t="shared" si="12"/>
        <v>-0.85592075556444525</v>
      </c>
      <c r="E69" s="226">
        <v>61069577</v>
      </c>
      <c r="F69" s="227">
        <v>9727441</v>
      </c>
      <c r="G69" s="185">
        <f t="shared" ref="G69:G78" si="14">F69/E69-1</f>
        <v>-0.84071543511755453</v>
      </c>
      <c r="H69" s="228">
        <f t="shared" si="13"/>
        <v>0.1446735766547203</v>
      </c>
    </row>
    <row r="70" spans="1:8" x14ac:dyDescent="0.25">
      <c r="A70" s="729" t="s">
        <v>286</v>
      </c>
      <c r="B70" s="226">
        <v>8421428</v>
      </c>
      <c r="C70" s="227">
        <v>4376709</v>
      </c>
      <c r="D70" s="185">
        <f t="shared" si="12"/>
        <v>-0.48028897236905665</v>
      </c>
      <c r="E70" s="226">
        <v>13183380</v>
      </c>
      <c r="F70" s="227">
        <v>9457635</v>
      </c>
      <c r="G70" s="185">
        <f t="shared" si="14"/>
        <v>-0.28260923981558594</v>
      </c>
      <c r="H70" s="228">
        <f t="shared" si="13"/>
        <v>0.14066082561126464</v>
      </c>
    </row>
    <row r="71" spans="1:8" x14ac:dyDescent="0.25">
      <c r="A71" s="729" t="s">
        <v>303</v>
      </c>
      <c r="B71" s="226">
        <v>527832</v>
      </c>
      <c r="C71" s="227">
        <v>2044585</v>
      </c>
      <c r="D71" s="185">
        <f t="shared" si="12"/>
        <v>2.8735525697570439</v>
      </c>
      <c r="E71" s="226">
        <v>575408</v>
      </c>
      <c r="F71" s="227">
        <v>5946694</v>
      </c>
      <c r="G71" s="185">
        <f t="shared" si="14"/>
        <v>9.3347433473291996</v>
      </c>
      <c r="H71" s="228">
        <f t="shared" si="13"/>
        <v>8.8443557791937799E-2</v>
      </c>
    </row>
    <row r="72" spans="1:8" x14ac:dyDescent="0.25">
      <c r="A72" s="729" t="s">
        <v>300</v>
      </c>
      <c r="B72" s="226">
        <v>183330</v>
      </c>
      <c r="C72" s="227">
        <v>1860933</v>
      </c>
      <c r="D72" s="185">
        <f t="shared" si="12"/>
        <v>9.1507281950580914</v>
      </c>
      <c r="E72" s="226">
        <v>183330</v>
      </c>
      <c r="F72" s="227">
        <v>3453770</v>
      </c>
      <c r="G72" s="185" t="s">
        <v>250</v>
      </c>
      <c r="H72" s="228">
        <f t="shared" si="13"/>
        <v>5.1366979130767619E-2</v>
      </c>
    </row>
    <row r="73" spans="1:8" x14ac:dyDescent="0.25">
      <c r="A73" s="729" t="s">
        <v>328</v>
      </c>
      <c r="B73" s="226">
        <v>902272</v>
      </c>
      <c r="C73" s="227">
        <v>1461394</v>
      </c>
      <c r="D73" s="185">
        <f t="shared" si="12"/>
        <v>0.61968231309405586</v>
      </c>
      <c r="E73" s="226">
        <v>1801459</v>
      </c>
      <c r="F73" s="227">
        <v>2884249</v>
      </c>
      <c r="G73" s="185">
        <f t="shared" si="14"/>
        <v>0.60106280520400412</v>
      </c>
      <c r="H73" s="228">
        <f t="shared" si="13"/>
        <v>4.2896648645085626E-2</v>
      </c>
    </row>
    <row r="74" spans="1:8" x14ac:dyDescent="0.25">
      <c r="A74" s="729" t="s">
        <v>282</v>
      </c>
      <c r="B74" s="226">
        <v>1504175</v>
      </c>
      <c r="C74" s="227">
        <v>1691813</v>
      </c>
      <c r="D74" s="185">
        <f t="shared" si="12"/>
        <v>0.1247447936576529</v>
      </c>
      <c r="E74" s="226">
        <v>3547674</v>
      </c>
      <c r="F74" s="227">
        <v>2653228</v>
      </c>
      <c r="G74" s="185">
        <f t="shared" si="14"/>
        <v>-0.25212181277084644</v>
      </c>
      <c r="H74" s="228">
        <f t="shared" si="13"/>
        <v>3.946073632730851E-2</v>
      </c>
    </row>
    <row r="75" spans="1:8" x14ac:dyDescent="0.25">
      <c r="A75" s="729" t="s">
        <v>283</v>
      </c>
      <c r="B75" s="226">
        <v>1418459</v>
      </c>
      <c r="C75" s="227">
        <v>1680240</v>
      </c>
      <c r="D75" s="185">
        <f t="shared" si="12"/>
        <v>0.18455309600065983</v>
      </c>
      <c r="E75" s="226">
        <v>2734641</v>
      </c>
      <c r="F75" s="227">
        <v>1957902</v>
      </c>
      <c r="G75" s="185">
        <f t="shared" si="14"/>
        <v>-0.28403691746009807</v>
      </c>
      <c r="H75" s="228">
        <f t="shared" si="13"/>
        <v>2.9119342392251998E-2</v>
      </c>
    </row>
    <row r="76" spans="1:8" x14ac:dyDescent="0.25">
      <c r="A76" s="729" t="s">
        <v>327</v>
      </c>
      <c r="B76" s="226">
        <v>771900</v>
      </c>
      <c r="C76" s="227">
        <v>700000</v>
      </c>
      <c r="D76" s="185">
        <f t="shared" si="12"/>
        <v>-9.3146780671071405E-2</v>
      </c>
      <c r="E76" s="226">
        <v>1511900</v>
      </c>
      <c r="F76" s="227">
        <v>1900000</v>
      </c>
      <c r="G76" s="185">
        <f t="shared" si="14"/>
        <v>0.25669687148620945</v>
      </c>
      <c r="H76" s="228">
        <f t="shared" si="13"/>
        <v>2.8258181740086478E-2</v>
      </c>
    </row>
    <row r="77" spans="1:8" x14ac:dyDescent="0.25">
      <c r="A77" s="729" t="s">
        <v>310</v>
      </c>
      <c r="B77" s="226">
        <v>1646343</v>
      </c>
      <c r="C77" s="227">
        <v>932721</v>
      </c>
      <c r="D77" s="185">
        <f t="shared" si="12"/>
        <v>-0.43345888432726354</v>
      </c>
      <c r="E77" s="226">
        <v>3301837</v>
      </c>
      <c r="F77" s="227">
        <v>1796671</v>
      </c>
      <c r="G77" s="185">
        <f t="shared" si="14"/>
        <v>-0.45585714861151538</v>
      </c>
      <c r="H77" s="228">
        <f t="shared" si="13"/>
        <v>2.6721397707969954E-2</v>
      </c>
    </row>
    <row r="78" spans="1:8" x14ac:dyDescent="0.25">
      <c r="A78" s="400" t="s">
        <v>761</v>
      </c>
      <c r="B78" s="226">
        <v>4659357</v>
      </c>
      <c r="C78" s="227">
        <v>7245184</v>
      </c>
      <c r="D78" s="185">
        <f>C78/B78-1</f>
        <v>0.55497507488694264</v>
      </c>
      <c r="E78" s="226">
        <v>9287869</v>
      </c>
      <c r="F78" s="918">
        <v>14302978</v>
      </c>
      <c r="G78" s="185">
        <f t="shared" si="14"/>
        <v>0.53996336511636844</v>
      </c>
      <c r="H78" s="228">
        <f t="shared" si="13"/>
        <v>0.2127242903939256</v>
      </c>
    </row>
    <row r="79" spans="1:8" s="1" customFormat="1" ht="16.5" customHeight="1" thickBot="1" x14ac:dyDescent="0.3">
      <c r="A79" s="732" t="s">
        <v>0</v>
      </c>
      <c r="B79" s="733">
        <f>+B67+B55+B43+B31+B19+B7</f>
        <v>363826811</v>
      </c>
      <c r="C79" s="734">
        <f>+C67+C55+C43+C31+C19+C7</f>
        <v>285572420</v>
      </c>
      <c r="D79" s="230">
        <f>C79/B79-1</f>
        <v>-0.21508692771957372</v>
      </c>
      <c r="E79" s="920">
        <f>+E7+E19+E31+E43+E55+E67</f>
        <v>656001215</v>
      </c>
      <c r="F79" s="920">
        <f>+F7+F19+F31+F43+F55+F67</f>
        <v>653887048</v>
      </c>
      <c r="G79" s="230">
        <f>F79/E79-1</f>
        <v>-3.2228095797047773E-3</v>
      </c>
      <c r="H79" s="921">
        <f>+F79/$F$79</f>
        <v>1</v>
      </c>
    </row>
    <row r="80" spans="1:8" s="1" customFormat="1" x14ac:dyDescent="0.25">
      <c r="B80" s="723"/>
      <c r="C80" s="723"/>
      <c r="D80" s="725"/>
      <c r="E80" s="922"/>
    </row>
    <row r="81" spans="1:8" s="1" customFormat="1" ht="62.25" customHeight="1" x14ac:dyDescent="0.25">
      <c r="A81" s="1008" t="s">
        <v>752</v>
      </c>
      <c r="B81" s="1008"/>
      <c r="C81" s="1008"/>
      <c r="D81" s="1008"/>
      <c r="E81" s="1008"/>
      <c r="F81" s="830"/>
      <c r="G81" s="830"/>
      <c r="H81" s="830"/>
    </row>
    <row r="82" spans="1:8" s="1" customFormat="1" x14ac:dyDescent="0.25">
      <c r="B82" s="735"/>
      <c r="C82" s="735"/>
      <c r="D82" s="680"/>
      <c r="E82" s="735"/>
    </row>
    <row r="83" spans="1:8" s="1" customFormat="1" x14ac:dyDescent="0.25">
      <c r="D83" s="680"/>
    </row>
    <row r="84" spans="1:8" s="1" customFormat="1" x14ac:dyDescent="0.25">
      <c r="D84" s="680"/>
    </row>
    <row r="85" spans="1:8" s="1" customFormat="1" x14ac:dyDescent="0.25">
      <c r="D85" s="680"/>
    </row>
    <row r="86" spans="1:8" s="1" customFormat="1" x14ac:dyDescent="0.25">
      <c r="D86" s="680"/>
    </row>
    <row r="87" spans="1:8" s="1" customFormat="1" x14ac:dyDescent="0.25">
      <c r="D87" s="680"/>
    </row>
    <row r="88" spans="1:8" s="1" customFormat="1" x14ac:dyDescent="0.25">
      <c r="D88" s="680"/>
    </row>
    <row r="89" spans="1:8" s="1" customFormat="1" x14ac:dyDescent="0.25">
      <c r="D89" s="680"/>
    </row>
    <row r="90" spans="1:8" s="1" customFormat="1" x14ac:dyDescent="0.25">
      <c r="D90" s="680"/>
    </row>
    <row r="91" spans="1:8" s="1" customFormat="1" x14ac:dyDescent="0.25">
      <c r="D91" s="680"/>
    </row>
    <row r="92" spans="1:8" s="1" customFormat="1" x14ac:dyDescent="0.25">
      <c r="D92" s="680"/>
    </row>
    <row r="93" spans="1:8" s="1" customFormat="1" x14ac:dyDescent="0.25">
      <c r="D93" s="680"/>
    </row>
    <row r="94" spans="1:8" s="1" customFormat="1" x14ac:dyDescent="0.25">
      <c r="D94" s="680"/>
    </row>
    <row r="95" spans="1:8" s="1" customFormat="1" x14ac:dyDescent="0.25">
      <c r="D95" s="680"/>
    </row>
    <row r="96" spans="1:8" s="1" customFormat="1" x14ac:dyDescent="0.25">
      <c r="D96" s="680"/>
    </row>
    <row r="97" spans="4:4" s="1" customFormat="1" x14ac:dyDescent="0.25">
      <c r="D97" s="680"/>
    </row>
    <row r="98" spans="4:4" s="1" customFormat="1" x14ac:dyDescent="0.25">
      <c r="D98" s="680"/>
    </row>
    <row r="99" spans="4:4" s="1" customFormat="1" x14ac:dyDescent="0.25">
      <c r="D99" s="680"/>
    </row>
    <row r="100" spans="4:4" s="1" customFormat="1" x14ac:dyDescent="0.25">
      <c r="D100" s="680"/>
    </row>
    <row r="101" spans="4:4" s="1" customFormat="1" x14ac:dyDescent="0.25">
      <c r="D101" s="680"/>
    </row>
    <row r="102" spans="4:4" s="1" customFormat="1" x14ac:dyDescent="0.25">
      <c r="D102" s="680"/>
    </row>
    <row r="103" spans="4:4" s="1" customFormat="1" x14ac:dyDescent="0.25">
      <c r="D103" s="680"/>
    </row>
    <row r="104" spans="4:4" s="1" customFormat="1" x14ac:dyDescent="0.25">
      <c r="D104" s="680"/>
    </row>
    <row r="105" spans="4:4" s="1" customFormat="1" x14ac:dyDescent="0.25">
      <c r="D105" s="680"/>
    </row>
    <row r="106" spans="4:4" s="1" customFormat="1" x14ac:dyDescent="0.25">
      <c r="D106" s="680"/>
    </row>
    <row r="107" spans="4:4" s="1" customFormat="1" x14ac:dyDescent="0.25">
      <c r="D107" s="680"/>
    </row>
    <row r="108" spans="4:4" s="1" customFormat="1" x14ac:dyDescent="0.25">
      <c r="D108" s="680"/>
    </row>
    <row r="109" spans="4:4" s="1" customFormat="1" x14ac:dyDescent="0.25">
      <c r="D109" s="680"/>
    </row>
    <row r="110" spans="4:4" s="1" customFormat="1" x14ac:dyDescent="0.25">
      <c r="D110" s="680"/>
    </row>
    <row r="111" spans="4:4" s="1" customFormat="1" x14ac:dyDescent="0.25">
      <c r="D111" s="680"/>
    </row>
    <row r="112" spans="4:4" s="1" customFormat="1" x14ac:dyDescent="0.25">
      <c r="D112" s="680"/>
    </row>
    <row r="113" spans="4:4" s="1" customFormat="1" x14ac:dyDescent="0.25">
      <c r="D113" s="680"/>
    </row>
    <row r="114" spans="4:4" s="1" customFormat="1" x14ac:dyDescent="0.25">
      <c r="D114" s="680"/>
    </row>
    <row r="115" spans="4:4" s="1" customFormat="1" x14ac:dyDescent="0.25">
      <c r="D115" s="680"/>
    </row>
    <row r="116" spans="4:4" s="1" customFormat="1" x14ac:dyDescent="0.25">
      <c r="D116" s="680"/>
    </row>
    <row r="117" spans="4:4" s="1" customFormat="1" x14ac:dyDescent="0.25">
      <c r="D117" s="680"/>
    </row>
    <row r="118" spans="4:4" s="1" customFormat="1" x14ac:dyDescent="0.25">
      <c r="D118" s="680"/>
    </row>
    <row r="119" spans="4:4" s="1" customFormat="1" x14ac:dyDescent="0.25">
      <c r="D119" s="680"/>
    </row>
    <row r="120" spans="4:4" s="1" customFormat="1" x14ac:dyDescent="0.25">
      <c r="D120" s="680"/>
    </row>
    <row r="121" spans="4:4" s="1" customFormat="1" x14ac:dyDescent="0.25">
      <c r="D121" s="680"/>
    </row>
    <row r="122" spans="4:4" s="1" customFormat="1" x14ac:dyDescent="0.25">
      <c r="D122" s="680"/>
    </row>
    <row r="123" spans="4:4" s="1" customFormat="1" x14ac:dyDescent="0.25">
      <c r="D123" s="680"/>
    </row>
    <row r="124" spans="4:4" s="1" customFormat="1" x14ac:dyDescent="0.25">
      <c r="D124" s="680"/>
    </row>
    <row r="125" spans="4:4" s="1" customFormat="1" x14ac:dyDescent="0.25">
      <c r="D125" s="680"/>
    </row>
    <row r="126" spans="4:4" s="1" customFormat="1" x14ac:dyDescent="0.25">
      <c r="D126" s="680"/>
    </row>
    <row r="127" spans="4:4" s="1" customFormat="1" x14ac:dyDescent="0.25">
      <c r="D127" s="680"/>
    </row>
    <row r="128" spans="4:4" s="1" customFormat="1" x14ac:dyDescent="0.25">
      <c r="D128" s="680"/>
    </row>
    <row r="129" spans="4:4" s="1" customFormat="1" x14ac:dyDescent="0.25">
      <c r="D129" s="680"/>
    </row>
    <row r="130" spans="4:4" s="1" customFormat="1" x14ac:dyDescent="0.25">
      <c r="D130" s="680"/>
    </row>
    <row r="131" spans="4:4" s="1" customFormat="1" x14ac:dyDescent="0.25">
      <c r="D131" s="680"/>
    </row>
    <row r="132" spans="4:4" s="1" customFormat="1" x14ac:dyDescent="0.25">
      <c r="D132" s="680"/>
    </row>
    <row r="133" spans="4:4" s="1" customFormat="1" x14ac:dyDescent="0.25">
      <c r="D133" s="680"/>
    </row>
    <row r="134" spans="4:4" s="1" customFormat="1" x14ac:dyDescent="0.25">
      <c r="D134" s="680"/>
    </row>
    <row r="135" spans="4:4" s="1" customFormat="1" x14ac:dyDescent="0.25">
      <c r="D135" s="680"/>
    </row>
    <row r="136" spans="4:4" s="1" customFormat="1" x14ac:dyDescent="0.25">
      <c r="D136" s="680"/>
    </row>
    <row r="137" spans="4:4" s="1" customFormat="1" x14ac:dyDescent="0.25">
      <c r="D137" s="680"/>
    </row>
    <row r="138" spans="4:4" s="1" customFormat="1" x14ac:dyDescent="0.25">
      <c r="D138" s="680"/>
    </row>
    <row r="139" spans="4:4" s="1" customFormat="1" x14ac:dyDescent="0.25">
      <c r="D139" s="680"/>
    </row>
    <row r="140" spans="4:4" s="1" customFormat="1" x14ac:dyDescent="0.25">
      <c r="D140" s="680"/>
    </row>
    <row r="141" spans="4:4" s="1" customFormat="1" x14ac:dyDescent="0.25">
      <c r="D141" s="680"/>
    </row>
    <row r="142" spans="4:4" s="1" customFormat="1" x14ac:dyDescent="0.25">
      <c r="D142" s="680"/>
    </row>
    <row r="143" spans="4:4" s="1" customFormat="1" x14ac:dyDescent="0.25">
      <c r="D143" s="680"/>
    </row>
    <row r="144" spans="4:4" s="1" customFormat="1" x14ac:dyDescent="0.25">
      <c r="D144" s="680"/>
    </row>
    <row r="145" spans="4:4" s="1" customFormat="1" x14ac:dyDescent="0.25">
      <c r="D145" s="680"/>
    </row>
    <row r="146" spans="4:4" s="1" customFormat="1" x14ac:dyDescent="0.25">
      <c r="D146" s="680"/>
    </row>
    <row r="147" spans="4:4" s="1" customFormat="1" x14ac:dyDescent="0.25">
      <c r="D147" s="680"/>
    </row>
    <row r="148" spans="4:4" s="1" customFormat="1" x14ac:dyDescent="0.25">
      <c r="D148" s="680"/>
    </row>
    <row r="149" spans="4:4" s="1" customFormat="1" x14ac:dyDescent="0.25">
      <c r="D149" s="680"/>
    </row>
    <row r="150" spans="4:4" s="1" customFormat="1" x14ac:dyDescent="0.25">
      <c r="D150" s="680"/>
    </row>
    <row r="151" spans="4:4" s="1" customFormat="1" x14ac:dyDescent="0.25">
      <c r="D151" s="680"/>
    </row>
    <row r="152" spans="4:4" s="1" customFormat="1" x14ac:dyDescent="0.25">
      <c r="D152" s="680"/>
    </row>
    <row r="153" spans="4:4" s="1" customFormat="1" x14ac:dyDescent="0.25">
      <c r="D153" s="680"/>
    </row>
    <row r="154" spans="4:4" s="1" customFormat="1" x14ac:dyDescent="0.25">
      <c r="D154" s="680"/>
    </row>
    <row r="155" spans="4:4" s="1" customFormat="1" x14ac:dyDescent="0.25">
      <c r="D155" s="680"/>
    </row>
    <row r="156" spans="4:4" s="1" customFormat="1" x14ac:dyDescent="0.25">
      <c r="D156" s="680"/>
    </row>
    <row r="157" spans="4:4" s="1" customFormat="1" x14ac:dyDescent="0.25">
      <c r="D157" s="680"/>
    </row>
    <row r="158" spans="4:4" s="1" customFormat="1" x14ac:dyDescent="0.25">
      <c r="D158" s="680"/>
    </row>
    <row r="159" spans="4:4" s="1" customFormat="1" x14ac:dyDescent="0.25">
      <c r="D159" s="680"/>
    </row>
    <row r="160" spans="4:4" s="1" customFormat="1" x14ac:dyDescent="0.25">
      <c r="D160" s="680"/>
    </row>
    <row r="161" spans="4:4" s="1" customFormat="1" x14ac:dyDescent="0.25">
      <c r="D161" s="680"/>
    </row>
    <row r="162" spans="4:4" s="1" customFormat="1" x14ac:dyDescent="0.25">
      <c r="D162" s="680"/>
    </row>
    <row r="163" spans="4:4" s="1" customFormat="1" x14ac:dyDescent="0.25">
      <c r="D163" s="680"/>
    </row>
    <row r="164" spans="4:4" s="1" customFormat="1" x14ac:dyDescent="0.25">
      <c r="D164" s="680"/>
    </row>
    <row r="165" spans="4:4" s="1" customFormat="1" x14ac:dyDescent="0.25">
      <c r="D165" s="680"/>
    </row>
    <row r="166" spans="4:4" s="1" customFormat="1" x14ac:dyDescent="0.25">
      <c r="D166" s="680"/>
    </row>
    <row r="167" spans="4:4" s="1" customFormat="1" x14ac:dyDescent="0.25">
      <c r="D167" s="680"/>
    </row>
    <row r="168" spans="4:4" s="1" customFormat="1" x14ac:dyDescent="0.25">
      <c r="D168" s="680"/>
    </row>
    <row r="169" spans="4:4" s="1" customFormat="1" x14ac:dyDescent="0.25">
      <c r="D169" s="680"/>
    </row>
    <row r="170" spans="4:4" s="1" customFormat="1" x14ac:dyDescent="0.25">
      <c r="D170" s="680"/>
    </row>
    <row r="171" spans="4:4" s="1" customFormat="1" x14ac:dyDescent="0.25">
      <c r="D171" s="680"/>
    </row>
    <row r="172" spans="4:4" s="1" customFormat="1" x14ac:dyDescent="0.25">
      <c r="D172" s="680"/>
    </row>
    <row r="173" spans="4:4" s="1" customFormat="1" x14ac:dyDescent="0.25">
      <c r="D173" s="680"/>
    </row>
    <row r="174" spans="4:4" s="1" customFormat="1" x14ac:dyDescent="0.25">
      <c r="D174" s="680"/>
    </row>
    <row r="175" spans="4:4" s="1" customFormat="1" x14ac:dyDescent="0.25">
      <c r="D175" s="680"/>
    </row>
    <row r="176" spans="4:4" s="1" customFormat="1" x14ac:dyDescent="0.25">
      <c r="D176" s="680"/>
    </row>
    <row r="177" spans="4:4" s="1" customFormat="1" x14ac:dyDescent="0.25">
      <c r="D177" s="680"/>
    </row>
    <row r="178" spans="4:4" s="1" customFormat="1" x14ac:dyDescent="0.25">
      <c r="D178" s="680"/>
    </row>
    <row r="179" spans="4:4" s="1" customFormat="1" x14ac:dyDescent="0.25">
      <c r="D179" s="680"/>
    </row>
    <row r="180" spans="4:4" s="1" customFormat="1" x14ac:dyDescent="0.25">
      <c r="D180" s="680"/>
    </row>
    <row r="181" spans="4:4" s="1" customFormat="1" x14ac:dyDescent="0.25">
      <c r="D181" s="680"/>
    </row>
    <row r="182" spans="4:4" s="1" customFormat="1" x14ac:dyDescent="0.25">
      <c r="D182" s="680"/>
    </row>
    <row r="183" spans="4:4" s="1" customFormat="1" x14ac:dyDescent="0.25">
      <c r="D183" s="680"/>
    </row>
    <row r="184" spans="4:4" s="1" customFormat="1" x14ac:dyDescent="0.25">
      <c r="D184" s="680"/>
    </row>
    <row r="185" spans="4:4" s="1" customFormat="1" x14ac:dyDescent="0.25">
      <c r="D185" s="680"/>
    </row>
    <row r="186" spans="4:4" s="1" customFormat="1" x14ac:dyDescent="0.25">
      <c r="D186" s="680"/>
    </row>
    <row r="187" spans="4:4" s="1" customFormat="1" x14ac:dyDescent="0.25">
      <c r="D187" s="680"/>
    </row>
    <row r="188" spans="4:4" s="1" customFormat="1" x14ac:dyDescent="0.25">
      <c r="D188" s="680"/>
    </row>
    <row r="189" spans="4:4" s="1" customFormat="1" x14ac:dyDescent="0.25">
      <c r="D189" s="680"/>
    </row>
    <row r="190" spans="4:4" s="1" customFormat="1" x14ac:dyDescent="0.25">
      <c r="D190" s="680"/>
    </row>
    <row r="191" spans="4:4" s="1" customFormat="1" x14ac:dyDescent="0.25">
      <c r="D191" s="680"/>
    </row>
    <row r="192" spans="4:4" s="1" customFormat="1" x14ac:dyDescent="0.25">
      <c r="D192" s="680"/>
    </row>
    <row r="193" spans="4:4" s="1" customFormat="1" x14ac:dyDescent="0.25">
      <c r="D193" s="680"/>
    </row>
    <row r="194" spans="4:4" s="1" customFormat="1" x14ac:dyDescent="0.25">
      <c r="D194" s="680"/>
    </row>
    <row r="195" spans="4:4" s="1" customFormat="1" x14ac:dyDescent="0.25">
      <c r="D195" s="680"/>
    </row>
    <row r="196" spans="4:4" s="1" customFormat="1" x14ac:dyDescent="0.25">
      <c r="D196" s="680"/>
    </row>
    <row r="197" spans="4:4" s="1" customFormat="1" x14ac:dyDescent="0.25">
      <c r="D197" s="680"/>
    </row>
    <row r="198" spans="4:4" s="1" customFormat="1" x14ac:dyDescent="0.25">
      <c r="D198" s="680"/>
    </row>
    <row r="199" spans="4:4" s="1" customFormat="1" x14ac:dyDescent="0.25">
      <c r="D199" s="680"/>
    </row>
    <row r="200" spans="4:4" s="1" customFormat="1" x14ac:dyDescent="0.25">
      <c r="D200" s="680"/>
    </row>
    <row r="201" spans="4:4" s="1" customFormat="1" x14ac:dyDescent="0.25">
      <c r="D201" s="680"/>
    </row>
    <row r="202" spans="4:4" s="1" customFormat="1" x14ac:dyDescent="0.25">
      <c r="D202" s="680"/>
    </row>
    <row r="203" spans="4:4" s="1" customFormat="1" x14ac:dyDescent="0.25">
      <c r="D203" s="680"/>
    </row>
    <row r="204" spans="4:4" s="1" customFormat="1" x14ac:dyDescent="0.25">
      <c r="D204" s="680"/>
    </row>
    <row r="205" spans="4:4" s="1" customFormat="1" x14ac:dyDescent="0.25">
      <c r="D205" s="680"/>
    </row>
    <row r="206" spans="4:4" s="1" customFormat="1" x14ac:dyDescent="0.25">
      <c r="D206" s="680"/>
    </row>
    <row r="207" spans="4:4" s="1" customFormat="1" x14ac:dyDescent="0.25">
      <c r="D207" s="680"/>
    </row>
    <row r="208" spans="4:4" s="1" customFormat="1" x14ac:dyDescent="0.25">
      <c r="D208" s="680"/>
    </row>
    <row r="209" spans="4:4" s="1" customFormat="1" x14ac:dyDescent="0.25">
      <c r="D209" s="680"/>
    </row>
    <row r="210" spans="4:4" s="1" customFormat="1" x14ac:dyDescent="0.25">
      <c r="D210" s="680"/>
    </row>
    <row r="211" spans="4:4" s="1" customFormat="1" x14ac:dyDescent="0.25">
      <c r="D211" s="680"/>
    </row>
    <row r="212" spans="4:4" s="1" customFormat="1" x14ac:dyDescent="0.25">
      <c r="D212" s="680"/>
    </row>
    <row r="213" spans="4:4" s="1" customFormat="1" x14ac:dyDescent="0.25">
      <c r="D213" s="680"/>
    </row>
    <row r="214" spans="4:4" s="1" customFormat="1" x14ac:dyDescent="0.25">
      <c r="D214" s="680"/>
    </row>
    <row r="215" spans="4:4" s="1" customFormat="1" x14ac:dyDescent="0.25">
      <c r="D215" s="680"/>
    </row>
    <row r="216" spans="4:4" s="1" customFormat="1" x14ac:dyDescent="0.25">
      <c r="D216" s="680"/>
    </row>
    <row r="217" spans="4:4" s="1" customFormat="1" x14ac:dyDescent="0.25">
      <c r="D217" s="680"/>
    </row>
    <row r="218" spans="4:4" s="1" customFormat="1" x14ac:dyDescent="0.25">
      <c r="D218" s="680"/>
    </row>
    <row r="219" spans="4:4" s="1" customFormat="1" x14ac:dyDescent="0.25">
      <c r="D219" s="680"/>
    </row>
    <row r="220" spans="4:4" s="1" customFormat="1" x14ac:dyDescent="0.25">
      <c r="D220" s="680"/>
    </row>
    <row r="221" spans="4:4" s="1" customFormat="1" x14ac:dyDescent="0.25">
      <c r="D221" s="680"/>
    </row>
    <row r="222" spans="4:4" s="1" customFormat="1" x14ac:dyDescent="0.25">
      <c r="D222" s="680"/>
    </row>
    <row r="223" spans="4:4" s="1" customFormat="1" x14ac:dyDescent="0.25">
      <c r="D223" s="680"/>
    </row>
    <row r="224" spans="4:4" s="1" customFormat="1" x14ac:dyDescent="0.25">
      <c r="D224" s="680"/>
    </row>
    <row r="225" spans="4:4" s="1" customFormat="1" x14ac:dyDescent="0.25">
      <c r="D225" s="680"/>
    </row>
    <row r="226" spans="4:4" s="1" customFormat="1" x14ac:dyDescent="0.25">
      <c r="D226" s="680"/>
    </row>
    <row r="227" spans="4:4" s="1" customFormat="1" x14ac:dyDescent="0.25">
      <c r="D227" s="680"/>
    </row>
    <row r="228" spans="4:4" s="1" customFormat="1" x14ac:dyDescent="0.25">
      <c r="D228" s="680"/>
    </row>
    <row r="229" spans="4:4" s="1" customFormat="1" x14ac:dyDescent="0.25">
      <c r="D229" s="680"/>
    </row>
    <row r="230" spans="4:4" s="1" customFormat="1" x14ac:dyDescent="0.25">
      <c r="D230" s="680"/>
    </row>
    <row r="231" spans="4:4" s="1" customFormat="1" x14ac:dyDescent="0.25">
      <c r="D231" s="680"/>
    </row>
    <row r="232" spans="4:4" s="1" customFormat="1" x14ac:dyDescent="0.25">
      <c r="D232" s="680"/>
    </row>
    <row r="233" spans="4:4" s="1" customFormat="1" x14ac:dyDescent="0.25">
      <c r="D233" s="680"/>
    </row>
    <row r="234" spans="4:4" s="1" customFormat="1" x14ac:dyDescent="0.25">
      <c r="D234" s="680"/>
    </row>
    <row r="235" spans="4:4" s="1" customFormat="1" x14ac:dyDescent="0.25">
      <c r="D235" s="680"/>
    </row>
    <row r="236" spans="4:4" s="1" customFormat="1" x14ac:dyDescent="0.25">
      <c r="D236" s="680"/>
    </row>
    <row r="237" spans="4:4" s="1" customFormat="1" x14ac:dyDescent="0.25">
      <c r="D237" s="680"/>
    </row>
    <row r="238" spans="4:4" s="1" customFormat="1" x14ac:dyDescent="0.25">
      <c r="D238" s="680"/>
    </row>
    <row r="239" spans="4:4" s="1" customFormat="1" x14ac:dyDescent="0.25">
      <c r="D239" s="680"/>
    </row>
    <row r="240" spans="4:4" s="1" customFormat="1" x14ac:dyDescent="0.25">
      <c r="D240" s="680"/>
    </row>
    <row r="241" spans="4:4" s="1" customFormat="1" x14ac:dyDescent="0.25">
      <c r="D241" s="680"/>
    </row>
    <row r="242" spans="4:4" s="1" customFormat="1" x14ac:dyDescent="0.25">
      <c r="D242" s="680"/>
    </row>
    <row r="243" spans="4:4" s="1" customFormat="1" x14ac:dyDescent="0.25">
      <c r="D243" s="680"/>
    </row>
    <row r="244" spans="4:4" s="1" customFormat="1" x14ac:dyDescent="0.25">
      <c r="D244" s="680"/>
    </row>
    <row r="245" spans="4:4" s="1" customFormat="1" x14ac:dyDescent="0.25">
      <c r="D245" s="680"/>
    </row>
    <row r="246" spans="4:4" s="1" customFormat="1" x14ac:dyDescent="0.25">
      <c r="D246" s="680"/>
    </row>
    <row r="247" spans="4:4" s="1" customFormat="1" x14ac:dyDescent="0.25">
      <c r="D247" s="680"/>
    </row>
    <row r="248" spans="4:4" s="1" customFormat="1" x14ac:dyDescent="0.25">
      <c r="D248" s="680"/>
    </row>
    <row r="249" spans="4:4" s="1" customFormat="1" x14ac:dyDescent="0.25">
      <c r="D249" s="680"/>
    </row>
    <row r="250" spans="4:4" s="1" customFormat="1" x14ac:dyDescent="0.25">
      <c r="D250" s="680"/>
    </row>
    <row r="251" spans="4:4" s="1" customFormat="1" x14ac:dyDescent="0.25">
      <c r="D251" s="680"/>
    </row>
    <row r="252" spans="4:4" s="1" customFormat="1" x14ac:dyDescent="0.25">
      <c r="D252" s="680"/>
    </row>
    <row r="253" spans="4:4" s="1" customFormat="1" x14ac:dyDescent="0.25">
      <c r="D253" s="680"/>
    </row>
    <row r="254" spans="4:4" s="1" customFormat="1" x14ac:dyDescent="0.25">
      <c r="D254" s="680"/>
    </row>
    <row r="255" spans="4:4" s="1" customFormat="1" x14ac:dyDescent="0.25">
      <c r="D255" s="680"/>
    </row>
  </sheetData>
  <mergeCells count="3">
    <mergeCell ref="B5:D5"/>
    <mergeCell ref="E5:G5"/>
    <mergeCell ref="A81:E81"/>
  </mergeCells>
  <printOptions horizontalCentered="1" verticalCentered="1"/>
  <pageMargins left="0" right="0" top="0" bottom="0" header="0.31496062992125984" footer="0.31496062992125984"/>
  <pageSetup paperSize="9" scale="67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0548E-A293-48B5-9EA3-2A4B1EB126D0}">
  <sheetPr>
    <tabColor rgb="FF92D050"/>
  </sheetPr>
  <dimension ref="A1:P68"/>
  <sheetViews>
    <sheetView showGridLines="0" view="pageBreakPreview" zoomScaleNormal="100" zoomScaleSheetLayoutView="100" workbookViewId="0"/>
  </sheetViews>
  <sheetFormatPr baseColWidth="10" defaultColWidth="11.42578125" defaultRowHeight="12.75" x14ac:dyDescent="0.2"/>
  <cols>
    <col min="1" max="1" width="9.7109375" style="6" customWidth="1"/>
    <col min="2" max="2" width="11.5703125" style="6" customWidth="1"/>
    <col min="3" max="3" width="14.5703125" style="6" customWidth="1"/>
    <col min="4" max="8" width="14" style="6" customWidth="1"/>
    <col min="9" max="9" width="19.140625" style="6" customWidth="1"/>
    <col min="10" max="10" width="10.42578125" style="6" customWidth="1"/>
    <col min="11" max="11" width="14" style="20" customWidth="1"/>
    <col min="12" max="14" width="14" style="6" customWidth="1"/>
    <col min="15" max="15" width="3.7109375" style="6" customWidth="1"/>
    <col min="16" max="16384" width="11.42578125" style="6"/>
  </cols>
  <sheetData>
    <row r="1" spans="1:16" x14ac:dyDescent="0.2">
      <c r="A1" s="112" t="s">
        <v>365</v>
      </c>
      <c r="B1" s="269"/>
      <c r="C1" s="269"/>
      <c r="D1" s="270"/>
      <c r="E1" s="271"/>
      <c r="F1" s="271"/>
      <c r="G1" s="193"/>
      <c r="H1" s="193"/>
    </row>
    <row r="2" spans="1:16" ht="15.75" x14ac:dyDescent="0.2">
      <c r="A2" s="1043" t="s">
        <v>366</v>
      </c>
      <c r="B2" s="1043"/>
      <c r="C2" s="1043"/>
      <c r="D2" s="1043"/>
      <c r="E2" s="271"/>
      <c r="F2" s="271"/>
      <c r="G2" s="193"/>
      <c r="H2" s="193"/>
    </row>
    <row r="3" spans="1:16" x14ac:dyDescent="0.2">
      <c r="A3" s="272"/>
      <c r="B3" s="272"/>
      <c r="C3" s="272"/>
      <c r="D3" s="272"/>
      <c r="E3" s="271"/>
      <c r="F3" s="271"/>
      <c r="G3" s="193"/>
      <c r="H3" s="193"/>
    </row>
    <row r="4" spans="1:16" ht="15" customHeight="1" x14ac:dyDescent="0.25">
      <c r="A4" s="1044" t="s">
        <v>367</v>
      </c>
      <c r="B4" s="1044"/>
      <c r="C4" s="1044"/>
      <c r="D4" s="1044"/>
      <c r="F4" s="205" t="s">
        <v>659</v>
      </c>
      <c r="G4" s="205"/>
      <c r="H4" s="205"/>
      <c r="J4" s="273"/>
      <c r="L4"/>
      <c r="M4"/>
      <c r="N4"/>
      <c r="O4"/>
    </row>
    <row r="5" spans="1:16" ht="15" x14ac:dyDescent="0.25">
      <c r="A5" s="298" t="s">
        <v>213</v>
      </c>
      <c r="B5" s="274" t="s">
        <v>368</v>
      </c>
      <c r="C5" s="274" t="s">
        <v>369</v>
      </c>
      <c r="D5" s="274" t="s">
        <v>0</v>
      </c>
      <c r="F5" s="82" t="s">
        <v>188</v>
      </c>
      <c r="G5" s="397" t="s">
        <v>399</v>
      </c>
      <c r="H5" s="397" t="s">
        <v>400</v>
      </c>
      <c r="I5" s="83" t="s">
        <v>401</v>
      </c>
      <c r="J5" s="83" t="s">
        <v>536</v>
      </c>
      <c r="K5" s="275"/>
      <c r="L5"/>
      <c r="M5"/>
      <c r="N5"/>
      <c r="O5"/>
    </row>
    <row r="6" spans="1:16" ht="15" x14ac:dyDescent="0.25">
      <c r="A6" s="216">
        <v>2014</v>
      </c>
      <c r="B6" s="631">
        <v>80512</v>
      </c>
      <c r="C6" s="631">
        <v>93056</v>
      </c>
      <c r="D6" s="632">
        <f t="shared" ref="D6:D15" si="0">+B6+C6</f>
        <v>173568</v>
      </c>
      <c r="E6" s="20"/>
      <c r="F6" s="6" t="s">
        <v>254</v>
      </c>
      <c r="G6" s="20">
        <v>31102</v>
      </c>
      <c r="H6" s="20">
        <v>2366</v>
      </c>
      <c r="I6" s="20">
        <v>33468</v>
      </c>
      <c r="J6" s="276">
        <f t="shared" ref="J6:J29" si="1">I6/$I$31</f>
        <v>0.14200791761605927</v>
      </c>
      <c r="K6" s="640"/>
      <c r="N6"/>
      <c r="O6"/>
    </row>
    <row r="7" spans="1:16" ht="15" x14ac:dyDescent="0.25">
      <c r="A7" s="216">
        <v>2015</v>
      </c>
      <c r="B7" s="631">
        <v>74023</v>
      </c>
      <c r="C7" s="631">
        <v>109334</v>
      </c>
      <c r="D7" s="632">
        <f t="shared" si="0"/>
        <v>183357</v>
      </c>
      <c r="E7" s="20"/>
      <c r="F7" s="6" t="s">
        <v>267</v>
      </c>
      <c r="G7" s="20">
        <v>21052</v>
      </c>
      <c r="H7" s="20">
        <v>1048</v>
      </c>
      <c r="I7" s="20">
        <v>22100</v>
      </c>
      <c r="J7" s="276">
        <f t="shared" si="1"/>
        <v>9.3772408847702576E-2</v>
      </c>
      <c r="K7" s="640"/>
      <c r="N7"/>
      <c r="O7"/>
    </row>
    <row r="8" spans="1:16" ht="15" x14ac:dyDescent="0.25">
      <c r="A8" s="216">
        <v>2016</v>
      </c>
      <c r="B8" s="631">
        <v>75038</v>
      </c>
      <c r="C8" s="631">
        <v>97626</v>
      </c>
      <c r="D8" s="632">
        <f t="shared" si="0"/>
        <v>172664</v>
      </c>
      <c r="E8" s="20"/>
      <c r="F8" s="6" t="s">
        <v>258</v>
      </c>
      <c r="G8" s="20">
        <v>18892</v>
      </c>
      <c r="H8" s="20">
        <v>2244</v>
      </c>
      <c r="I8" s="20">
        <v>21136</v>
      </c>
      <c r="J8" s="276">
        <f t="shared" si="1"/>
        <v>8.9682064859956639E-2</v>
      </c>
      <c r="K8" s="640"/>
      <c r="L8"/>
      <c r="M8"/>
      <c r="N8"/>
      <c r="O8"/>
      <c r="P8"/>
    </row>
    <row r="9" spans="1:16" ht="15" x14ac:dyDescent="0.25">
      <c r="A9" s="7">
        <v>2017</v>
      </c>
      <c r="B9" s="631">
        <v>80588</v>
      </c>
      <c r="C9" s="631">
        <v>102104</v>
      </c>
      <c r="D9" s="632">
        <f t="shared" si="0"/>
        <v>182692</v>
      </c>
      <c r="E9" s="20"/>
      <c r="F9" s="6" t="s">
        <v>260</v>
      </c>
      <c r="G9" s="20">
        <v>19070</v>
      </c>
      <c r="H9" s="20">
        <v>1471</v>
      </c>
      <c r="I9" s="20">
        <v>20541</v>
      </c>
      <c r="J9" s="276">
        <f t="shared" si="1"/>
        <v>8.7157423083287722E-2</v>
      </c>
      <c r="K9" s="640"/>
      <c r="L9"/>
      <c r="M9"/>
      <c r="N9"/>
      <c r="O9"/>
      <c r="P9"/>
    </row>
    <row r="10" spans="1:16" ht="15" x14ac:dyDescent="0.25">
      <c r="A10" s="7">
        <v>2018</v>
      </c>
      <c r="B10" s="631">
        <v>86808</v>
      </c>
      <c r="C10" s="631">
        <v>109061</v>
      </c>
      <c r="D10" s="632">
        <f t="shared" si="0"/>
        <v>195869</v>
      </c>
      <c r="E10" s="20"/>
      <c r="F10" s="6" t="s">
        <v>264</v>
      </c>
      <c r="G10" s="20">
        <v>17658</v>
      </c>
      <c r="H10" s="20">
        <v>1874</v>
      </c>
      <c r="I10" s="20">
        <v>19532</v>
      </c>
      <c r="J10" s="276">
        <f t="shared" si="1"/>
        <v>8.2876139801508E-2</v>
      </c>
      <c r="K10" s="640"/>
      <c r="L10"/>
      <c r="M10"/>
      <c r="N10"/>
      <c r="O10"/>
      <c r="P10"/>
    </row>
    <row r="11" spans="1:16" ht="15" x14ac:dyDescent="0.25">
      <c r="A11" s="277">
        <v>2019</v>
      </c>
      <c r="B11" s="631">
        <v>83216</v>
      </c>
      <c r="C11" s="631">
        <v>98328</v>
      </c>
      <c r="D11" s="632">
        <f t="shared" si="0"/>
        <v>181544</v>
      </c>
      <c r="E11" s="20"/>
      <c r="F11" s="6" t="s">
        <v>252</v>
      </c>
      <c r="G11" s="20">
        <v>17022</v>
      </c>
      <c r="H11" s="20">
        <v>1485</v>
      </c>
      <c r="I11" s="20">
        <v>18507</v>
      </c>
      <c r="J11" s="276">
        <f t="shared" si="1"/>
        <v>7.8526966992960703E-2</v>
      </c>
      <c r="K11" s="640"/>
      <c r="L11"/>
      <c r="M11"/>
      <c r="N11"/>
      <c r="O11"/>
      <c r="P11"/>
    </row>
    <row r="12" spans="1:16" ht="15" x14ac:dyDescent="0.25">
      <c r="A12" s="277">
        <v>2020</v>
      </c>
      <c r="B12" s="631">
        <v>62164.166666666664</v>
      </c>
      <c r="C12" s="631">
        <v>115970.91666666667</v>
      </c>
      <c r="D12" s="632">
        <f t="shared" si="0"/>
        <v>178135.08333333334</v>
      </c>
      <c r="E12" s="20"/>
      <c r="F12" s="6" t="s">
        <v>253</v>
      </c>
      <c r="G12" s="20">
        <v>14410</v>
      </c>
      <c r="H12" s="20">
        <v>1061</v>
      </c>
      <c r="I12" s="20">
        <v>15471</v>
      </c>
      <c r="J12" s="276">
        <f t="shared" si="1"/>
        <v>6.5644929288814782E-2</v>
      </c>
      <c r="K12" s="640"/>
      <c r="L12"/>
      <c r="M12"/>
      <c r="N12"/>
      <c r="O12"/>
      <c r="P12"/>
    </row>
    <row r="13" spans="1:16" ht="15" x14ac:dyDescent="0.25">
      <c r="A13" s="7">
        <v>2021</v>
      </c>
      <c r="B13" s="631">
        <v>64541.666666666664</v>
      </c>
      <c r="C13" s="631">
        <v>152300.33333333331</v>
      </c>
      <c r="D13" s="632">
        <f t="shared" si="0"/>
        <v>216841.99999999997</v>
      </c>
      <c r="E13" s="20"/>
      <c r="F13" s="6" t="s">
        <v>273</v>
      </c>
      <c r="G13" s="20">
        <v>13501</v>
      </c>
      <c r="H13" s="20">
        <v>1086</v>
      </c>
      <c r="I13" s="20">
        <v>14587</v>
      </c>
      <c r="J13" s="276">
        <f t="shared" si="1"/>
        <v>6.1894032934906675E-2</v>
      </c>
      <c r="K13" s="640"/>
      <c r="L13"/>
      <c r="M13"/>
      <c r="N13"/>
      <c r="O13"/>
      <c r="P13"/>
    </row>
    <row r="14" spans="1:16" ht="15" x14ac:dyDescent="0.25">
      <c r="A14" s="7">
        <v>2022</v>
      </c>
      <c r="B14" s="631">
        <v>68844.083333333328</v>
      </c>
      <c r="C14" s="631">
        <v>162995.16666666666</v>
      </c>
      <c r="D14" s="632">
        <f t="shared" si="0"/>
        <v>231839.25</v>
      </c>
      <c r="E14" s="195"/>
      <c r="F14" s="6" t="s">
        <v>255</v>
      </c>
      <c r="G14" s="20">
        <v>12448</v>
      </c>
      <c r="H14" s="20">
        <v>1336</v>
      </c>
      <c r="I14" s="20">
        <v>13784</v>
      </c>
      <c r="J14" s="276">
        <f t="shared" si="1"/>
        <v>5.8486827310259379E-2</v>
      </c>
      <c r="K14" s="640"/>
      <c r="L14"/>
      <c r="M14"/>
      <c r="N14"/>
      <c r="O14"/>
      <c r="P14"/>
    </row>
    <row r="15" spans="1:16" ht="15" x14ac:dyDescent="0.25">
      <c r="A15" s="7">
        <v>2023</v>
      </c>
      <c r="B15" s="631">
        <v>70745.083333333328</v>
      </c>
      <c r="C15" s="631">
        <v>155441.58333333334</v>
      </c>
      <c r="D15" s="632">
        <f t="shared" si="0"/>
        <v>226186.66666666669</v>
      </c>
      <c r="E15" s="195"/>
      <c r="F15" s="6" t="s">
        <v>311</v>
      </c>
      <c r="G15" s="20">
        <v>11703</v>
      </c>
      <c r="H15" s="20">
        <v>911</v>
      </c>
      <c r="I15" s="20">
        <v>12614</v>
      </c>
      <c r="J15" s="276">
        <f t="shared" si="1"/>
        <v>5.3522405665381009E-2</v>
      </c>
      <c r="K15" s="640"/>
      <c r="L15" s="631"/>
      <c r="M15"/>
      <c r="N15"/>
      <c r="O15"/>
      <c r="P15"/>
    </row>
    <row r="16" spans="1:16" ht="15" x14ac:dyDescent="0.25">
      <c r="A16" s="7">
        <v>2024</v>
      </c>
      <c r="B16" s="631">
        <v>72492.25</v>
      </c>
      <c r="C16" s="631">
        <v>166211.91666666666</v>
      </c>
      <c r="D16" s="632">
        <f>+B16+C16</f>
        <v>238704.16666666666</v>
      </c>
      <c r="E16" s="278"/>
      <c r="F16" s="6" t="s">
        <v>272</v>
      </c>
      <c r="G16" s="20">
        <v>9860</v>
      </c>
      <c r="H16" s="20">
        <v>1091</v>
      </c>
      <c r="I16" s="20">
        <v>10951</v>
      </c>
      <c r="J16" s="276">
        <f t="shared" si="1"/>
        <v>4.6466137976976962E-2</v>
      </c>
      <c r="K16" s="640"/>
      <c r="L16" s="631"/>
      <c r="M16"/>
      <c r="N16"/>
      <c r="O16"/>
      <c r="P16"/>
    </row>
    <row r="17" spans="1:16" ht="15" x14ac:dyDescent="0.25">
      <c r="A17" s="197" t="s">
        <v>631</v>
      </c>
      <c r="B17" s="633">
        <f>AVERAGE(B18:B19)</f>
        <v>71286.5</v>
      </c>
      <c r="C17" s="633">
        <f>AVERAGE(C18:C19)</f>
        <v>168413</v>
      </c>
      <c r="D17" s="634">
        <f>+B17+C17</f>
        <v>239699.5</v>
      </c>
      <c r="E17" s="278"/>
      <c r="F17" s="6" t="s">
        <v>268</v>
      </c>
      <c r="G17" s="20">
        <v>6709</v>
      </c>
      <c r="H17" s="20">
        <v>268</v>
      </c>
      <c r="I17" s="20">
        <v>6977</v>
      </c>
      <c r="J17" s="276">
        <f t="shared" si="1"/>
        <v>2.9604076766082392E-2</v>
      </c>
      <c r="K17" s="631"/>
      <c r="L17"/>
      <c r="M17"/>
      <c r="N17"/>
      <c r="O17"/>
      <c r="P17"/>
    </row>
    <row r="18" spans="1:16" ht="15" x14ac:dyDescent="0.25">
      <c r="A18" s="279" t="s">
        <v>214</v>
      </c>
      <c r="B18" s="631">
        <v>71579</v>
      </c>
      <c r="C18" s="631">
        <v>172143</v>
      </c>
      <c r="D18" s="632">
        <f t="shared" ref="D18:D19" si="2">+B18+C18</f>
        <v>243722</v>
      </c>
      <c r="E18" s="278"/>
      <c r="F18" s="6" t="s">
        <v>265</v>
      </c>
      <c r="G18" s="20">
        <v>6300</v>
      </c>
      <c r="H18" s="20">
        <v>629</v>
      </c>
      <c r="I18" s="20">
        <v>6929</v>
      </c>
      <c r="J18" s="276">
        <f t="shared" si="1"/>
        <v>2.940040818577969E-2</v>
      </c>
      <c r="K18" s="631"/>
      <c r="L18"/>
      <c r="M18"/>
      <c r="N18"/>
      <c r="O18"/>
      <c r="P18"/>
    </row>
    <row r="19" spans="1:16" ht="15" x14ac:dyDescent="0.25">
      <c r="A19" s="279" t="s">
        <v>215</v>
      </c>
      <c r="B19" s="631">
        <v>70994</v>
      </c>
      <c r="C19" s="631">
        <v>164683</v>
      </c>
      <c r="D19" s="632">
        <f t="shared" si="2"/>
        <v>235677</v>
      </c>
      <c r="E19" s="278"/>
      <c r="F19" s="6" t="s">
        <v>263</v>
      </c>
      <c r="G19" s="20">
        <v>5216</v>
      </c>
      <c r="H19" s="20">
        <v>419</v>
      </c>
      <c r="I19" s="20">
        <v>5635</v>
      </c>
      <c r="J19" s="276">
        <f t="shared" si="1"/>
        <v>2.3909842708452672E-2</v>
      </c>
      <c r="K19" s="640"/>
      <c r="L19"/>
      <c r="M19"/>
      <c r="N19"/>
      <c r="O19"/>
      <c r="P19"/>
    </row>
    <row r="20" spans="1:16" ht="15" x14ac:dyDescent="0.25">
      <c r="A20" s="279"/>
      <c r="B20" s="631"/>
      <c r="C20" s="631"/>
      <c r="D20" s="632"/>
      <c r="E20" s="281"/>
      <c r="F20" s="6" t="s">
        <v>271</v>
      </c>
      <c r="G20" s="20">
        <v>4954</v>
      </c>
      <c r="H20" s="20">
        <v>319</v>
      </c>
      <c r="I20" s="20">
        <v>5273</v>
      </c>
      <c r="J20" s="276">
        <f t="shared" si="1"/>
        <v>2.2373842165336458E-2</v>
      </c>
      <c r="K20" s="640"/>
      <c r="L20"/>
      <c r="M20"/>
      <c r="N20"/>
      <c r="O20"/>
      <c r="P20"/>
    </row>
    <row r="21" spans="1:16" ht="15" x14ac:dyDescent="0.25">
      <c r="A21" s="279"/>
      <c r="B21" s="631"/>
      <c r="C21" s="631"/>
      <c r="D21" s="632"/>
      <c r="E21" s="281"/>
      <c r="F21" s="6" t="s">
        <v>257</v>
      </c>
      <c r="G21" s="20">
        <v>2654</v>
      </c>
      <c r="H21" s="20">
        <v>296</v>
      </c>
      <c r="I21" s="20">
        <v>2950</v>
      </c>
      <c r="J21" s="276">
        <f t="shared" si="1"/>
        <v>1.2517131497770253E-2</v>
      </c>
      <c r="K21" s="640"/>
      <c r="L21"/>
      <c r="M21"/>
      <c r="N21"/>
      <c r="O21"/>
      <c r="P21"/>
    </row>
    <row r="22" spans="1:16" ht="15" x14ac:dyDescent="0.25">
      <c r="A22" s="279"/>
      <c r="B22" s="631"/>
      <c r="C22" s="631"/>
      <c r="D22" s="632"/>
      <c r="E22" s="278"/>
      <c r="F22" s="6" t="s">
        <v>270</v>
      </c>
      <c r="G22" s="20">
        <v>2142</v>
      </c>
      <c r="H22" s="20">
        <v>263</v>
      </c>
      <c r="I22" s="20">
        <v>2405</v>
      </c>
      <c r="J22" s="276">
        <f t="shared" si="1"/>
        <v>1.0204644492249986E-2</v>
      </c>
      <c r="K22" s="640"/>
      <c r="M22" s="280"/>
    </row>
    <row r="23" spans="1:16" ht="15" x14ac:dyDescent="0.25">
      <c r="A23" s="279"/>
      <c r="B23" s="631"/>
      <c r="C23" s="631"/>
      <c r="D23" s="632"/>
      <c r="E23" s="278"/>
      <c r="F23" s="6" t="s">
        <v>259</v>
      </c>
      <c r="G23" s="20">
        <v>1245</v>
      </c>
      <c r="H23" s="20">
        <v>143</v>
      </c>
      <c r="I23" s="20">
        <v>1388</v>
      </c>
      <c r="J23" s="276">
        <f t="shared" si="1"/>
        <v>5.8894164470864787E-3</v>
      </c>
      <c r="K23" s="6"/>
      <c r="M23" s="631"/>
    </row>
    <row r="24" spans="1:16" ht="15" x14ac:dyDescent="0.25">
      <c r="A24" s="279"/>
      <c r="B24" s="631"/>
      <c r="C24" s="631"/>
      <c r="D24" s="632"/>
      <c r="E24" s="278"/>
      <c r="F24" s="6" t="s">
        <v>312</v>
      </c>
      <c r="G24" s="20">
        <v>1010</v>
      </c>
      <c r="H24" s="20">
        <v>150</v>
      </c>
      <c r="I24" s="20">
        <v>1160</v>
      </c>
      <c r="J24" s="276">
        <f t="shared" si="1"/>
        <v>4.9219906906486418E-3</v>
      </c>
      <c r="K24" s="640"/>
      <c r="M24" s="280"/>
    </row>
    <row r="25" spans="1:16" ht="15" x14ac:dyDescent="0.25">
      <c r="A25" s="279"/>
      <c r="B25" s="631"/>
      <c r="C25" s="631"/>
      <c r="D25" s="632"/>
      <c r="E25" s="281"/>
      <c r="F25" s="6" t="s">
        <v>266</v>
      </c>
      <c r="G25" s="20">
        <v>122</v>
      </c>
      <c r="H25" s="20">
        <v>6</v>
      </c>
      <c r="I25" s="20">
        <v>128</v>
      </c>
      <c r="J25" s="276">
        <f t="shared" si="1"/>
        <v>5.4311621414053978E-4</v>
      </c>
      <c r="K25" s="640"/>
      <c r="M25" s="280"/>
      <c r="O25" s="20"/>
    </row>
    <row r="26" spans="1:16" ht="15" x14ac:dyDescent="0.25">
      <c r="A26" s="279"/>
      <c r="B26" s="631"/>
      <c r="C26" s="631"/>
      <c r="D26" s="632"/>
      <c r="E26" s="278"/>
      <c r="F26" s="6" t="s">
        <v>262</v>
      </c>
      <c r="G26" s="20">
        <v>87</v>
      </c>
      <c r="H26" s="20">
        <v>22</v>
      </c>
      <c r="I26" s="20">
        <v>109</v>
      </c>
      <c r="J26" s="282">
        <f t="shared" si="1"/>
        <v>4.6249740110405343E-4</v>
      </c>
      <c r="K26" s="640"/>
      <c r="M26" s="280"/>
      <c r="O26" s="20"/>
    </row>
    <row r="27" spans="1:16" ht="15" x14ac:dyDescent="0.25">
      <c r="A27" s="279"/>
      <c r="B27" s="631"/>
      <c r="C27" s="631"/>
      <c r="D27" s="632"/>
      <c r="E27" s="281"/>
      <c r="F27" s="6" t="s">
        <v>556</v>
      </c>
      <c r="G27" s="20">
        <v>14</v>
      </c>
      <c r="H27" s="20">
        <v>3</v>
      </c>
      <c r="I27" s="20">
        <v>17</v>
      </c>
      <c r="J27" s="282">
        <f t="shared" si="1"/>
        <v>7.2132622190540442E-5</v>
      </c>
      <c r="K27" s="640"/>
      <c r="M27" s="280"/>
      <c r="O27" s="20"/>
    </row>
    <row r="28" spans="1:16" ht="15" x14ac:dyDescent="0.25">
      <c r="A28" s="204" t="s">
        <v>660</v>
      </c>
      <c r="B28" s="272"/>
      <c r="C28" s="272"/>
      <c r="D28" s="272"/>
      <c r="E28" s="281"/>
      <c r="F28" s="6" t="s">
        <v>261</v>
      </c>
      <c r="G28" s="20">
        <v>7</v>
      </c>
      <c r="H28" s="20">
        <v>5</v>
      </c>
      <c r="I28" s="20">
        <v>12</v>
      </c>
      <c r="J28" s="283">
        <f t="shared" si="1"/>
        <v>5.0917145075675608E-5</v>
      </c>
      <c r="K28" s="280"/>
      <c r="M28" s="280"/>
      <c r="O28" s="20"/>
    </row>
    <row r="29" spans="1:16" ht="15" x14ac:dyDescent="0.25">
      <c r="A29" s="284">
        <v>45323</v>
      </c>
      <c r="B29" s="631">
        <v>72159</v>
      </c>
      <c r="C29" s="631">
        <v>159221</v>
      </c>
      <c r="D29" s="632">
        <f>+B29+C29</f>
        <v>231380</v>
      </c>
      <c r="E29" s="281"/>
      <c r="F29" s="6" t="s">
        <v>269</v>
      </c>
      <c r="G29" s="20">
        <v>2</v>
      </c>
      <c r="H29" s="20">
        <v>1</v>
      </c>
      <c r="I29" s="20">
        <v>3</v>
      </c>
      <c r="J29" s="283">
        <f t="shared" si="1"/>
        <v>1.2729286268918902E-5</v>
      </c>
      <c r="K29" s="280"/>
      <c r="M29" s="280"/>
      <c r="O29" s="20"/>
    </row>
    <row r="30" spans="1:16" ht="15" x14ac:dyDescent="0.25">
      <c r="A30" s="284">
        <v>45689</v>
      </c>
      <c r="B30" s="631">
        <v>70994</v>
      </c>
      <c r="C30" s="631">
        <v>164683</v>
      </c>
      <c r="D30" s="632">
        <f>+B30+C30</f>
        <v>235677</v>
      </c>
      <c r="E30" s="278"/>
      <c r="G30" s="20"/>
      <c r="H30" s="20"/>
      <c r="I30" s="20"/>
      <c r="J30" s="283"/>
      <c r="K30" s="280"/>
      <c r="L30" s="631"/>
    </row>
    <row r="31" spans="1:16" ht="15" x14ac:dyDescent="0.25">
      <c r="A31" s="285" t="s">
        <v>275</v>
      </c>
      <c r="B31" s="652">
        <f>+B30/B29-1</f>
        <v>-1.614490222979803E-2</v>
      </c>
      <c r="C31" s="652">
        <f>+C30/C29-1</f>
        <v>3.43045201323946E-2</v>
      </c>
      <c r="D31" s="653">
        <f>+D30/D29-1</f>
        <v>1.8571181606016118E-2</v>
      </c>
      <c r="E31" s="10"/>
      <c r="F31" s="286" t="s">
        <v>0</v>
      </c>
      <c r="G31" s="287">
        <f>+SUM(G6:G30)</f>
        <v>217180</v>
      </c>
      <c r="H31" s="287">
        <f>+SUM(H6:H30)</f>
        <v>18497</v>
      </c>
      <c r="I31" s="287">
        <f>+SUM(I6:I30)</f>
        <v>235677</v>
      </c>
      <c r="J31" s="288">
        <f>SUM(J6:J30)</f>
        <v>1</v>
      </c>
      <c r="K31" s="659"/>
      <c r="L31" s="280"/>
      <c r="M31"/>
    </row>
    <row r="32" spans="1:16" x14ac:dyDescent="0.2">
      <c r="G32" s="10"/>
      <c r="H32" s="10"/>
      <c r="K32" s="6"/>
      <c r="M32" s="20"/>
      <c r="O32" s="20"/>
    </row>
    <row r="33" spans="1:14" ht="12.75" customHeight="1" x14ac:dyDescent="0.2">
      <c r="E33" s="289"/>
      <c r="I33" s="273"/>
    </row>
    <row r="34" spans="1:14" ht="52.5" customHeight="1" x14ac:dyDescent="0.2">
      <c r="A34" s="1045" t="s">
        <v>661</v>
      </c>
      <c r="B34" s="1045"/>
      <c r="C34" s="1045"/>
      <c r="D34" s="1045"/>
      <c r="E34" s="1045"/>
      <c r="F34" s="1045"/>
      <c r="G34" s="1045"/>
      <c r="H34" s="1045"/>
      <c r="I34" s="1045"/>
      <c r="J34" s="200"/>
      <c r="K34" s="10"/>
    </row>
    <row r="36" spans="1:14" ht="12.75" customHeight="1" x14ac:dyDescent="0.2">
      <c r="A36" s="1046" t="s">
        <v>370</v>
      </c>
      <c r="B36" s="1046"/>
      <c r="C36" s="1046"/>
      <c r="D36" s="1046"/>
      <c r="E36" s="1046"/>
      <c r="F36" s="1046"/>
      <c r="G36" s="1046"/>
      <c r="H36" s="1046"/>
      <c r="I36" s="1046"/>
      <c r="J36" s="1046"/>
    </row>
    <row r="37" spans="1:14" x14ac:dyDescent="0.2">
      <c r="A37" s="1047"/>
      <c r="B37" s="1047"/>
      <c r="C37" s="1047"/>
      <c r="D37" s="1047"/>
      <c r="E37" s="1047"/>
      <c r="F37" s="1047"/>
      <c r="G37" s="1047"/>
      <c r="H37" s="1047"/>
      <c r="I37" s="1047"/>
      <c r="J37" s="1047"/>
    </row>
    <row r="38" spans="1:14" ht="22.5" customHeight="1" x14ac:dyDescent="0.2">
      <c r="A38" s="274" t="s">
        <v>371</v>
      </c>
      <c r="B38" s="274" t="s">
        <v>372</v>
      </c>
      <c r="C38" s="274" t="s">
        <v>373</v>
      </c>
      <c r="D38" s="274" t="s">
        <v>374</v>
      </c>
      <c r="E38" s="274" t="s">
        <v>375</v>
      </c>
      <c r="F38" s="274" t="s">
        <v>376</v>
      </c>
      <c r="G38" s="274" t="s">
        <v>377</v>
      </c>
      <c r="H38" s="274" t="s">
        <v>378</v>
      </c>
      <c r="I38" s="274" t="s">
        <v>379</v>
      </c>
      <c r="J38" s="274" t="s">
        <v>380</v>
      </c>
      <c r="K38" s="290" t="s">
        <v>346</v>
      </c>
      <c r="L38" s="274" t="s">
        <v>347</v>
      </c>
      <c r="M38" s="274" t="s">
        <v>348</v>
      </c>
      <c r="N38" s="274" t="s">
        <v>0</v>
      </c>
    </row>
    <row r="39" spans="1:14" x14ac:dyDescent="0.2">
      <c r="A39" s="291">
        <v>2000</v>
      </c>
      <c r="B39" s="292">
        <v>6</v>
      </c>
      <c r="C39" s="292">
        <v>4</v>
      </c>
      <c r="D39" s="292">
        <v>2</v>
      </c>
      <c r="E39" s="292">
        <v>3</v>
      </c>
      <c r="F39" s="292">
        <v>3</v>
      </c>
      <c r="G39" s="292">
        <v>6</v>
      </c>
      <c r="H39" s="292">
        <v>8</v>
      </c>
      <c r="I39" s="292">
        <v>0</v>
      </c>
      <c r="J39" s="293">
        <v>0</v>
      </c>
      <c r="K39" s="293">
        <v>7</v>
      </c>
      <c r="L39" s="293">
        <v>8</v>
      </c>
      <c r="M39" s="293">
        <v>7</v>
      </c>
      <c r="N39" s="294">
        <f>SUM(B39:M39)</f>
        <v>54</v>
      </c>
    </row>
    <row r="40" spans="1:14" x14ac:dyDescent="0.2">
      <c r="A40" s="291">
        <v>2001</v>
      </c>
      <c r="B40" s="292">
        <v>2</v>
      </c>
      <c r="C40" s="292">
        <v>9</v>
      </c>
      <c r="D40" s="292">
        <v>5</v>
      </c>
      <c r="E40" s="292">
        <v>5</v>
      </c>
      <c r="F40" s="292">
        <v>8</v>
      </c>
      <c r="G40" s="292">
        <v>3</v>
      </c>
      <c r="H40" s="292">
        <v>8</v>
      </c>
      <c r="I40" s="292">
        <v>8</v>
      </c>
      <c r="J40" s="293">
        <v>4</v>
      </c>
      <c r="K40" s="293">
        <v>5</v>
      </c>
      <c r="L40" s="293">
        <v>4</v>
      </c>
      <c r="M40" s="293">
        <v>5</v>
      </c>
      <c r="N40" s="294">
        <f t="shared" ref="N40:N63" si="3">SUM(B40:M40)</f>
        <v>66</v>
      </c>
    </row>
    <row r="41" spans="1:14" x14ac:dyDescent="0.2">
      <c r="A41" s="291">
        <v>2002</v>
      </c>
      <c r="B41" s="292">
        <v>18</v>
      </c>
      <c r="C41" s="292">
        <v>2</v>
      </c>
      <c r="D41" s="292">
        <v>4</v>
      </c>
      <c r="E41" s="292">
        <v>5</v>
      </c>
      <c r="F41" s="292">
        <v>5</v>
      </c>
      <c r="G41" s="292">
        <v>4</v>
      </c>
      <c r="H41" s="292">
        <v>4</v>
      </c>
      <c r="I41" s="292">
        <v>4</v>
      </c>
      <c r="J41" s="293">
        <v>4</v>
      </c>
      <c r="K41" s="293">
        <v>7</v>
      </c>
      <c r="L41" s="293">
        <v>8</v>
      </c>
      <c r="M41" s="293">
        <v>1</v>
      </c>
      <c r="N41" s="294">
        <f t="shared" si="3"/>
        <v>66</v>
      </c>
    </row>
    <row r="42" spans="1:14" x14ac:dyDescent="0.2">
      <c r="A42" s="291">
        <v>2003</v>
      </c>
      <c r="B42" s="292">
        <v>4</v>
      </c>
      <c r="C42" s="292">
        <v>8</v>
      </c>
      <c r="D42" s="292">
        <v>5</v>
      </c>
      <c r="E42" s="292">
        <v>6</v>
      </c>
      <c r="F42" s="292">
        <v>5</v>
      </c>
      <c r="G42" s="292">
        <v>3</v>
      </c>
      <c r="H42" s="292">
        <v>4</v>
      </c>
      <c r="I42" s="292">
        <v>5</v>
      </c>
      <c r="J42" s="293">
        <v>3</v>
      </c>
      <c r="K42" s="293">
        <v>3</v>
      </c>
      <c r="L42" s="293">
        <v>4</v>
      </c>
      <c r="M42" s="293">
        <v>3</v>
      </c>
      <c r="N42" s="294">
        <f t="shared" si="3"/>
        <v>53</v>
      </c>
    </row>
    <row r="43" spans="1:14" x14ac:dyDescent="0.2">
      <c r="A43" s="291">
        <v>2004</v>
      </c>
      <c r="B43" s="292">
        <v>2</v>
      </c>
      <c r="C43" s="292">
        <v>9</v>
      </c>
      <c r="D43" s="292">
        <v>8</v>
      </c>
      <c r="E43" s="292">
        <v>5</v>
      </c>
      <c r="F43" s="292">
        <v>2</v>
      </c>
      <c r="G43" s="292">
        <v>9</v>
      </c>
      <c r="H43" s="292">
        <v>1</v>
      </c>
      <c r="I43" s="292">
        <v>3</v>
      </c>
      <c r="J43" s="293">
        <v>4</v>
      </c>
      <c r="K43" s="293">
        <v>7</v>
      </c>
      <c r="L43" s="293">
        <v>5</v>
      </c>
      <c r="M43" s="293">
        <v>1</v>
      </c>
      <c r="N43" s="294">
        <f t="shared" si="3"/>
        <v>56</v>
      </c>
    </row>
    <row r="44" spans="1:14" x14ac:dyDescent="0.2">
      <c r="A44" s="291">
        <v>2005</v>
      </c>
      <c r="B44" s="292">
        <v>3</v>
      </c>
      <c r="C44" s="292">
        <v>8</v>
      </c>
      <c r="D44" s="292">
        <v>6</v>
      </c>
      <c r="E44" s="292">
        <v>6</v>
      </c>
      <c r="F44" s="292">
        <v>6</v>
      </c>
      <c r="G44" s="292">
        <v>3</v>
      </c>
      <c r="H44" s="292">
        <v>5</v>
      </c>
      <c r="I44" s="292">
        <v>3</v>
      </c>
      <c r="J44" s="293">
        <v>7</v>
      </c>
      <c r="K44" s="293">
        <v>5</v>
      </c>
      <c r="L44" s="293">
        <v>8</v>
      </c>
      <c r="M44" s="293">
        <v>9</v>
      </c>
      <c r="N44" s="294">
        <f t="shared" si="3"/>
        <v>69</v>
      </c>
    </row>
    <row r="45" spans="1:14" x14ac:dyDescent="0.2">
      <c r="A45" s="291">
        <v>2006</v>
      </c>
      <c r="B45" s="292">
        <v>6</v>
      </c>
      <c r="C45" s="292">
        <v>7</v>
      </c>
      <c r="D45" s="292">
        <v>6</v>
      </c>
      <c r="E45" s="292">
        <v>3</v>
      </c>
      <c r="F45" s="292">
        <v>6</v>
      </c>
      <c r="G45" s="292">
        <v>5</v>
      </c>
      <c r="H45" s="292">
        <v>6</v>
      </c>
      <c r="I45" s="292">
        <v>5</v>
      </c>
      <c r="J45" s="293">
        <v>4</v>
      </c>
      <c r="K45" s="293">
        <v>9</v>
      </c>
      <c r="L45" s="293">
        <v>4</v>
      </c>
      <c r="M45" s="293">
        <v>4</v>
      </c>
      <c r="N45" s="294">
        <f t="shared" si="3"/>
        <v>65</v>
      </c>
    </row>
    <row r="46" spans="1:14" x14ac:dyDescent="0.2">
      <c r="A46" s="291">
        <v>2007</v>
      </c>
      <c r="B46" s="292">
        <v>5</v>
      </c>
      <c r="C46" s="292">
        <v>6</v>
      </c>
      <c r="D46" s="292">
        <v>7</v>
      </c>
      <c r="E46" s="292">
        <v>3</v>
      </c>
      <c r="F46" s="292">
        <v>7</v>
      </c>
      <c r="G46" s="292">
        <v>6</v>
      </c>
      <c r="H46" s="292">
        <v>4</v>
      </c>
      <c r="I46" s="292">
        <v>6</v>
      </c>
      <c r="J46" s="293">
        <v>5</v>
      </c>
      <c r="K46" s="293">
        <v>6</v>
      </c>
      <c r="L46" s="293">
        <v>5</v>
      </c>
      <c r="M46" s="293">
        <v>2</v>
      </c>
      <c r="N46" s="294">
        <f t="shared" si="3"/>
        <v>62</v>
      </c>
    </row>
    <row r="47" spans="1:14" x14ac:dyDescent="0.2">
      <c r="A47" s="291">
        <v>2008</v>
      </c>
      <c r="B47" s="292">
        <v>12</v>
      </c>
      <c r="C47" s="292">
        <v>5</v>
      </c>
      <c r="D47" s="292">
        <v>7</v>
      </c>
      <c r="E47" s="292">
        <v>6</v>
      </c>
      <c r="F47" s="292">
        <v>3</v>
      </c>
      <c r="G47" s="292">
        <v>5</v>
      </c>
      <c r="H47" s="292">
        <v>6</v>
      </c>
      <c r="I47" s="292">
        <v>6</v>
      </c>
      <c r="J47" s="293">
        <v>5</v>
      </c>
      <c r="K47" s="293">
        <v>3</v>
      </c>
      <c r="L47" s="293">
        <v>3</v>
      </c>
      <c r="M47" s="293">
        <v>3</v>
      </c>
      <c r="N47" s="294">
        <f t="shared" si="3"/>
        <v>64</v>
      </c>
    </row>
    <row r="48" spans="1:14" x14ac:dyDescent="0.2">
      <c r="A48" s="291">
        <v>2009</v>
      </c>
      <c r="B48" s="292">
        <v>4</v>
      </c>
      <c r="C48" s="292">
        <v>14</v>
      </c>
      <c r="D48" s="292">
        <v>6</v>
      </c>
      <c r="E48" s="292">
        <v>2</v>
      </c>
      <c r="F48" s="292">
        <v>3</v>
      </c>
      <c r="G48" s="292">
        <v>8</v>
      </c>
      <c r="H48" s="292">
        <v>6</v>
      </c>
      <c r="I48" s="292">
        <v>4</v>
      </c>
      <c r="J48" s="293">
        <v>2</v>
      </c>
      <c r="K48" s="293">
        <v>1</v>
      </c>
      <c r="L48" s="293">
        <v>4</v>
      </c>
      <c r="M48" s="293">
        <v>2</v>
      </c>
      <c r="N48" s="294">
        <f t="shared" si="3"/>
        <v>56</v>
      </c>
    </row>
    <row r="49" spans="1:15" x14ac:dyDescent="0.2">
      <c r="A49" s="291">
        <v>2010</v>
      </c>
      <c r="B49" s="292">
        <v>5</v>
      </c>
      <c r="C49" s="292">
        <v>13</v>
      </c>
      <c r="D49" s="292">
        <v>1</v>
      </c>
      <c r="E49" s="292">
        <v>6</v>
      </c>
      <c r="F49" s="292">
        <v>5</v>
      </c>
      <c r="G49" s="292">
        <v>9</v>
      </c>
      <c r="H49" s="292">
        <v>6</v>
      </c>
      <c r="I49" s="292">
        <v>4</v>
      </c>
      <c r="J49" s="293">
        <v>3</v>
      </c>
      <c r="K49" s="293">
        <v>4</v>
      </c>
      <c r="L49" s="293">
        <v>4</v>
      </c>
      <c r="M49" s="293">
        <v>6</v>
      </c>
      <c r="N49" s="294">
        <f t="shared" si="3"/>
        <v>66</v>
      </c>
    </row>
    <row r="50" spans="1:15" x14ac:dyDescent="0.2">
      <c r="A50" s="291">
        <v>2011</v>
      </c>
      <c r="B50" s="292">
        <v>4</v>
      </c>
      <c r="C50" s="292">
        <v>8</v>
      </c>
      <c r="D50" s="292">
        <v>3</v>
      </c>
      <c r="E50" s="292">
        <v>5</v>
      </c>
      <c r="F50" s="292">
        <v>6</v>
      </c>
      <c r="G50" s="292">
        <v>5</v>
      </c>
      <c r="H50" s="292">
        <v>4</v>
      </c>
      <c r="I50" s="292">
        <v>5</v>
      </c>
      <c r="J50" s="293">
        <v>4</v>
      </c>
      <c r="K50" s="293">
        <v>5</v>
      </c>
      <c r="L50" s="293">
        <v>1</v>
      </c>
      <c r="M50" s="293">
        <v>3</v>
      </c>
      <c r="N50" s="294">
        <f t="shared" si="3"/>
        <v>53</v>
      </c>
    </row>
    <row r="51" spans="1:15" x14ac:dyDescent="0.2">
      <c r="A51" s="291">
        <v>2012</v>
      </c>
      <c r="B51" s="292">
        <v>2</v>
      </c>
      <c r="C51" s="292">
        <v>6</v>
      </c>
      <c r="D51" s="292">
        <v>9</v>
      </c>
      <c r="E51" s="292">
        <v>2</v>
      </c>
      <c r="F51" s="292">
        <v>4</v>
      </c>
      <c r="G51" s="292">
        <v>2</v>
      </c>
      <c r="H51" s="292">
        <v>5</v>
      </c>
      <c r="I51" s="292">
        <v>5</v>
      </c>
      <c r="J51" s="293">
        <v>3</v>
      </c>
      <c r="K51" s="293">
        <v>8</v>
      </c>
      <c r="L51" s="293">
        <v>4</v>
      </c>
      <c r="M51" s="293">
        <v>4</v>
      </c>
      <c r="N51" s="294">
        <f t="shared" si="3"/>
        <v>54</v>
      </c>
      <c r="O51" s="295"/>
    </row>
    <row r="52" spans="1:15" x14ac:dyDescent="0.2">
      <c r="A52" s="291">
        <v>2013</v>
      </c>
      <c r="B52" s="292">
        <v>4</v>
      </c>
      <c r="C52" s="292">
        <v>6</v>
      </c>
      <c r="D52" s="292">
        <v>5</v>
      </c>
      <c r="E52" s="292">
        <v>6</v>
      </c>
      <c r="F52" s="292">
        <v>1</v>
      </c>
      <c r="G52" s="292">
        <v>4</v>
      </c>
      <c r="H52" s="292">
        <v>4</v>
      </c>
      <c r="I52" s="292">
        <v>4</v>
      </c>
      <c r="J52" s="293">
        <v>5</v>
      </c>
      <c r="K52" s="293">
        <v>2</v>
      </c>
      <c r="L52" s="293">
        <v>4</v>
      </c>
      <c r="M52" s="293">
        <v>2</v>
      </c>
      <c r="N52" s="294">
        <f t="shared" si="3"/>
        <v>47</v>
      </c>
      <c r="O52" s="295"/>
    </row>
    <row r="53" spans="1:15" x14ac:dyDescent="0.2">
      <c r="A53" s="291">
        <v>2014</v>
      </c>
      <c r="B53" s="292">
        <v>6</v>
      </c>
      <c r="C53" s="292">
        <v>1</v>
      </c>
      <c r="D53" s="292">
        <v>1</v>
      </c>
      <c r="E53" s="292">
        <v>1</v>
      </c>
      <c r="F53" s="292">
        <v>1</v>
      </c>
      <c r="G53" s="292">
        <v>3</v>
      </c>
      <c r="H53" s="292">
        <v>7</v>
      </c>
      <c r="I53" s="292">
        <v>2</v>
      </c>
      <c r="J53" s="293">
        <v>2</v>
      </c>
      <c r="K53" s="293">
        <v>0</v>
      </c>
      <c r="L53" s="293">
        <v>1</v>
      </c>
      <c r="M53" s="293">
        <v>7</v>
      </c>
      <c r="N53" s="294">
        <f t="shared" si="3"/>
        <v>32</v>
      </c>
      <c r="O53" s="295"/>
    </row>
    <row r="54" spans="1:15" x14ac:dyDescent="0.2">
      <c r="A54" s="291">
        <v>2015</v>
      </c>
      <c r="B54" s="292">
        <v>5</v>
      </c>
      <c r="C54" s="292">
        <v>2</v>
      </c>
      <c r="D54" s="292">
        <v>7</v>
      </c>
      <c r="E54" s="292">
        <v>2</v>
      </c>
      <c r="F54" s="292">
        <v>0</v>
      </c>
      <c r="G54" s="292">
        <v>2</v>
      </c>
      <c r="H54" s="292">
        <v>1</v>
      </c>
      <c r="I54" s="292">
        <v>2</v>
      </c>
      <c r="J54" s="293">
        <v>2</v>
      </c>
      <c r="K54" s="293">
        <v>3</v>
      </c>
      <c r="L54" s="293">
        <v>3</v>
      </c>
      <c r="M54" s="293">
        <v>0</v>
      </c>
      <c r="N54" s="294">
        <f t="shared" si="3"/>
        <v>29</v>
      </c>
      <c r="O54" s="295"/>
    </row>
    <row r="55" spans="1:15" x14ac:dyDescent="0.2">
      <c r="A55" s="291">
        <v>2016</v>
      </c>
      <c r="B55" s="292">
        <v>4</v>
      </c>
      <c r="C55" s="292">
        <v>3</v>
      </c>
      <c r="D55" s="292">
        <v>3</v>
      </c>
      <c r="E55" s="292">
        <v>1</v>
      </c>
      <c r="F55" s="292">
        <v>6</v>
      </c>
      <c r="G55" s="292">
        <v>2</v>
      </c>
      <c r="H55" s="292">
        <v>2</v>
      </c>
      <c r="I55" s="292">
        <v>3</v>
      </c>
      <c r="J55" s="293">
        <v>4</v>
      </c>
      <c r="K55" s="293">
        <v>1</v>
      </c>
      <c r="L55" s="293">
        <v>2</v>
      </c>
      <c r="M55" s="293">
        <v>3</v>
      </c>
      <c r="N55" s="294">
        <f t="shared" si="3"/>
        <v>34</v>
      </c>
      <c r="O55" s="295"/>
    </row>
    <row r="56" spans="1:15" x14ac:dyDescent="0.2">
      <c r="A56" s="291">
        <v>2017</v>
      </c>
      <c r="B56" s="292">
        <v>5</v>
      </c>
      <c r="C56" s="292">
        <v>5</v>
      </c>
      <c r="D56" s="292">
        <v>3</v>
      </c>
      <c r="E56" s="292">
        <v>2</v>
      </c>
      <c r="F56" s="292">
        <v>6</v>
      </c>
      <c r="G56" s="292">
        <v>1</v>
      </c>
      <c r="H56" s="292">
        <v>3</v>
      </c>
      <c r="I56" s="292">
        <v>4</v>
      </c>
      <c r="J56" s="293">
        <v>2</v>
      </c>
      <c r="K56" s="293">
        <v>8</v>
      </c>
      <c r="L56" s="293">
        <v>0</v>
      </c>
      <c r="M56" s="293">
        <v>2</v>
      </c>
      <c r="N56" s="294">
        <f t="shared" si="3"/>
        <v>41</v>
      </c>
      <c r="O56" s="295"/>
    </row>
    <row r="57" spans="1:15" x14ac:dyDescent="0.2">
      <c r="A57" s="291">
        <v>2018</v>
      </c>
      <c r="B57" s="292">
        <v>2</v>
      </c>
      <c r="C57" s="292">
        <v>1</v>
      </c>
      <c r="D57" s="292">
        <v>2</v>
      </c>
      <c r="E57" s="292">
        <v>5</v>
      </c>
      <c r="F57" s="292">
        <v>3</v>
      </c>
      <c r="G57" s="292">
        <v>2</v>
      </c>
      <c r="H57" s="292">
        <v>1</v>
      </c>
      <c r="I57" s="292">
        <v>3</v>
      </c>
      <c r="J57" s="293">
        <v>2</v>
      </c>
      <c r="K57" s="293">
        <v>2</v>
      </c>
      <c r="L57" s="293">
        <v>3</v>
      </c>
      <c r="M57" s="293">
        <v>1</v>
      </c>
      <c r="N57" s="294">
        <f t="shared" si="3"/>
        <v>27</v>
      </c>
      <c r="O57" s="295"/>
    </row>
    <row r="58" spans="1:15" x14ac:dyDescent="0.2">
      <c r="A58" s="291">
        <v>2019</v>
      </c>
      <c r="B58" s="292">
        <v>4</v>
      </c>
      <c r="C58" s="292">
        <v>2</v>
      </c>
      <c r="D58" s="292">
        <v>1</v>
      </c>
      <c r="E58" s="292">
        <v>4</v>
      </c>
      <c r="F58" s="292">
        <v>4</v>
      </c>
      <c r="G58" s="292">
        <v>3</v>
      </c>
      <c r="H58" s="292">
        <v>3</v>
      </c>
      <c r="I58" s="292">
        <v>3</v>
      </c>
      <c r="J58" s="293">
        <v>3</v>
      </c>
      <c r="K58" s="293">
        <v>1</v>
      </c>
      <c r="L58" s="293">
        <v>6</v>
      </c>
      <c r="M58" s="293">
        <v>6</v>
      </c>
      <c r="N58" s="294">
        <f t="shared" si="3"/>
        <v>40</v>
      </c>
      <c r="O58" s="295"/>
    </row>
    <row r="59" spans="1:15" x14ac:dyDescent="0.2">
      <c r="A59" s="291">
        <v>2020</v>
      </c>
      <c r="B59" s="292">
        <v>2</v>
      </c>
      <c r="C59" s="292">
        <v>5</v>
      </c>
      <c r="D59" s="292">
        <v>3</v>
      </c>
      <c r="E59" s="292">
        <v>0</v>
      </c>
      <c r="F59" s="292">
        <v>2</v>
      </c>
      <c r="G59" s="292">
        <v>1</v>
      </c>
      <c r="H59" s="292">
        <v>1</v>
      </c>
      <c r="I59" s="292">
        <v>0</v>
      </c>
      <c r="J59" s="293">
        <v>0</v>
      </c>
      <c r="K59" s="293">
        <v>0</v>
      </c>
      <c r="L59" s="293">
        <v>1</v>
      </c>
      <c r="M59" s="293">
        <v>5</v>
      </c>
      <c r="N59" s="294">
        <f t="shared" si="3"/>
        <v>20</v>
      </c>
    </row>
    <row r="60" spans="1:15" x14ac:dyDescent="0.2">
      <c r="A60" s="291">
        <v>2021</v>
      </c>
      <c r="B60" s="292">
        <v>1</v>
      </c>
      <c r="C60" s="292">
        <v>1</v>
      </c>
      <c r="D60" s="292">
        <v>1</v>
      </c>
      <c r="E60" s="292">
        <v>0</v>
      </c>
      <c r="F60" s="292">
        <v>1</v>
      </c>
      <c r="G60" s="292">
        <v>28</v>
      </c>
      <c r="H60" s="292">
        <v>2</v>
      </c>
      <c r="I60" s="292">
        <v>19</v>
      </c>
      <c r="J60" s="293">
        <v>2</v>
      </c>
      <c r="K60" s="293">
        <v>2</v>
      </c>
      <c r="L60" s="293">
        <v>5</v>
      </c>
      <c r="M60" s="293">
        <v>1</v>
      </c>
      <c r="N60" s="294">
        <f t="shared" si="3"/>
        <v>63</v>
      </c>
    </row>
    <row r="61" spans="1:15" x14ac:dyDescent="0.2">
      <c r="A61" s="291">
        <v>2022</v>
      </c>
      <c r="B61" s="292">
        <v>2</v>
      </c>
      <c r="C61" s="292">
        <v>3</v>
      </c>
      <c r="D61" s="292">
        <v>5</v>
      </c>
      <c r="E61" s="292">
        <v>3</v>
      </c>
      <c r="F61" s="292">
        <v>2</v>
      </c>
      <c r="G61" s="292">
        <v>0</v>
      </c>
      <c r="H61" s="292">
        <v>1</v>
      </c>
      <c r="I61" s="292">
        <v>5</v>
      </c>
      <c r="J61" s="293">
        <v>8</v>
      </c>
      <c r="K61" s="293">
        <v>4</v>
      </c>
      <c r="L61" s="293">
        <v>2</v>
      </c>
      <c r="M61" s="293">
        <v>4</v>
      </c>
      <c r="N61" s="294">
        <f t="shared" si="3"/>
        <v>39</v>
      </c>
    </row>
    <row r="62" spans="1:15" x14ac:dyDescent="0.2">
      <c r="A62" s="291">
        <v>2023</v>
      </c>
      <c r="B62" s="292">
        <v>2</v>
      </c>
      <c r="C62" s="292">
        <v>1</v>
      </c>
      <c r="D62" s="292">
        <v>1</v>
      </c>
      <c r="E62" s="292">
        <v>1</v>
      </c>
      <c r="F62" s="292">
        <v>27</v>
      </c>
      <c r="G62" s="292">
        <v>3</v>
      </c>
      <c r="H62" s="292">
        <v>1</v>
      </c>
      <c r="I62" s="292">
        <v>6</v>
      </c>
      <c r="J62" s="293">
        <v>3</v>
      </c>
      <c r="K62" s="293">
        <v>3</v>
      </c>
      <c r="L62" s="293">
        <v>1</v>
      </c>
      <c r="M62" s="293">
        <v>2</v>
      </c>
      <c r="N62" s="294">
        <f t="shared" si="3"/>
        <v>51</v>
      </c>
    </row>
    <row r="63" spans="1:15" x14ac:dyDescent="0.2">
      <c r="A63" s="291">
        <v>2024</v>
      </c>
      <c r="B63" s="292">
        <v>3</v>
      </c>
      <c r="C63" s="292">
        <v>3</v>
      </c>
      <c r="D63" s="292">
        <v>2</v>
      </c>
      <c r="E63" s="292">
        <v>1</v>
      </c>
      <c r="F63" s="292">
        <v>1</v>
      </c>
      <c r="G63" s="292">
        <v>2</v>
      </c>
      <c r="H63" s="292">
        <v>2</v>
      </c>
      <c r="I63" s="292">
        <v>3</v>
      </c>
      <c r="J63" s="293">
        <v>2</v>
      </c>
      <c r="K63" s="293">
        <v>1</v>
      </c>
      <c r="L63" s="293">
        <v>2</v>
      </c>
      <c r="M63" s="293">
        <v>0</v>
      </c>
      <c r="N63" s="294">
        <f t="shared" si="3"/>
        <v>22</v>
      </c>
    </row>
    <row r="64" spans="1:15" x14ac:dyDescent="0.2">
      <c r="A64" s="296" t="s">
        <v>631</v>
      </c>
      <c r="B64" s="297">
        <v>1</v>
      </c>
      <c r="C64" s="297">
        <v>0</v>
      </c>
      <c r="D64" s="297"/>
      <c r="E64" s="297"/>
      <c r="F64" s="297"/>
      <c r="G64" s="297"/>
      <c r="H64" s="297"/>
      <c r="I64" s="297"/>
      <c r="J64" s="297"/>
      <c r="K64" s="297"/>
      <c r="L64" s="297"/>
      <c r="M64" s="297"/>
      <c r="N64" s="297">
        <f>+SUM(B64:M64)</f>
        <v>1</v>
      </c>
    </row>
    <row r="65" spans="1:14" x14ac:dyDescent="0.2">
      <c r="A65" s="678"/>
      <c r="B65" s="679"/>
      <c r="C65" s="679"/>
      <c r="D65" s="679"/>
      <c r="E65" s="679"/>
      <c r="F65" s="679"/>
      <c r="G65" s="679"/>
      <c r="H65" s="679"/>
      <c r="I65" s="679"/>
      <c r="J65" s="679"/>
      <c r="K65" s="679"/>
      <c r="L65" s="679"/>
      <c r="M65" s="679"/>
      <c r="N65" s="679"/>
    </row>
    <row r="66" spans="1:14" ht="31.5" customHeight="1" x14ac:dyDescent="0.2">
      <c r="A66" s="1042" t="s">
        <v>662</v>
      </c>
      <c r="B66" s="1042"/>
      <c r="C66" s="1042"/>
      <c r="D66" s="1042"/>
      <c r="E66" s="1042"/>
      <c r="F66" s="1042"/>
      <c r="G66" s="1042"/>
      <c r="H66" s="1042"/>
      <c r="I66" s="1042"/>
      <c r="J66" s="1042"/>
      <c r="K66" s="1042"/>
      <c r="L66" s="1042"/>
      <c r="M66" s="1042"/>
      <c r="N66" s="1042"/>
    </row>
    <row r="67" spans="1:14" x14ac:dyDescent="0.2">
      <c r="A67" s="207"/>
      <c r="B67" s="207"/>
      <c r="C67" s="207"/>
      <c r="D67" s="207"/>
      <c r="E67" s="207"/>
      <c r="F67" s="207"/>
      <c r="G67" s="207"/>
      <c r="H67" s="207"/>
      <c r="I67" s="207"/>
      <c r="J67" s="207"/>
      <c r="K67" s="207"/>
      <c r="L67" s="207"/>
      <c r="M67" s="207"/>
      <c r="N67" s="207"/>
    </row>
    <row r="68" spans="1:14" ht="13.5" customHeight="1" x14ac:dyDescent="0.2">
      <c r="A68" s="207"/>
      <c r="B68" s="207"/>
      <c r="C68" s="207"/>
      <c r="D68" s="207"/>
      <c r="E68" s="207"/>
      <c r="F68" s="207"/>
      <c r="G68" s="207"/>
      <c r="H68" s="207"/>
      <c r="I68" s="207"/>
      <c r="J68" s="207"/>
      <c r="K68" s="207"/>
      <c r="L68" s="207"/>
      <c r="M68" s="207"/>
      <c r="N68" s="207"/>
    </row>
  </sheetData>
  <mergeCells count="6">
    <mergeCell ref="A66:N66"/>
    <mergeCell ref="A2:D2"/>
    <mergeCell ref="A4:D4"/>
    <mergeCell ref="A34:I34"/>
    <mergeCell ref="A36:J36"/>
    <mergeCell ref="A37:J37"/>
  </mergeCells>
  <printOptions horizontalCentered="1" verticalCentered="1"/>
  <pageMargins left="0" right="0" top="0" bottom="0" header="0.31496062992125984" footer="0.31496062992125984"/>
  <pageSetup paperSize="9" scale="58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9C065-5F85-4448-8B61-C24A8B869C87}">
  <sheetPr>
    <tabColor rgb="FF92D050"/>
  </sheetPr>
  <dimension ref="A1:P22"/>
  <sheetViews>
    <sheetView showGridLines="0" view="pageBreakPreview" zoomScaleNormal="100" zoomScaleSheetLayoutView="100" workbookViewId="0"/>
  </sheetViews>
  <sheetFormatPr baseColWidth="10" defaultColWidth="11.42578125" defaultRowHeight="15" x14ac:dyDescent="0.25"/>
  <cols>
    <col min="1" max="1" width="16.5703125" style="1" customWidth="1"/>
    <col min="2" max="15" width="10" style="1" customWidth="1"/>
    <col min="16" max="16" width="3" style="1" customWidth="1"/>
    <col min="17" max="16384" width="11.42578125" style="1"/>
  </cols>
  <sheetData>
    <row r="1" spans="1:16" ht="13.5" customHeight="1" x14ac:dyDescent="0.25">
      <c r="A1" s="112" t="s">
        <v>381</v>
      </c>
    </row>
    <row r="2" spans="1:16" ht="15" customHeight="1" x14ac:dyDescent="0.25">
      <c r="A2" s="673" t="s">
        <v>554</v>
      </c>
    </row>
    <row r="3" spans="1:16" x14ac:dyDescent="0.25">
      <c r="A3" s="272"/>
    </row>
    <row r="4" spans="1:16" x14ac:dyDescent="0.25">
      <c r="A4" s="272" t="s">
        <v>382</v>
      </c>
    </row>
    <row r="6" spans="1:16" x14ac:dyDescent="0.25">
      <c r="A6" s="298" t="s">
        <v>383</v>
      </c>
      <c r="B6" s="299">
        <v>45292</v>
      </c>
      <c r="C6" s="299">
        <v>45323</v>
      </c>
      <c r="D6" s="299">
        <v>45352</v>
      </c>
      <c r="E6" s="299">
        <v>45383</v>
      </c>
      <c r="F6" s="299">
        <v>45413</v>
      </c>
      <c r="G6" s="299">
        <v>45444</v>
      </c>
      <c r="H6" s="299">
        <v>45474</v>
      </c>
      <c r="I6" s="299">
        <v>45505</v>
      </c>
      <c r="J6" s="299">
        <v>45536</v>
      </c>
      <c r="K6" s="299">
        <v>45566</v>
      </c>
      <c r="L6" s="299">
        <v>45597</v>
      </c>
      <c r="M6" s="299">
        <v>45627</v>
      </c>
      <c r="N6" s="299">
        <v>45658</v>
      </c>
      <c r="O6" s="299">
        <v>45689</v>
      </c>
    </row>
    <row r="7" spans="1:16" x14ac:dyDescent="0.25">
      <c r="A7" s="300" t="s">
        <v>384</v>
      </c>
      <c r="B7" s="301">
        <v>213007</v>
      </c>
      <c r="C7" s="301">
        <v>214489</v>
      </c>
      <c r="D7" s="301">
        <v>218450</v>
      </c>
      <c r="E7" s="301">
        <v>214131</v>
      </c>
      <c r="F7" s="301">
        <v>217584</v>
      </c>
      <c r="G7" s="301">
        <v>219006</v>
      </c>
      <c r="H7" s="301">
        <v>219891</v>
      </c>
      <c r="I7" s="301">
        <v>224327</v>
      </c>
      <c r="J7" s="301">
        <v>226529</v>
      </c>
      <c r="K7" s="301">
        <v>229239</v>
      </c>
      <c r="L7" s="301">
        <v>226246</v>
      </c>
      <c r="M7" s="301">
        <v>225412</v>
      </c>
      <c r="N7" s="301">
        <v>224973</v>
      </c>
      <c r="O7" s="301">
        <v>217180</v>
      </c>
      <c r="P7" s="680"/>
    </row>
    <row r="8" spans="1:16" x14ac:dyDescent="0.25">
      <c r="A8" s="302" t="s">
        <v>385</v>
      </c>
      <c r="B8" s="301">
        <v>16505</v>
      </c>
      <c r="C8" s="301">
        <v>16891</v>
      </c>
      <c r="D8" s="301">
        <v>17297</v>
      </c>
      <c r="E8" s="301">
        <v>17302</v>
      </c>
      <c r="F8" s="301">
        <v>17614</v>
      </c>
      <c r="G8" s="301">
        <v>17900</v>
      </c>
      <c r="H8" s="301">
        <v>18229</v>
      </c>
      <c r="I8" s="301">
        <v>18536</v>
      </c>
      <c r="J8" s="301">
        <v>18467</v>
      </c>
      <c r="K8" s="301">
        <v>19198</v>
      </c>
      <c r="L8" s="301">
        <v>19315</v>
      </c>
      <c r="M8" s="301">
        <v>18885</v>
      </c>
      <c r="N8" s="301">
        <v>18749</v>
      </c>
      <c r="O8" s="301">
        <v>18497</v>
      </c>
      <c r="P8" s="680"/>
    </row>
    <row r="9" spans="1:16" x14ac:dyDescent="0.25">
      <c r="A9" s="303" t="s">
        <v>386</v>
      </c>
      <c r="B9" s="304">
        <f t="shared" ref="B9:O9" si="0">B7+B8</f>
        <v>229512</v>
      </c>
      <c r="C9" s="304">
        <f t="shared" si="0"/>
        <v>231380</v>
      </c>
      <c r="D9" s="304">
        <f t="shared" si="0"/>
        <v>235747</v>
      </c>
      <c r="E9" s="304">
        <f t="shared" si="0"/>
        <v>231433</v>
      </c>
      <c r="F9" s="304">
        <f t="shared" si="0"/>
        <v>235198</v>
      </c>
      <c r="G9" s="304">
        <f t="shared" si="0"/>
        <v>236906</v>
      </c>
      <c r="H9" s="304">
        <f t="shared" si="0"/>
        <v>238120</v>
      </c>
      <c r="I9" s="304">
        <f t="shared" si="0"/>
        <v>242863</v>
      </c>
      <c r="J9" s="304">
        <f t="shared" si="0"/>
        <v>244996</v>
      </c>
      <c r="K9" s="304">
        <f t="shared" si="0"/>
        <v>248437</v>
      </c>
      <c r="L9" s="304">
        <f t="shared" si="0"/>
        <v>245561</v>
      </c>
      <c r="M9" s="304">
        <f t="shared" si="0"/>
        <v>244297</v>
      </c>
      <c r="N9" s="304">
        <f t="shared" si="0"/>
        <v>243722</v>
      </c>
      <c r="O9" s="304">
        <f t="shared" si="0"/>
        <v>235677</v>
      </c>
    </row>
    <row r="10" spans="1:16" x14ac:dyDescent="0.25">
      <c r="A10" s="9"/>
    </row>
    <row r="11" spans="1:16" x14ac:dyDescent="0.25">
      <c r="A11" s="204" t="s">
        <v>387</v>
      </c>
    </row>
    <row r="13" spans="1:16" x14ac:dyDescent="0.25">
      <c r="A13" s="298" t="s">
        <v>388</v>
      </c>
      <c r="B13" s="299">
        <v>45292</v>
      </c>
      <c r="C13" s="299">
        <v>45323</v>
      </c>
      <c r="D13" s="299">
        <v>45352</v>
      </c>
      <c r="E13" s="299">
        <v>45383</v>
      </c>
      <c r="F13" s="299">
        <v>45413</v>
      </c>
      <c r="G13" s="299">
        <v>45444</v>
      </c>
      <c r="H13" s="299">
        <v>45474</v>
      </c>
      <c r="I13" s="299">
        <v>45505</v>
      </c>
      <c r="J13" s="299">
        <v>45536</v>
      </c>
      <c r="K13" s="299">
        <v>45566</v>
      </c>
      <c r="L13" s="299">
        <v>45597</v>
      </c>
      <c r="M13" s="299">
        <v>45627</v>
      </c>
      <c r="N13" s="299">
        <v>45658</v>
      </c>
      <c r="O13" s="299">
        <v>45689</v>
      </c>
    </row>
    <row r="14" spans="1:16" x14ac:dyDescent="0.25">
      <c r="A14" s="302" t="s">
        <v>389</v>
      </c>
      <c r="B14" s="305">
        <f t="shared" ref="B14:O14" si="1">+B15+B16</f>
        <v>71060</v>
      </c>
      <c r="C14" s="305">
        <f t="shared" si="1"/>
        <v>72159</v>
      </c>
      <c r="D14" s="305">
        <f t="shared" si="1"/>
        <v>72590</v>
      </c>
      <c r="E14" s="305">
        <f t="shared" si="1"/>
        <v>72603</v>
      </c>
      <c r="F14" s="305">
        <f t="shared" si="1"/>
        <v>72423</v>
      </c>
      <c r="G14" s="305">
        <f t="shared" si="1"/>
        <v>72414</v>
      </c>
      <c r="H14" s="305">
        <f t="shared" si="1"/>
        <v>73029</v>
      </c>
      <c r="I14" s="305">
        <f t="shared" si="1"/>
        <v>72733</v>
      </c>
      <c r="J14" s="305">
        <f t="shared" si="1"/>
        <v>72825</v>
      </c>
      <c r="K14" s="305">
        <f>+K15+K16</f>
        <v>73296</v>
      </c>
      <c r="L14" s="305">
        <f t="shared" si="1"/>
        <v>73656</v>
      </c>
      <c r="M14" s="305">
        <f t="shared" si="1"/>
        <v>71119</v>
      </c>
      <c r="N14" s="305">
        <f t="shared" si="1"/>
        <v>71579</v>
      </c>
      <c r="O14" s="305">
        <f t="shared" si="1"/>
        <v>70994</v>
      </c>
    </row>
    <row r="15" spans="1:16" x14ac:dyDescent="0.25">
      <c r="A15" s="306" t="s">
        <v>384</v>
      </c>
      <c r="B15" s="307">
        <v>65449</v>
      </c>
      <c r="C15" s="307">
        <v>66287</v>
      </c>
      <c r="D15" s="307">
        <v>66743</v>
      </c>
      <c r="E15" s="307">
        <v>66394</v>
      </c>
      <c r="F15" s="307">
        <v>66225</v>
      </c>
      <c r="G15" s="307">
        <v>66069</v>
      </c>
      <c r="H15" s="307">
        <v>66844</v>
      </c>
      <c r="I15" s="307">
        <v>66535</v>
      </c>
      <c r="J15" s="307">
        <v>66680</v>
      </c>
      <c r="K15" s="307">
        <v>67022</v>
      </c>
      <c r="L15" s="307">
        <v>67302</v>
      </c>
      <c r="M15" s="307">
        <v>65064</v>
      </c>
      <c r="N15" s="307">
        <v>65439</v>
      </c>
      <c r="O15" s="307">
        <v>64263</v>
      </c>
    </row>
    <row r="16" spans="1:16" customFormat="1" x14ac:dyDescent="0.25">
      <c r="A16" s="308" t="s">
        <v>385</v>
      </c>
      <c r="B16" s="309">
        <v>5611</v>
      </c>
      <c r="C16" s="309">
        <v>5872</v>
      </c>
      <c r="D16" s="309">
        <v>5847</v>
      </c>
      <c r="E16" s="309">
        <v>6209</v>
      </c>
      <c r="F16" s="309">
        <v>6198</v>
      </c>
      <c r="G16" s="309">
        <v>6345</v>
      </c>
      <c r="H16" s="309">
        <v>6185</v>
      </c>
      <c r="I16" s="309">
        <v>6198</v>
      </c>
      <c r="J16" s="309">
        <v>6145</v>
      </c>
      <c r="K16" s="309">
        <v>6274</v>
      </c>
      <c r="L16" s="309">
        <v>6354</v>
      </c>
      <c r="M16" s="309">
        <v>6055</v>
      </c>
      <c r="N16" s="309">
        <v>6140</v>
      </c>
      <c r="O16" s="309">
        <v>6731</v>
      </c>
    </row>
    <row r="17" spans="1:15" customFormat="1" x14ac:dyDescent="0.25">
      <c r="A17" s="310" t="s">
        <v>390</v>
      </c>
      <c r="B17" s="311">
        <f t="shared" ref="B17:O17" si="2">+B18+B19</f>
        <v>158452</v>
      </c>
      <c r="C17" s="311">
        <f t="shared" si="2"/>
        <v>159221</v>
      </c>
      <c r="D17" s="311">
        <f t="shared" si="2"/>
        <v>163157</v>
      </c>
      <c r="E17" s="311">
        <f t="shared" si="2"/>
        <v>158830</v>
      </c>
      <c r="F17" s="311">
        <f t="shared" si="2"/>
        <v>162775</v>
      </c>
      <c r="G17" s="311">
        <f t="shared" si="2"/>
        <v>164492</v>
      </c>
      <c r="H17" s="311">
        <f t="shared" si="2"/>
        <v>165091</v>
      </c>
      <c r="I17" s="311">
        <f t="shared" si="2"/>
        <v>170130</v>
      </c>
      <c r="J17" s="311">
        <f t="shared" si="2"/>
        <v>172171</v>
      </c>
      <c r="K17" s="311">
        <f t="shared" si="2"/>
        <v>175141</v>
      </c>
      <c r="L17" s="311">
        <f t="shared" si="2"/>
        <v>171905</v>
      </c>
      <c r="M17" s="311">
        <f t="shared" si="2"/>
        <v>173178</v>
      </c>
      <c r="N17" s="311">
        <f t="shared" si="2"/>
        <v>172143</v>
      </c>
      <c r="O17" s="311">
        <f t="shared" si="2"/>
        <v>164683</v>
      </c>
    </row>
    <row r="18" spans="1:15" customFormat="1" x14ac:dyDescent="0.25">
      <c r="A18" s="308" t="s">
        <v>391</v>
      </c>
      <c r="B18" s="309">
        <v>147558</v>
      </c>
      <c r="C18" s="309">
        <v>148202</v>
      </c>
      <c r="D18" s="309">
        <v>151707</v>
      </c>
      <c r="E18" s="309">
        <v>147737</v>
      </c>
      <c r="F18" s="309">
        <v>151359</v>
      </c>
      <c r="G18" s="309">
        <v>152937</v>
      </c>
      <c r="H18" s="309">
        <v>153047</v>
      </c>
      <c r="I18" s="309">
        <v>157792</v>
      </c>
      <c r="J18" s="309">
        <v>159849</v>
      </c>
      <c r="K18" s="309">
        <v>162217</v>
      </c>
      <c r="L18" s="309">
        <v>158944</v>
      </c>
      <c r="M18" s="309">
        <v>160348</v>
      </c>
      <c r="N18" s="309">
        <v>159534</v>
      </c>
      <c r="O18" s="309">
        <v>152917</v>
      </c>
    </row>
    <row r="19" spans="1:15" customFormat="1" x14ac:dyDescent="0.25">
      <c r="A19" s="308" t="s">
        <v>385</v>
      </c>
      <c r="B19" s="309">
        <v>10894</v>
      </c>
      <c r="C19" s="309">
        <v>11019</v>
      </c>
      <c r="D19" s="309">
        <v>11450</v>
      </c>
      <c r="E19" s="309">
        <v>11093</v>
      </c>
      <c r="F19" s="309">
        <v>11416</v>
      </c>
      <c r="G19" s="309">
        <v>11555</v>
      </c>
      <c r="H19" s="309">
        <v>12044</v>
      </c>
      <c r="I19" s="309">
        <v>12338</v>
      </c>
      <c r="J19" s="309">
        <v>12322</v>
      </c>
      <c r="K19" s="309">
        <v>12924</v>
      </c>
      <c r="L19" s="309">
        <v>12961</v>
      </c>
      <c r="M19" s="309">
        <v>12830</v>
      </c>
      <c r="N19" s="309">
        <v>12609</v>
      </c>
      <c r="O19" s="309">
        <v>11766</v>
      </c>
    </row>
    <row r="20" spans="1:15" x14ac:dyDescent="0.25">
      <c r="A20" s="303" t="s">
        <v>0</v>
      </c>
      <c r="B20" s="312">
        <f t="shared" ref="B20:J20" si="3">+B17+B14</f>
        <v>229512</v>
      </c>
      <c r="C20" s="312">
        <f t="shared" si="3"/>
        <v>231380</v>
      </c>
      <c r="D20" s="312">
        <f t="shared" si="3"/>
        <v>235747</v>
      </c>
      <c r="E20" s="312">
        <f>+E17+E14</f>
        <v>231433</v>
      </c>
      <c r="F20" s="312">
        <f t="shared" si="3"/>
        <v>235198</v>
      </c>
      <c r="G20" s="312">
        <f t="shared" si="3"/>
        <v>236906</v>
      </c>
      <c r="H20" s="312">
        <f t="shared" si="3"/>
        <v>238120</v>
      </c>
      <c r="I20" s="312">
        <f t="shared" si="3"/>
        <v>242863</v>
      </c>
      <c r="J20" s="312">
        <f t="shared" si="3"/>
        <v>244996</v>
      </c>
      <c r="K20" s="312">
        <f>+K17+K14</f>
        <v>248437</v>
      </c>
      <c r="L20" s="312">
        <f>+L17+L14</f>
        <v>245561</v>
      </c>
      <c r="M20" s="312">
        <f>+M17+M14</f>
        <v>244297</v>
      </c>
      <c r="N20" s="312">
        <f>+N17+N14</f>
        <v>243722</v>
      </c>
      <c r="O20" s="312">
        <f>+O17+O14</f>
        <v>235677</v>
      </c>
    </row>
    <row r="21" spans="1:15" x14ac:dyDescent="0.25">
      <c r="A21" s="58"/>
    </row>
    <row r="22" spans="1:15" ht="46.5" customHeight="1" x14ac:dyDescent="0.25">
      <c r="A22" s="1048" t="s">
        <v>663</v>
      </c>
      <c r="B22" s="1045"/>
      <c r="C22" s="1045"/>
      <c r="D22" s="1045"/>
      <c r="E22" s="1045"/>
      <c r="F22" s="1045"/>
      <c r="G22" s="1045"/>
      <c r="H22" s="1045"/>
      <c r="I22" s="1045"/>
      <c r="J22" s="1045"/>
      <c r="K22" s="1045"/>
      <c r="L22" s="1045"/>
      <c r="M22" s="1045"/>
      <c r="N22" s="1045"/>
      <c r="O22" s="830"/>
    </row>
  </sheetData>
  <mergeCells count="1">
    <mergeCell ref="A22:N22"/>
  </mergeCells>
  <pageMargins left="0.7" right="0.7" top="0.75" bottom="0.75" header="0.3" footer="0.3"/>
  <pageSetup paperSize="9" scale="30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F5678-E3EE-4C26-8C10-A373BC62B59E}">
  <sheetPr>
    <tabColor rgb="FF92D050"/>
  </sheetPr>
  <dimension ref="A1:O43"/>
  <sheetViews>
    <sheetView showGridLines="0" view="pageBreakPreview" zoomScaleNormal="85" zoomScaleSheetLayoutView="100" workbookViewId="0"/>
  </sheetViews>
  <sheetFormatPr baseColWidth="10" defaultColWidth="11.5703125" defaultRowHeight="12" x14ac:dyDescent="0.2"/>
  <cols>
    <col min="1" max="1" width="17" style="3" customWidth="1"/>
    <col min="2" max="6" width="15.7109375" style="2" customWidth="1"/>
    <col min="7" max="12" width="15.7109375" style="3" customWidth="1"/>
    <col min="13" max="13" width="3.42578125" style="3" customWidth="1"/>
    <col min="14" max="14" width="11.5703125" style="132"/>
    <col min="15" max="15" width="12.28515625" style="3" bestFit="1" customWidth="1"/>
    <col min="16" max="16384" width="11.5703125" style="3"/>
  </cols>
  <sheetData>
    <row r="1" spans="1:14" ht="12.75" x14ac:dyDescent="0.2">
      <c r="A1" s="112" t="s">
        <v>498</v>
      </c>
      <c r="B1" s="523"/>
      <c r="C1" s="523"/>
      <c r="D1" s="523"/>
      <c r="E1" s="523"/>
      <c r="F1" s="523"/>
    </row>
    <row r="2" spans="1:14" ht="36.75" customHeight="1" x14ac:dyDescent="0.2">
      <c r="A2" s="1049" t="s">
        <v>499</v>
      </c>
      <c r="B2" s="1049"/>
      <c r="C2" s="1049"/>
      <c r="D2" s="1049"/>
      <c r="E2" s="1049"/>
      <c r="F2" s="1049"/>
      <c r="G2" s="1049"/>
      <c r="H2" s="1049"/>
      <c r="I2" s="1049"/>
    </row>
    <row r="4" spans="1:14" ht="15" x14ac:dyDescent="0.25">
      <c r="A4" s="524" t="s">
        <v>500</v>
      </c>
      <c r="B4" s="525">
        <v>2015</v>
      </c>
      <c r="C4" s="525">
        <v>2016</v>
      </c>
      <c r="D4" s="525">
        <v>2017</v>
      </c>
      <c r="E4" s="526">
        <v>2018</v>
      </c>
      <c r="F4" s="526">
        <v>2019</v>
      </c>
      <c r="G4" s="526">
        <v>2020</v>
      </c>
      <c r="H4" s="526">
        <v>2021</v>
      </c>
      <c r="I4" s="526">
        <v>2022</v>
      </c>
      <c r="J4" s="526">
        <v>2023</v>
      </c>
      <c r="K4" s="526">
        <v>2024</v>
      </c>
      <c r="L4" s="526" t="s">
        <v>632</v>
      </c>
      <c r="M4"/>
    </row>
    <row r="5" spans="1:14" ht="12.75" x14ac:dyDescent="0.2">
      <c r="A5" s="527" t="s">
        <v>501</v>
      </c>
      <c r="B5" s="528">
        <v>435550039.39776731</v>
      </c>
      <c r="C5" s="528">
        <v>401220684.46401173</v>
      </c>
      <c r="D5" s="528">
        <v>763697136.64720368</v>
      </c>
      <c r="E5" s="528">
        <v>1538755561.3522799</v>
      </c>
      <c r="F5" s="528">
        <v>1338540643.0920179</v>
      </c>
      <c r="G5" s="528">
        <v>924550904.85911989</v>
      </c>
      <c r="H5" s="528">
        <v>1489606410.7062762</v>
      </c>
      <c r="I5" s="528">
        <v>2906989969.7614036</v>
      </c>
      <c r="J5" s="528">
        <v>1784596247.9300802</v>
      </c>
      <c r="K5" s="528">
        <v>1583684885.1000242</v>
      </c>
      <c r="L5" s="528">
        <v>617885989.42488003</v>
      </c>
      <c r="M5" s="529"/>
      <c r="N5" s="831"/>
    </row>
    <row r="6" spans="1:14" ht="12.75" x14ac:dyDescent="0.2">
      <c r="A6" s="527" t="s">
        <v>502</v>
      </c>
      <c r="B6" s="528">
        <v>458057607.18828863</v>
      </c>
      <c r="C6" s="528">
        <v>418732039.77320975</v>
      </c>
      <c r="D6" s="528">
        <v>541508149.34888995</v>
      </c>
      <c r="E6" s="528">
        <v>869495869.71600986</v>
      </c>
      <c r="F6" s="528">
        <v>1043065611.4294121</v>
      </c>
      <c r="G6" s="528">
        <v>757768870.09938431</v>
      </c>
      <c r="H6" s="528">
        <v>1507199425.1820052</v>
      </c>
      <c r="I6" s="528">
        <v>1499971451.1666107</v>
      </c>
      <c r="J6" s="528">
        <v>1132020267.8957071</v>
      </c>
      <c r="K6" s="528">
        <v>1208374834.3011656</v>
      </c>
      <c r="L6" s="528">
        <v>468467862.81295997</v>
      </c>
      <c r="M6" s="529"/>
      <c r="N6" s="831"/>
    </row>
    <row r="7" spans="1:14" ht="12.75" x14ac:dyDescent="0.2">
      <c r="A7" s="527" t="s">
        <v>504</v>
      </c>
      <c r="B7" s="528">
        <v>261696329.59784004</v>
      </c>
      <c r="C7" s="528">
        <v>216570792.49526215</v>
      </c>
      <c r="D7" s="528">
        <v>136356979.96212474</v>
      </c>
      <c r="E7" s="528">
        <v>224550867.73710001</v>
      </c>
      <c r="F7" s="528">
        <v>296051121.90858167</v>
      </c>
      <c r="G7" s="528">
        <v>432277170.22909284</v>
      </c>
      <c r="H7" s="528">
        <v>639750145.24869096</v>
      </c>
      <c r="I7" s="528">
        <v>1151952606.045912</v>
      </c>
      <c r="J7" s="528">
        <v>600758562.91867125</v>
      </c>
      <c r="K7" s="528">
        <v>746953645.11537814</v>
      </c>
      <c r="L7" s="528">
        <v>288794992.57287997</v>
      </c>
      <c r="M7" s="529"/>
      <c r="N7" s="831"/>
    </row>
    <row r="8" spans="1:14" ht="12.75" x14ac:dyDescent="0.2">
      <c r="A8" s="527" t="s">
        <v>503</v>
      </c>
      <c r="B8" s="528">
        <v>146520247.92151484</v>
      </c>
      <c r="C8" s="528">
        <v>74421399.098810673</v>
      </c>
      <c r="D8" s="528">
        <v>122883926.66806822</v>
      </c>
      <c r="E8" s="528">
        <v>186469358.70390001</v>
      </c>
      <c r="F8" s="528">
        <v>135952129.10717773</v>
      </c>
      <c r="G8" s="528">
        <v>235587330.43529028</v>
      </c>
      <c r="H8" s="528">
        <v>540923654.37573445</v>
      </c>
      <c r="I8" s="528">
        <v>1301959152.1800368</v>
      </c>
      <c r="J8" s="528">
        <v>960328375.16385508</v>
      </c>
      <c r="K8" s="528">
        <v>872924720.24443448</v>
      </c>
      <c r="L8" s="528">
        <v>249601759.82023999</v>
      </c>
      <c r="M8" s="529"/>
      <c r="N8" s="681"/>
    </row>
    <row r="9" spans="1:14" ht="12.75" x14ac:dyDescent="0.2">
      <c r="A9" s="527" t="s">
        <v>506</v>
      </c>
      <c r="B9" s="528">
        <v>290705418.73623973</v>
      </c>
      <c r="C9" s="528">
        <v>227607445.32712173</v>
      </c>
      <c r="D9" s="528">
        <v>131188255.46103016</v>
      </c>
      <c r="E9" s="528">
        <v>219552890.38589999</v>
      </c>
      <c r="F9" s="528">
        <v>260149008.08051157</v>
      </c>
      <c r="G9" s="528">
        <v>242404829.68301129</v>
      </c>
      <c r="H9" s="528">
        <v>423283448.74851519</v>
      </c>
      <c r="I9" s="528">
        <v>778302577.6300832</v>
      </c>
      <c r="J9" s="528">
        <v>621250274.8130492</v>
      </c>
      <c r="K9" s="528">
        <v>1034031267.4078258</v>
      </c>
      <c r="L9" s="528">
        <v>218207935.04584</v>
      </c>
      <c r="M9" s="529"/>
      <c r="N9" s="682"/>
    </row>
    <row r="10" spans="1:14" ht="12.75" x14ac:dyDescent="0.2">
      <c r="A10" s="527" t="s">
        <v>505</v>
      </c>
      <c r="B10" s="528">
        <v>246846915.4356966</v>
      </c>
      <c r="C10" s="528">
        <v>180269348.96372631</v>
      </c>
      <c r="D10" s="528">
        <v>227611902.56232706</v>
      </c>
      <c r="E10" s="528">
        <v>387901922.66031998</v>
      </c>
      <c r="F10" s="528">
        <v>374260532.63893145</v>
      </c>
      <c r="G10" s="528">
        <v>347787885.8782028</v>
      </c>
      <c r="H10" s="528">
        <v>484875977.29469717</v>
      </c>
      <c r="I10" s="528">
        <v>711528223.09067392</v>
      </c>
      <c r="J10" s="528">
        <v>424626437.3789655</v>
      </c>
      <c r="K10" s="528">
        <v>574726626.26898849</v>
      </c>
      <c r="L10" s="528">
        <v>166880671.51512</v>
      </c>
      <c r="M10" s="529"/>
      <c r="N10" s="682"/>
    </row>
    <row r="11" spans="1:14" ht="12.75" x14ac:dyDescent="0.2">
      <c r="A11" s="527" t="s">
        <v>507</v>
      </c>
      <c r="B11" s="528">
        <v>346873562.57205111</v>
      </c>
      <c r="C11" s="528">
        <v>311810154.85205197</v>
      </c>
      <c r="D11" s="528">
        <v>324950628.46263272</v>
      </c>
      <c r="E11" s="528">
        <v>315586867.16687</v>
      </c>
      <c r="F11" s="528">
        <v>277660674.51767063</v>
      </c>
      <c r="G11" s="528">
        <v>245695348.41946793</v>
      </c>
      <c r="H11" s="528">
        <v>292913965.19033945</v>
      </c>
      <c r="I11" s="528">
        <v>379096117.19090271</v>
      </c>
      <c r="J11" s="528">
        <v>302901950.26407653</v>
      </c>
      <c r="K11" s="528">
        <v>311608839.28559732</v>
      </c>
      <c r="L11" s="528">
        <v>96163588.14632</v>
      </c>
      <c r="M11" s="529"/>
      <c r="N11" s="682"/>
    </row>
    <row r="12" spans="1:14" ht="12.75" x14ac:dyDescent="0.2">
      <c r="A12" s="527" t="s">
        <v>511</v>
      </c>
      <c r="B12" s="528">
        <v>179006704.84626919</v>
      </c>
      <c r="C12" s="528">
        <v>123641827.9232143</v>
      </c>
      <c r="D12" s="528">
        <v>138327589.57797658</v>
      </c>
      <c r="E12" s="528">
        <v>135513641.22571999</v>
      </c>
      <c r="F12" s="528">
        <v>103743810.59465368</v>
      </c>
      <c r="G12" s="528">
        <v>138747973.8251988</v>
      </c>
      <c r="H12" s="528">
        <v>142075284.55517718</v>
      </c>
      <c r="I12" s="528">
        <v>434380541.21987325</v>
      </c>
      <c r="J12" s="528">
        <v>276628005.73058379</v>
      </c>
      <c r="K12" s="528">
        <v>263344294.2395083</v>
      </c>
      <c r="L12" s="528">
        <v>91825341.771679997</v>
      </c>
      <c r="M12" s="529"/>
      <c r="N12" s="682"/>
    </row>
    <row r="13" spans="1:14" ht="12.75" x14ac:dyDescent="0.2">
      <c r="A13" s="527" t="s">
        <v>509</v>
      </c>
      <c r="B13" s="528">
        <v>357596831.06428301</v>
      </c>
      <c r="C13" s="528">
        <v>323857799.09807318</v>
      </c>
      <c r="D13" s="528">
        <v>272167011.57288229</v>
      </c>
      <c r="E13" s="528">
        <v>193163162.79499999</v>
      </c>
      <c r="F13" s="528">
        <v>191195008.66329765</v>
      </c>
      <c r="G13" s="528">
        <v>297926625.58165723</v>
      </c>
      <c r="H13" s="528">
        <v>400987625.63317901</v>
      </c>
      <c r="I13" s="528">
        <v>391837893.9307729</v>
      </c>
      <c r="J13" s="528">
        <v>241533678.82649976</v>
      </c>
      <c r="K13" s="528">
        <v>228397759.27171227</v>
      </c>
      <c r="L13" s="528">
        <v>87991449.390799999</v>
      </c>
      <c r="M13" s="529"/>
      <c r="N13" s="682"/>
    </row>
    <row r="14" spans="1:14" ht="12.75" x14ac:dyDescent="0.2">
      <c r="A14" s="527" t="s">
        <v>508</v>
      </c>
      <c r="B14" s="528">
        <v>13117595.594192579</v>
      </c>
      <c r="C14" s="528">
        <v>113927788.22782971</v>
      </c>
      <c r="D14" s="528">
        <v>327055932.94078314</v>
      </c>
      <c r="E14" s="528">
        <v>287545986.22107995</v>
      </c>
      <c r="F14" s="528">
        <v>232075398.83061412</v>
      </c>
      <c r="G14" s="528">
        <v>257573602.17469963</v>
      </c>
      <c r="H14" s="528">
        <v>405850821.23998946</v>
      </c>
      <c r="I14" s="528">
        <v>589157681.24090171</v>
      </c>
      <c r="J14" s="528">
        <v>496137660.46374714</v>
      </c>
      <c r="K14" s="528">
        <v>494038226.17757148</v>
      </c>
      <c r="L14" s="528">
        <v>78714362.492639974</v>
      </c>
      <c r="M14" s="529"/>
      <c r="N14" s="682"/>
    </row>
    <row r="15" spans="1:14" ht="12.75" x14ac:dyDescent="0.2">
      <c r="A15" s="527" t="s">
        <v>510</v>
      </c>
      <c r="B15" s="528">
        <v>68907801.303166687</v>
      </c>
      <c r="C15" s="528">
        <v>62457316.612771541</v>
      </c>
      <c r="D15" s="528">
        <v>104478499.19148935</v>
      </c>
      <c r="E15" s="528">
        <v>187976278.78904</v>
      </c>
      <c r="F15" s="528">
        <v>144971943.18128914</v>
      </c>
      <c r="G15" s="528">
        <v>64317113.420949295</v>
      </c>
      <c r="H15" s="528">
        <v>99569605.013584509</v>
      </c>
      <c r="I15" s="528">
        <v>364425078.26493734</v>
      </c>
      <c r="J15" s="528">
        <v>253202218.27251732</v>
      </c>
      <c r="K15" s="528">
        <v>175671378.72881177</v>
      </c>
      <c r="L15" s="528">
        <v>60441739.186480001</v>
      </c>
      <c r="M15" s="529"/>
      <c r="N15" s="682"/>
    </row>
    <row r="16" spans="1:14" ht="12.75" x14ac:dyDescent="0.2">
      <c r="A16" s="527" t="s">
        <v>512</v>
      </c>
      <c r="B16" s="528">
        <v>134624977.43811226</v>
      </c>
      <c r="C16" s="528">
        <v>89040429.888055548</v>
      </c>
      <c r="D16" s="528">
        <v>133154121.32013087</v>
      </c>
      <c r="E16" s="528">
        <v>164027493.34915999</v>
      </c>
      <c r="F16" s="528">
        <v>154141789.48205101</v>
      </c>
      <c r="G16" s="528">
        <v>115837950.53552753</v>
      </c>
      <c r="H16" s="528">
        <v>178531635.40426666</v>
      </c>
      <c r="I16" s="528">
        <v>231308289.86436662</v>
      </c>
      <c r="J16" s="528">
        <v>157360594.96352369</v>
      </c>
      <c r="K16" s="528">
        <v>140836701.23690817</v>
      </c>
      <c r="L16" s="528">
        <v>35488479.887119994</v>
      </c>
      <c r="M16" s="529"/>
      <c r="N16" s="682"/>
    </row>
    <row r="17" spans="1:15" ht="12.75" x14ac:dyDescent="0.2">
      <c r="A17" s="527" t="s">
        <v>515</v>
      </c>
      <c r="B17" s="528">
        <v>9068663.1099116839</v>
      </c>
      <c r="C17" s="528">
        <v>40373348.243934266</v>
      </c>
      <c r="D17" s="528">
        <v>13929045.176468935</v>
      </c>
      <c r="E17" s="528">
        <v>9639181.864599999</v>
      </c>
      <c r="F17" s="528">
        <v>9614887.3789981753</v>
      </c>
      <c r="G17" s="528">
        <v>16251306.838739339</v>
      </c>
      <c r="H17" s="528">
        <v>16309201.577606764</v>
      </c>
      <c r="I17" s="528">
        <v>39401246.590282783</v>
      </c>
      <c r="J17" s="528">
        <v>155265130.28780186</v>
      </c>
      <c r="K17" s="528">
        <v>165346911.84009668</v>
      </c>
      <c r="L17" s="528">
        <v>28510793.127519999</v>
      </c>
      <c r="M17" s="529"/>
      <c r="N17" s="682"/>
    </row>
    <row r="18" spans="1:15" ht="12.75" x14ac:dyDescent="0.2">
      <c r="A18" s="527" t="s">
        <v>514</v>
      </c>
      <c r="B18" s="528">
        <v>96158247.705379516</v>
      </c>
      <c r="C18" s="528">
        <v>44529728.767307192</v>
      </c>
      <c r="D18" s="528">
        <v>82028454.668843776</v>
      </c>
      <c r="E18" s="528">
        <v>112715529.84332</v>
      </c>
      <c r="F18" s="528">
        <v>104096132.55902585</v>
      </c>
      <c r="G18" s="528">
        <v>59561652.249217242</v>
      </c>
      <c r="H18" s="528">
        <v>62930067.91201254</v>
      </c>
      <c r="I18" s="528">
        <v>127616459.91505076</v>
      </c>
      <c r="J18" s="528">
        <v>100419878.43757316</v>
      </c>
      <c r="K18" s="528">
        <v>110466790.63696405</v>
      </c>
      <c r="L18" s="528">
        <v>28262278.574959997</v>
      </c>
      <c r="M18" s="529"/>
      <c r="N18" s="682"/>
    </row>
    <row r="19" spans="1:15" ht="12.75" x14ac:dyDescent="0.2">
      <c r="A19" s="527" t="s">
        <v>513</v>
      </c>
      <c r="B19" s="528">
        <v>31924855.351153452</v>
      </c>
      <c r="C19" s="528">
        <v>40999369.072110027</v>
      </c>
      <c r="D19" s="528">
        <v>40902318.071357079</v>
      </c>
      <c r="E19" s="528">
        <v>65415326.179779999</v>
      </c>
      <c r="F19" s="528">
        <v>46811127.651361644</v>
      </c>
      <c r="G19" s="528">
        <v>80390266.921754465</v>
      </c>
      <c r="H19" s="528">
        <v>111945525.5520362</v>
      </c>
      <c r="I19" s="528">
        <v>165071381.3721655</v>
      </c>
      <c r="J19" s="528">
        <v>108518643.34688735</v>
      </c>
      <c r="K19" s="528">
        <v>88279382.849282295</v>
      </c>
      <c r="L19" s="528">
        <v>25366752.614960004</v>
      </c>
      <c r="M19" s="529"/>
      <c r="N19" s="682"/>
    </row>
    <row r="20" spans="1:15" ht="12.75" x14ac:dyDescent="0.2">
      <c r="A20" s="527" t="s">
        <v>516</v>
      </c>
      <c r="B20" s="528">
        <v>19655540.425577022</v>
      </c>
      <c r="C20" s="528">
        <v>16388556.836441996</v>
      </c>
      <c r="D20" s="528">
        <v>15854103.314053014</v>
      </c>
      <c r="E20" s="528">
        <v>18399498.831899997</v>
      </c>
      <c r="F20" s="528">
        <v>18128058.36859753</v>
      </c>
      <c r="G20" s="528">
        <v>18306277.375074893</v>
      </c>
      <c r="H20" s="528">
        <v>18017005.49448806</v>
      </c>
      <c r="I20" s="528">
        <v>23584638.910057444</v>
      </c>
      <c r="J20" s="528">
        <v>24223192.298022892</v>
      </c>
      <c r="K20" s="528">
        <v>40005909.303507052</v>
      </c>
      <c r="L20" s="528">
        <v>3323003.3526399997</v>
      </c>
      <c r="M20" s="529"/>
      <c r="N20" s="682"/>
      <c r="O20" s="530"/>
    </row>
    <row r="21" spans="1:15" ht="12.75" x14ac:dyDescent="0.2">
      <c r="A21" s="527" t="s">
        <v>519</v>
      </c>
      <c r="B21" s="528">
        <v>6468618.9094042946</v>
      </c>
      <c r="C21" s="528">
        <v>5593184.9084286857</v>
      </c>
      <c r="D21" s="528">
        <v>11316086.427496459</v>
      </c>
      <c r="E21" s="528">
        <v>23651260.214620002</v>
      </c>
      <c r="F21" s="528">
        <v>15465473.703236479</v>
      </c>
      <c r="G21" s="528">
        <v>9080756.4072104357</v>
      </c>
      <c r="H21" s="528">
        <v>7019351.0208925996</v>
      </c>
      <c r="I21" s="528">
        <v>7277520.4297423838</v>
      </c>
      <c r="J21" s="528">
        <v>7442495.8230020683</v>
      </c>
      <c r="K21" s="528">
        <v>11056657.670265798</v>
      </c>
      <c r="L21" s="528">
        <v>1172903.83296</v>
      </c>
      <c r="M21" s="529"/>
      <c r="N21" s="682"/>
    </row>
    <row r="22" spans="1:15" ht="12.75" x14ac:dyDescent="0.2">
      <c r="A22" s="527" t="s">
        <v>520</v>
      </c>
      <c r="B22" s="528">
        <v>2888668.4778900002</v>
      </c>
      <c r="C22" s="528">
        <v>3061429.7208000002</v>
      </c>
      <c r="D22" s="528">
        <v>2926337.6958999997</v>
      </c>
      <c r="E22" s="528">
        <v>2482483.5123299998</v>
      </c>
      <c r="F22" s="528">
        <v>2314067.4608615283</v>
      </c>
      <c r="G22" s="528">
        <v>2725409.8561216169</v>
      </c>
      <c r="H22" s="528">
        <v>5179396.3332794718</v>
      </c>
      <c r="I22" s="528">
        <v>5127761.8147025798</v>
      </c>
      <c r="J22" s="528">
        <v>5353007.8559589926</v>
      </c>
      <c r="K22" s="528">
        <v>5255449.2869282132</v>
      </c>
      <c r="L22" s="528">
        <v>401552.79423999996</v>
      </c>
      <c r="M22" s="529"/>
      <c r="N22" s="682"/>
    </row>
    <row r="23" spans="1:15" ht="12.75" x14ac:dyDescent="0.2">
      <c r="A23" s="527" t="s">
        <v>518</v>
      </c>
      <c r="B23" s="528">
        <v>2157369.8041699999</v>
      </c>
      <c r="C23" s="528">
        <v>2614534.5551999998</v>
      </c>
      <c r="D23" s="528">
        <v>2459545.6821000003</v>
      </c>
      <c r="E23" s="528">
        <v>2294806.98325</v>
      </c>
      <c r="F23" s="528">
        <v>2818617.4189774888</v>
      </c>
      <c r="G23" s="528">
        <v>2574450.5375817707</v>
      </c>
      <c r="H23" s="528">
        <v>3050984.6852615234</v>
      </c>
      <c r="I23" s="528">
        <v>3428563.6587596955</v>
      </c>
      <c r="J23" s="528">
        <v>3241107.332970473</v>
      </c>
      <c r="K23" s="528">
        <v>2972047.8200155683</v>
      </c>
      <c r="L23" s="528">
        <v>291907.01240000001</v>
      </c>
      <c r="M23" s="529"/>
      <c r="N23" s="682"/>
    </row>
    <row r="24" spans="1:15" ht="12.75" x14ac:dyDescent="0.2">
      <c r="A24" s="527" t="s">
        <v>517</v>
      </c>
      <c r="B24" s="528">
        <v>5706551.4531299993</v>
      </c>
      <c r="C24" s="528">
        <v>7269178.1679999996</v>
      </c>
      <c r="D24" s="528">
        <v>6547623.2617000006</v>
      </c>
      <c r="E24" s="528">
        <v>6231787.3898499999</v>
      </c>
      <c r="F24" s="528">
        <v>6008574.417040281</v>
      </c>
      <c r="G24" s="528">
        <v>7885246.3756776359</v>
      </c>
      <c r="H24" s="528">
        <v>7656701.8052467592</v>
      </c>
      <c r="I24" s="528">
        <v>9002161.7391905803</v>
      </c>
      <c r="J24" s="528">
        <v>7737160.4530204516</v>
      </c>
      <c r="K24" s="528">
        <v>8758022.0222891849</v>
      </c>
      <c r="L24" s="528">
        <v>63566.907520000001</v>
      </c>
      <c r="M24" s="529"/>
      <c r="N24" s="682"/>
    </row>
    <row r="25" spans="1:15" ht="12" customHeight="1" x14ac:dyDescent="0.2">
      <c r="A25" s="527" t="s">
        <v>521</v>
      </c>
      <c r="B25" s="528">
        <v>2232926.1892499998</v>
      </c>
      <c r="C25" s="528">
        <v>1601235.8291999998</v>
      </c>
      <c r="D25" s="528">
        <v>1953421.1561500002</v>
      </c>
      <c r="E25" s="528">
        <v>1974469.6207799998</v>
      </c>
      <c r="F25" s="528">
        <v>3326573.2081514923</v>
      </c>
      <c r="G25" s="528">
        <v>3236894.3039723476</v>
      </c>
      <c r="H25" s="528">
        <v>4304223.9769679606</v>
      </c>
      <c r="I25" s="528">
        <v>2660652.1127726398</v>
      </c>
      <c r="J25" s="528">
        <v>1562014.4240889621</v>
      </c>
      <c r="K25" s="528">
        <v>2476848.6427423134</v>
      </c>
      <c r="L25" s="528">
        <v>34751.931359999995</v>
      </c>
      <c r="M25" s="529"/>
      <c r="N25" s="682"/>
      <c r="O25" s="530"/>
    </row>
    <row r="26" spans="1:15" ht="12.75" x14ac:dyDescent="0.2">
      <c r="A26" s="527" t="s">
        <v>523</v>
      </c>
      <c r="B26" s="528">
        <v>57491.882610000001</v>
      </c>
      <c r="C26" s="528">
        <v>70308</v>
      </c>
      <c r="D26" s="528">
        <v>130993.5</v>
      </c>
      <c r="E26" s="528">
        <v>70696.3</v>
      </c>
      <c r="F26" s="528">
        <v>85879.494999999995</v>
      </c>
      <c r="G26" s="528">
        <v>127894.05298755187</v>
      </c>
      <c r="H26" s="528">
        <v>162967.48003844672</v>
      </c>
      <c r="I26" s="528">
        <v>181533.05207262436</v>
      </c>
      <c r="J26" s="528">
        <v>116385.79927355776</v>
      </c>
      <c r="K26" s="528">
        <v>133134.14986679205</v>
      </c>
      <c r="L26" s="528">
        <v>25164</v>
      </c>
      <c r="M26" s="529"/>
      <c r="N26" s="682"/>
    </row>
    <row r="27" spans="1:15" ht="12.75" x14ac:dyDescent="0.2">
      <c r="A27" s="527" t="s">
        <v>522</v>
      </c>
      <c r="B27" s="528">
        <v>498347.86392999993</v>
      </c>
      <c r="C27" s="528">
        <v>108743.87999999999</v>
      </c>
      <c r="D27" s="528">
        <v>138607.74124999999</v>
      </c>
      <c r="E27" s="528">
        <v>51698.7</v>
      </c>
      <c r="F27" s="528">
        <v>796532.59656573122</v>
      </c>
      <c r="G27" s="528">
        <v>269871.92775999999</v>
      </c>
      <c r="H27" s="528">
        <v>310226.00983628561</v>
      </c>
      <c r="I27" s="528">
        <v>121680.14303237597</v>
      </c>
      <c r="J27" s="528">
        <v>187009.38300606937</v>
      </c>
      <c r="K27" s="528">
        <v>311415.66533782915</v>
      </c>
      <c r="L27" s="528">
        <v>8667.6</v>
      </c>
      <c r="M27" s="529"/>
      <c r="N27" s="682"/>
    </row>
    <row r="28" spans="1:15" ht="12.75" x14ac:dyDescent="0.2">
      <c r="A28" s="527" t="s">
        <v>524</v>
      </c>
      <c r="B28" s="528">
        <v>42339.869109999992</v>
      </c>
      <c r="C28" s="528">
        <v>21522.379199999999</v>
      </c>
      <c r="D28" s="528">
        <v>11714.80695</v>
      </c>
      <c r="E28" s="528">
        <v>4561.6499999999996</v>
      </c>
      <c r="F28" s="528">
        <v>98514.900000000009</v>
      </c>
      <c r="G28" s="528">
        <v>152382.32651863317</v>
      </c>
      <c r="H28" s="528">
        <v>437429.05606000003</v>
      </c>
      <c r="I28" s="528">
        <v>348567.93099999998</v>
      </c>
      <c r="J28" s="528">
        <v>285994.08658</v>
      </c>
      <c r="K28" s="528">
        <v>409447.94500000001</v>
      </c>
      <c r="L28" s="528">
        <v>838.80000000000007</v>
      </c>
      <c r="M28" s="529"/>
      <c r="N28" s="682"/>
    </row>
    <row r="29" spans="1:15" ht="12.75" x14ac:dyDescent="0.2">
      <c r="A29" s="527" t="s">
        <v>525</v>
      </c>
      <c r="B29" s="528">
        <v>48702.754459999996</v>
      </c>
      <c r="C29" s="528">
        <v>34813.195199999995</v>
      </c>
      <c r="D29" s="528">
        <v>24902.6855</v>
      </c>
      <c r="E29" s="528">
        <v>31659.407620000002</v>
      </c>
      <c r="F29" s="528">
        <v>46212.574770132938</v>
      </c>
      <c r="G29" s="528">
        <v>66382.008094191769</v>
      </c>
      <c r="H29" s="528">
        <v>59627.639649930774</v>
      </c>
      <c r="I29" s="528">
        <v>180435.3183192843</v>
      </c>
      <c r="J29" s="528">
        <v>253444.2975235428</v>
      </c>
      <c r="K29" s="528">
        <v>20048.527828970004</v>
      </c>
      <c r="L29" s="528">
        <v>0</v>
      </c>
      <c r="M29" s="529"/>
      <c r="N29" s="682"/>
    </row>
    <row r="30" spans="1:15" ht="12.75" x14ac:dyDescent="0.2">
      <c r="A30" s="531"/>
      <c r="B30" s="531"/>
      <c r="C30" s="531"/>
      <c r="D30" s="531"/>
      <c r="E30" s="531"/>
      <c r="F30" s="531"/>
      <c r="G30" s="531"/>
      <c r="H30" s="531"/>
      <c r="I30" s="531"/>
      <c r="J30" s="531"/>
      <c r="K30" s="531"/>
      <c r="L30" s="145"/>
      <c r="M30" s="529"/>
      <c r="N30" s="682"/>
    </row>
    <row r="31" spans="1:15" ht="12.75" x14ac:dyDescent="0.2">
      <c r="A31" s="532" t="s">
        <v>0</v>
      </c>
      <c r="B31" s="143">
        <f>SUM(B5:B29)</f>
        <v>3116412354.891398</v>
      </c>
      <c r="C31" s="143">
        <f>SUM(C5:C29)</f>
        <v>2706222980.2799606</v>
      </c>
      <c r="D31" s="143">
        <f>SUM(D5:D29)</f>
        <v>3401603287.9033084</v>
      </c>
      <c r="E31" s="143">
        <f t="shared" ref="E31:J31" si="0">SUM(E5:E29)</f>
        <v>4953502860.6004286</v>
      </c>
      <c r="F31" s="143">
        <f t="shared" si="0"/>
        <v>4761418323.2587938</v>
      </c>
      <c r="G31" s="143">
        <f t="shared" si="0"/>
        <v>4261104396.3223124</v>
      </c>
      <c r="H31" s="143">
        <f t="shared" si="0"/>
        <v>6842950707.135829</v>
      </c>
      <c r="I31" s="143">
        <f t="shared" si="0"/>
        <v>11124912184.573622</v>
      </c>
      <c r="J31" s="143">
        <f t="shared" si="0"/>
        <v>7665949738.4469872</v>
      </c>
      <c r="K31" s="143">
        <f>SUM(K5:K29)</f>
        <v>8070085243.7380505</v>
      </c>
      <c r="L31" s="140">
        <f>SUM(L5:L29)</f>
        <v>2547926352.6155205</v>
      </c>
      <c r="M31" s="529"/>
      <c r="N31" s="682"/>
    </row>
    <row r="32" spans="1:15" ht="12.75" x14ac:dyDescent="0.2">
      <c r="A32" s="533"/>
      <c r="B32" s="534"/>
      <c r="C32" s="534"/>
      <c r="D32" s="534"/>
      <c r="E32" s="534"/>
      <c r="F32" s="534"/>
      <c r="G32" s="535"/>
      <c r="H32" s="535"/>
      <c r="I32" s="535"/>
      <c r="J32" s="535"/>
      <c r="K32" s="535"/>
      <c r="L32" s="535"/>
    </row>
    <row r="33" spans="1:13" ht="82.5" customHeight="1" x14ac:dyDescent="0.2">
      <c r="A33" s="1050" t="s">
        <v>664</v>
      </c>
      <c r="B33" s="1050"/>
      <c r="C33" s="1050"/>
      <c r="D33" s="1050"/>
      <c r="E33" s="1050"/>
      <c r="F33" s="1050"/>
      <c r="G33" s="1050"/>
      <c r="H33" s="1050"/>
      <c r="I33" s="1050"/>
      <c r="J33" s="536"/>
      <c r="K33" s="531"/>
      <c r="L33" s="145"/>
      <c r="M33" s="145"/>
    </row>
    <row r="34" spans="1:13" ht="12.75" x14ac:dyDescent="0.2">
      <c r="D34" s="537"/>
      <c r="E34" s="537"/>
      <c r="F34" s="537"/>
      <c r="G34" s="127"/>
      <c r="K34" s="143"/>
      <c r="L34" s="143"/>
      <c r="M34" s="143"/>
    </row>
    <row r="35" spans="1:13" ht="12.75" x14ac:dyDescent="0.2">
      <c r="B35" s="538"/>
      <c r="D35" s="537"/>
      <c r="E35" s="537"/>
      <c r="F35" s="537"/>
      <c r="G35" s="127"/>
    </row>
    <row r="36" spans="1:13" ht="12.75" x14ac:dyDescent="0.2">
      <c r="D36" s="537"/>
      <c r="E36" s="537"/>
      <c r="F36" s="537"/>
      <c r="G36" s="276"/>
    </row>
    <row r="37" spans="1:13" ht="12.75" x14ac:dyDescent="0.2">
      <c r="D37" s="537"/>
      <c r="E37" s="537"/>
      <c r="F37" s="537"/>
      <c r="G37" s="127"/>
    </row>
    <row r="38" spans="1:13" ht="12.75" x14ac:dyDescent="0.2">
      <c r="D38" s="537"/>
      <c r="E38" s="537"/>
      <c r="F38" s="537"/>
      <c r="G38" s="127"/>
    </row>
    <row r="39" spans="1:13" ht="12.75" x14ac:dyDescent="0.2">
      <c r="D39" s="537"/>
      <c r="E39" s="537"/>
      <c r="F39" s="537"/>
      <c r="G39" s="127"/>
    </row>
    <row r="40" spans="1:13" ht="12.75" x14ac:dyDescent="0.2">
      <c r="D40" s="537"/>
      <c r="E40" s="537"/>
      <c r="F40" s="537"/>
      <c r="G40" s="127"/>
    </row>
    <row r="41" spans="1:13" ht="12.75" x14ac:dyDescent="0.2">
      <c r="D41" s="537"/>
      <c r="E41" s="537"/>
      <c r="F41" s="537"/>
      <c r="G41" s="127"/>
    </row>
    <row r="42" spans="1:13" ht="12.75" x14ac:dyDescent="0.2">
      <c r="B42" s="539"/>
      <c r="D42" s="537"/>
      <c r="E42" s="537"/>
      <c r="F42" s="537"/>
      <c r="G42" s="127"/>
    </row>
    <row r="43" spans="1:13" x14ac:dyDescent="0.2">
      <c r="B43" s="539"/>
    </row>
  </sheetData>
  <mergeCells count="2">
    <mergeCell ref="A2:I2"/>
    <mergeCell ref="A33:I33"/>
  </mergeCells>
  <printOptions horizontalCentered="1" verticalCentered="1"/>
  <pageMargins left="0" right="0" top="0" bottom="0" header="0.31496062992125984" footer="0.31496062992125984"/>
  <pageSetup paperSize="9" scale="62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08D0A-B8E6-4C4C-A9D7-3C0DF444A139}">
  <sheetPr>
    <tabColor rgb="FF92D050"/>
  </sheetPr>
  <dimension ref="A1:T91"/>
  <sheetViews>
    <sheetView showGridLines="0" view="pageBreakPreview" zoomScaleNormal="100" zoomScaleSheetLayoutView="100" workbookViewId="0"/>
  </sheetViews>
  <sheetFormatPr baseColWidth="10" defaultColWidth="11.5703125" defaultRowHeight="12" x14ac:dyDescent="0.2"/>
  <cols>
    <col min="1" max="1" width="20.7109375" style="3" customWidth="1"/>
    <col min="2" max="4" width="15.7109375" style="563" customWidth="1"/>
    <col min="5" max="5" width="15.7109375" style="3" customWidth="1"/>
    <col min="6" max="7" width="15.7109375" style="540" customWidth="1"/>
    <col min="8" max="12" width="15.7109375" style="3" customWidth="1"/>
    <col min="13" max="13" width="4.140625" style="3" customWidth="1"/>
    <col min="14" max="14" width="12.28515625" style="3" bestFit="1" customWidth="1"/>
    <col min="15" max="17" width="11.5703125" style="3"/>
    <col min="18" max="19" width="0" style="3" hidden="1" customWidth="1"/>
    <col min="20" max="16384" width="11.5703125" style="3"/>
  </cols>
  <sheetData>
    <row r="1" spans="1:16" ht="12.75" x14ac:dyDescent="0.2">
      <c r="A1" s="112" t="s">
        <v>526</v>
      </c>
      <c r="B1" s="127"/>
      <c r="C1" s="127"/>
      <c r="D1" s="127"/>
    </row>
    <row r="2" spans="1:16" ht="31.5" customHeight="1" x14ac:dyDescent="0.25">
      <c r="A2" s="1051" t="s">
        <v>527</v>
      </c>
      <c r="B2" s="1051"/>
      <c r="C2" s="1051"/>
      <c r="D2" s="1051"/>
      <c r="E2" s="1051"/>
      <c r="F2" s="1051"/>
      <c r="G2" s="1051"/>
      <c r="H2" s="1051"/>
      <c r="I2" s="1051"/>
      <c r="J2" s="541"/>
    </row>
    <row r="3" spans="1:16" ht="12.75" x14ac:dyDescent="0.2">
      <c r="A3" s="145"/>
      <c r="B3" s="127"/>
      <c r="C3" s="127"/>
      <c r="D3" s="127"/>
      <c r="F3" s="542"/>
      <c r="G3" s="542"/>
      <c r="I3" s="132"/>
      <c r="J3" s="132"/>
      <c r="K3" s="543"/>
      <c r="L3" s="543"/>
    </row>
    <row r="4" spans="1:16" ht="13.5" thickBot="1" x14ac:dyDescent="0.25">
      <c r="A4" s="524" t="s">
        <v>500</v>
      </c>
      <c r="B4" s="525">
        <v>2015</v>
      </c>
      <c r="C4" s="525">
        <v>2016</v>
      </c>
      <c r="D4" s="525">
        <v>2017</v>
      </c>
      <c r="E4" s="525">
        <v>2018</v>
      </c>
      <c r="F4" s="525">
        <v>2019</v>
      </c>
      <c r="G4" s="525">
        <v>2020</v>
      </c>
      <c r="H4" s="525">
        <v>2021</v>
      </c>
      <c r="I4" s="525">
        <v>2022</v>
      </c>
      <c r="J4" s="525">
        <v>2023</v>
      </c>
      <c r="K4" s="525">
        <v>2024</v>
      </c>
      <c r="L4" s="525" t="s">
        <v>632</v>
      </c>
      <c r="M4" s="543"/>
      <c r="P4" s="544"/>
    </row>
    <row r="5" spans="1:16" ht="13.5" thickBot="1" x14ac:dyDescent="0.25">
      <c r="A5" s="545" t="s">
        <v>528</v>
      </c>
      <c r="B5" s="546">
        <f t="shared" ref="B5:L5" si="0">SUM(B6:B30)</f>
        <v>2349928988.789999</v>
      </c>
      <c r="C5" s="546">
        <f t="shared" si="0"/>
        <v>1539174853.1900001</v>
      </c>
      <c r="D5" s="546">
        <f t="shared" si="0"/>
        <v>1890777102.5600004</v>
      </c>
      <c r="E5" s="546">
        <f t="shared" si="0"/>
        <v>3185578835.4300003</v>
      </c>
      <c r="F5" s="546">
        <f t="shared" si="0"/>
        <v>2927116454.2500005</v>
      </c>
      <c r="G5" s="546">
        <f t="shared" si="0"/>
        <v>2648430124.3700004</v>
      </c>
      <c r="H5" s="546">
        <f t="shared" si="0"/>
        <v>2981711958.4000006</v>
      </c>
      <c r="I5" s="546">
        <f t="shared" si="0"/>
        <v>7875150511.4099979</v>
      </c>
      <c r="J5" s="546">
        <f t="shared" si="0"/>
        <v>5253597349.9700003</v>
      </c>
      <c r="K5" s="546">
        <f t="shared" si="0"/>
        <v>5579381144.249999</v>
      </c>
      <c r="L5" s="546">
        <f t="shared" si="0"/>
        <v>1910657409.5999999</v>
      </c>
      <c r="M5" s="528"/>
      <c r="P5" s="544"/>
    </row>
    <row r="6" spans="1:16" ht="12.75" x14ac:dyDescent="0.2">
      <c r="A6" s="527" t="s">
        <v>501</v>
      </c>
      <c r="B6" s="528">
        <v>415256250.88999999</v>
      </c>
      <c r="C6" s="528">
        <v>313663812.89999998</v>
      </c>
      <c r="D6" s="528">
        <v>494474963.68000001</v>
      </c>
      <c r="E6" s="528">
        <v>1085384780.1799998</v>
      </c>
      <c r="F6" s="528">
        <v>1031284773.38</v>
      </c>
      <c r="G6" s="528">
        <v>762972221.68000007</v>
      </c>
      <c r="H6" s="528">
        <v>848977061.24000001</v>
      </c>
      <c r="I6" s="528">
        <v>2086366169.0300002</v>
      </c>
      <c r="J6" s="528">
        <v>1405742153.3800001</v>
      </c>
      <c r="K6" s="528">
        <v>1225744176.8799999</v>
      </c>
      <c r="L6" s="528">
        <v>474508026</v>
      </c>
      <c r="M6" s="547"/>
      <c r="N6" s="530"/>
      <c r="P6" s="544"/>
    </row>
    <row r="7" spans="1:16" ht="12.75" x14ac:dyDescent="0.2">
      <c r="A7" s="527" t="s">
        <v>502</v>
      </c>
      <c r="B7" s="528">
        <v>356823875.94999999</v>
      </c>
      <c r="C7" s="528">
        <v>21985207.27</v>
      </c>
      <c r="D7" s="528">
        <v>258608519.87</v>
      </c>
      <c r="E7" s="528">
        <v>531759344.56</v>
      </c>
      <c r="F7" s="528">
        <v>409620300.06999999</v>
      </c>
      <c r="G7" s="528">
        <v>248719168.84999999</v>
      </c>
      <c r="H7" s="528">
        <v>215808290.16999999</v>
      </c>
      <c r="I7" s="528">
        <v>1118649480.3899999</v>
      </c>
      <c r="J7" s="528">
        <v>858603333.44000006</v>
      </c>
      <c r="K7" s="528">
        <v>954970474.49000001</v>
      </c>
      <c r="L7" s="528">
        <v>406933814</v>
      </c>
      <c r="M7" s="547"/>
      <c r="N7" s="530"/>
      <c r="P7" s="544"/>
    </row>
    <row r="8" spans="1:16" ht="12.75" x14ac:dyDescent="0.2">
      <c r="A8" s="527" t="s">
        <v>504</v>
      </c>
      <c r="B8" s="528">
        <v>205679752.31</v>
      </c>
      <c r="C8" s="528">
        <v>177659542.19</v>
      </c>
      <c r="D8" s="528">
        <v>94715680.090000004</v>
      </c>
      <c r="E8" s="528">
        <v>166692977.56</v>
      </c>
      <c r="F8" s="528">
        <v>219003987.89000002</v>
      </c>
      <c r="G8" s="528">
        <v>341034251.15999997</v>
      </c>
      <c r="H8" s="528">
        <v>387924184.31999999</v>
      </c>
      <c r="I8" s="528">
        <v>840677621.75999999</v>
      </c>
      <c r="J8" s="528">
        <v>437310674.51999998</v>
      </c>
      <c r="K8" s="528">
        <v>526678580.03999996</v>
      </c>
      <c r="L8" s="528">
        <v>220597137</v>
      </c>
      <c r="M8" s="547"/>
      <c r="N8" s="530"/>
      <c r="P8" s="544"/>
    </row>
    <row r="9" spans="1:16" s="132" customFormat="1" ht="12.75" x14ac:dyDescent="0.2">
      <c r="A9" s="527" t="s">
        <v>503</v>
      </c>
      <c r="B9" s="528">
        <v>126136074.55</v>
      </c>
      <c r="C9" s="528">
        <v>56638874.040000007</v>
      </c>
      <c r="D9" s="528">
        <v>93245662.599999994</v>
      </c>
      <c r="E9" s="528">
        <v>166903539.21000001</v>
      </c>
      <c r="F9" s="528">
        <v>99776063.209999993</v>
      </c>
      <c r="G9" s="528">
        <v>177605902.91</v>
      </c>
      <c r="H9" s="528">
        <v>260483616.35999998</v>
      </c>
      <c r="I9" s="528">
        <v>827667762.97000003</v>
      </c>
      <c r="J9" s="528">
        <v>707485634.02999997</v>
      </c>
      <c r="K9" s="528">
        <v>644009684.25</v>
      </c>
      <c r="L9" s="528">
        <v>212705918</v>
      </c>
      <c r="M9" s="547"/>
      <c r="N9" s="660"/>
      <c r="P9" s="544"/>
    </row>
    <row r="10" spans="1:16" ht="12.75" x14ac:dyDescent="0.2">
      <c r="A10" s="527" t="s">
        <v>506</v>
      </c>
      <c r="B10" s="528">
        <v>233544864.59999999</v>
      </c>
      <c r="C10" s="528">
        <v>189395284.74000001</v>
      </c>
      <c r="D10" s="528">
        <v>87391273.040000007</v>
      </c>
      <c r="E10" s="528">
        <v>162314150.38</v>
      </c>
      <c r="F10" s="528">
        <v>193952100.26999998</v>
      </c>
      <c r="G10" s="528">
        <v>179542675.66</v>
      </c>
      <c r="H10" s="528">
        <v>244039268.53999999</v>
      </c>
      <c r="I10" s="528">
        <v>573944871.75</v>
      </c>
      <c r="J10" s="528">
        <v>282174535.94999999</v>
      </c>
      <c r="K10" s="528">
        <v>662778565.46000004</v>
      </c>
      <c r="L10" s="528">
        <v>140429723</v>
      </c>
      <c r="M10" s="547"/>
      <c r="N10" s="530"/>
      <c r="P10" s="544"/>
    </row>
    <row r="11" spans="1:16" ht="12.75" x14ac:dyDescent="0.2">
      <c r="A11" s="527" t="s">
        <v>505</v>
      </c>
      <c r="B11" s="528">
        <v>137066946.16</v>
      </c>
      <c r="C11" s="528">
        <v>49043314.479999997</v>
      </c>
      <c r="D11" s="528">
        <v>81305449.939999998</v>
      </c>
      <c r="E11" s="528">
        <v>211561342.28</v>
      </c>
      <c r="F11" s="528">
        <v>227958678.31</v>
      </c>
      <c r="G11" s="528">
        <v>221747391.53</v>
      </c>
      <c r="H11" s="528">
        <v>239167040.05000001</v>
      </c>
      <c r="I11" s="528">
        <v>519763813.03999996</v>
      </c>
      <c r="J11" s="528">
        <v>232575250.80000001</v>
      </c>
      <c r="K11" s="528">
        <v>369214305.48000002</v>
      </c>
      <c r="L11" s="528">
        <v>127634214</v>
      </c>
      <c r="M11" s="547"/>
      <c r="N11" s="530"/>
      <c r="P11" s="544"/>
    </row>
    <row r="12" spans="1:16" ht="12.75" x14ac:dyDescent="0.2">
      <c r="A12" s="527" t="s">
        <v>507</v>
      </c>
      <c r="B12" s="528">
        <v>288802646.45999998</v>
      </c>
      <c r="C12" s="528">
        <v>253360992.87</v>
      </c>
      <c r="D12" s="528">
        <v>254956497.04999998</v>
      </c>
      <c r="E12" s="528">
        <v>259096897.83000001</v>
      </c>
      <c r="F12" s="528">
        <v>223779154.97999999</v>
      </c>
      <c r="G12" s="528">
        <v>173015567.05000001</v>
      </c>
      <c r="H12" s="528">
        <v>208172795.79999998</v>
      </c>
      <c r="I12" s="528">
        <v>300867695.25999999</v>
      </c>
      <c r="J12" s="528">
        <v>227526375.13</v>
      </c>
      <c r="K12" s="528">
        <v>222786909.44999999</v>
      </c>
      <c r="L12" s="528">
        <v>75736854</v>
      </c>
      <c r="M12" s="547"/>
      <c r="N12" s="530"/>
      <c r="P12" s="544"/>
    </row>
    <row r="13" spans="1:16" ht="12.75" x14ac:dyDescent="0.2">
      <c r="A13" s="527" t="s">
        <v>511</v>
      </c>
      <c r="B13" s="528">
        <v>136941189.25</v>
      </c>
      <c r="C13" s="528">
        <v>87174903.689999998</v>
      </c>
      <c r="D13" s="528">
        <v>91418285.570000008</v>
      </c>
      <c r="E13" s="528">
        <v>91765736.769999996</v>
      </c>
      <c r="F13" s="528">
        <v>67626909.479999989</v>
      </c>
      <c r="G13" s="528">
        <v>104601597.10000001</v>
      </c>
      <c r="H13" s="528">
        <v>78994142.25</v>
      </c>
      <c r="I13" s="528">
        <v>293937779.37</v>
      </c>
      <c r="J13" s="528">
        <v>220979712.68000001</v>
      </c>
      <c r="K13" s="528">
        <v>187059281.72</v>
      </c>
      <c r="L13" s="528">
        <v>68443008</v>
      </c>
      <c r="M13" s="547"/>
      <c r="N13" s="530"/>
      <c r="P13" s="544"/>
    </row>
    <row r="14" spans="1:16" ht="12.75" x14ac:dyDescent="0.2">
      <c r="A14" s="527" t="s">
        <v>509</v>
      </c>
      <c r="B14" s="528">
        <v>299686816.41999996</v>
      </c>
      <c r="C14" s="528">
        <v>259240025.05000001</v>
      </c>
      <c r="D14" s="528">
        <v>213290981.33000001</v>
      </c>
      <c r="E14" s="528">
        <v>137435110.44999999</v>
      </c>
      <c r="F14" s="528">
        <v>129640244.66</v>
      </c>
      <c r="G14" s="528">
        <v>219039733.00999999</v>
      </c>
      <c r="H14" s="528">
        <v>274907427.99000001</v>
      </c>
      <c r="I14" s="528">
        <v>299908188.65999997</v>
      </c>
      <c r="J14" s="528">
        <v>168617298.00999999</v>
      </c>
      <c r="K14" s="528">
        <v>145622747.08000001</v>
      </c>
      <c r="L14" s="528">
        <v>54683149.5</v>
      </c>
      <c r="M14" s="547"/>
      <c r="N14" s="530"/>
      <c r="P14" s="544"/>
    </row>
    <row r="15" spans="1:16" ht="12.75" x14ac:dyDescent="0.2">
      <c r="A15" s="527" t="s">
        <v>510</v>
      </c>
      <c r="B15" s="528">
        <v>15536481.15</v>
      </c>
      <c r="C15" s="528">
        <v>25434253.299999997</v>
      </c>
      <c r="D15" s="528">
        <v>62385858.5</v>
      </c>
      <c r="E15" s="528">
        <v>138938998.34999999</v>
      </c>
      <c r="F15" s="528">
        <v>106827611.59</v>
      </c>
      <c r="G15" s="528">
        <v>34468898.82</v>
      </c>
      <c r="H15" s="528">
        <v>53934215.049999997</v>
      </c>
      <c r="I15" s="528">
        <v>306762241.19</v>
      </c>
      <c r="J15" s="528">
        <v>209960498.38</v>
      </c>
      <c r="K15" s="528">
        <v>133376360.53999999</v>
      </c>
      <c r="L15" s="528">
        <v>51047313</v>
      </c>
      <c r="M15" s="547"/>
      <c r="N15" s="530"/>
      <c r="P15" s="544"/>
    </row>
    <row r="16" spans="1:16" ht="12.75" x14ac:dyDescent="0.2">
      <c r="A16" s="527" t="s">
        <v>515</v>
      </c>
      <c r="B16" s="528">
        <v>1851.9</v>
      </c>
      <c r="C16" s="528">
        <v>31623008.73</v>
      </c>
      <c r="D16" s="528">
        <v>5204824.2</v>
      </c>
      <c r="E16" s="528">
        <v>697580.33000000007</v>
      </c>
      <c r="F16" s="528">
        <v>818638.28</v>
      </c>
      <c r="G16" s="528">
        <v>6200096.8000000007</v>
      </c>
      <c r="H16" s="528">
        <v>5767676.9800000004</v>
      </c>
      <c r="I16" s="528">
        <v>30381196.900000002</v>
      </c>
      <c r="J16" s="528">
        <v>144050915.21000001</v>
      </c>
      <c r="K16" s="528">
        <v>155764108.38999999</v>
      </c>
      <c r="L16" s="528">
        <v>28098729</v>
      </c>
      <c r="M16" s="547"/>
      <c r="N16" s="530"/>
      <c r="P16" s="544"/>
    </row>
    <row r="17" spans="1:16" ht="12.75" x14ac:dyDescent="0.2">
      <c r="A17" s="527" t="s">
        <v>512</v>
      </c>
      <c r="B17" s="528">
        <v>75878391.219999999</v>
      </c>
      <c r="C17" s="528">
        <v>41111915.07</v>
      </c>
      <c r="D17" s="528">
        <v>75575204.480000004</v>
      </c>
      <c r="E17" s="528">
        <v>101580341.20999999</v>
      </c>
      <c r="F17" s="528">
        <v>105260682.23999999</v>
      </c>
      <c r="G17" s="528">
        <v>71001110.250000015</v>
      </c>
      <c r="H17" s="528">
        <v>64887353.600000001</v>
      </c>
      <c r="I17" s="528">
        <v>156343275.24000001</v>
      </c>
      <c r="J17" s="528">
        <v>97063111.160000011</v>
      </c>
      <c r="K17" s="528">
        <v>61952658.939999998</v>
      </c>
      <c r="L17" s="528">
        <v>21320636.100000001</v>
      </c>
      <c r="M17" s="547"/>
      <c r="N17" s="530"/>
      <c r="P17" s="544"/>
    </row>
    <row r="18" spans="1:16" ht="12.75" x14ac:dyDescent="0.2">
      <c r="A18" s="527" t="s">
        <v>513</v>
      </c>
      <c r="B18" s="528">
        <v>9649463.5899999999</v>
      </c>
      <c r="C18" s="528">
        <v>15023096.52</v>
      </c>
      <c r="D18" s="528">
        <v>10813574.67</v>
      </c>
      <c r="E18" s="528">
        <v>32699667.59</v>
      </c>
      <c r="F18" s="528">
        <v>20710318.760000002</v>
      </c>
      <c r="G18" s="528">
        <v>54078141.359999999</v>
      </c>
      <c r="H18" s="528">
        <v>71708375.75</v>
      </c>
      <c r="I18" s="528">
        <v>122562005.59999999</v>
      </c>
      <c r="J18" s="528">
        <v>76054465.530000001</v>
      </c>
      <c r="K18" s="528">
        <v>51744513.920000002</v>
      </c>
      <c r="L18" s="528">
        <v>16118204</v>
      </c>
      <c r="M18" s="547"/>
      <c r="N18" s="530"/>
      <c r="P18" s="544"/>
    </row>
    <row r="19" spans="1:16" ht="12.75" x14ac:dyDescent="0.2">
      <c r="A19" s="527" t="s">
        <v>514</v>
      </c>
      <c r="B19" s="528">
        <v>45275011.489999995</v>
      </c>
      <c r="C19" s="528">
        <v>12959532.629999999</v>
      </c>
      <c r="D19" s="528">
        <v>44307510.899999999</v>
      </c>
      <c r="E19" s="528">
        <v>69258149.189999998</v>
      </c>
      <c r="F19" s="528">
        <v>65758505.040000007</v>
      </c>
      <c r="G19" s="528">
        <v>28264960.719999999</v>
      </c>
      <c r="H19" s="528">
        <v>13171974</v>
      </c>
      <c r="I19" s="528">
        <v>69778242.989999995</v>
      </c>
      <c r="J19" s="528">
        <v>54159557.520000003</v>
      </c>
      <c r="K19" s="528">
        <v>55804370.649999999</v>
      </c>
      <c r="L19" s="528">
        <v>11832296</v>
      </c>
      <c r="M19" s="547"/>
      <c r="N19" s="530"/>
      <c r="P19" s="544"/>
    </row>
    <row r="20" spans="1:16" ht="12.75" x14ac:dyDescent="0.2">
      <c r="A20" s="527" t="s">
        <v>516</v>
      </c>
      <c r="B20" s="528">
        <v>1919372.6</v>
      </c>
      <c r="C20" s="528">
        <v>95516.83</v>
      </c>
      <c r="D20" s="528">
        <v>980189.5</v>
      </c>
      <c r="E20" s="528">
        <v>2789100.56</v>
      </c>
      <c r="F20" s="528">
        <v>2264132.0499999998</v>
      </c>
      <c r="G20" s="528">
        <v>3445190.3499999996</v>
      </c>
      <c r="H20" s="528">
        <v>2202516.15</v>
      </c>
      <c r="I20" s="528">
        <v>4975895.87</v>
      </c>
      <c r="J20" s="528">
        <v>5854078.3899999997</v>
      </c>
      <c r="K20" s="528">
        <v>17189252.609999999</v>
      </c>
      <c r="L20" s="528">
        <v>377261</v>
      </c>
      <c r="M20" s="547"/>
      <c r="N20" s="530"/>
      <c r="P20" s="544"/>
    </row>
    <row r="21" spans="1:16" ht="12.75" x14ac:dyDescent="0.2">
      <c r="A21" s="527" t="s">
        <v>518</v>
      </c>
      <c r="B21" s="528">
        <v>806841.22</v>
      </c>
      <c r="C21" s="528">
        <v>943407.78</v>
      </c>
      <c r="D21" s="528">
        <v>1055998.03</v>
      </c>
      <c r="E21" s="528">
        <v>1077439.94</v>
      </c>
      <c r="F21" s="528">
        <v>1062264.6599999999</v>
      </c>
      <c r="G21" s="528">
        <v>999648.52</v>
      </c>
      <c r="H21" s="528">
        <v>657888.72</v>
      </c>
      <c r="I21" s="528">
        <v>1438632.1600000001</v>
      </c>
      <c r="J21" s="528">
        <v>1471791.25</v>
      </c>
      <c r="K21" s="528">
        <v>1366103.3399999999</v>
      </c>
      <c r="L21" s="528">
        <v>146818</v>
      </c>
      <c r="M21" s="547"/>
      <c r="N21" s="530"/>
      <c r="P21" s="544"/>
    </row>
    <row r="22" spans="1:16" ht="12.75" x14ac:dyDescent="0.2">
      <c r="A22" s="527" t="s">
        <v>517</v>
      </c>
      <c r="B22" s="528">
        <v>99562.389999999985</v>
      </c>
      <c r="C22" s="528">
        <v>582873.76</v>
      </c>
      <c r="D22" s="528">
        <v>884570.42999999993</v>
      </c>
      <c r="E22" s="528">
        <v>1462575.0499999998</v>
      </c>
      <c r="F22" s="528">
        <v>1546136.0499999998</v>
      </c>
      <c r="G22" s="528">
        <v>2197856.73</v>
      </c>
      <c r="H22" s="528">
        <v>3792919.78</v>
      </c>
      <c r="I22" s="528">
        <v>4454728.49</v>
      </c>
      <c r="J22" s="528">
        <v>4016114.62</v>
      </c>
      <c r="K22" s="528">
        <v>5118104.57</v>
      </c>
      <c r="L22" s="528">
        <v>44309</v>
      </c>
      <c r="M22" s="547"/>
      <c r="N22" s="530"/>
      <c r="P22" s="683"/>
    </row>
    <row r="23" spans="1:16" ht="12.75" x14ac:dyDescent="0.2">
      <c r="A23" s="527" t="s">
        <v>521</v>
      </c>
      <c r="B23" s="528">
        <v>89.12</v>
      </c>
      <c r="C23" s="528">
        <v>14.989999999999998</v>
      </c>
      <c r="D23" s="528">
        <v>0</v>
      </c>
      <c r="E23" s="528">
        <v>0</v>
      </c>
      <c r="F23" s="528">
        <v>6.9499999999999993</v>
      </c>
      <c r="G23" s="528">
        <v>2053.8000000000002</v>
      </c>
      <c r="H23" s="528">
        <v>66.23</v>
      </c>
      <c r="I23" s="528">
        <v>445.46000000000004</v>
      </c>
      <c r="J23" s="528">
        <v>561.71</v>
      </c>
      <c r="K23" s="528">
        <v>442.12</v>
      </c>
      <c r="L23" s="528">
        <v>0</v>
      </c>
      <c r="M23" s="547"/>
      <c r="N23" s="530"/>
      <c r="P23" s="684"/>
    </row>
    <row r="24" spans="1:16" ht="12.75" x14ac:dyDescent="0.2">
      <c r="A24" s="527" t="s">
        <v>508</v>
      </c>
      <c r="B24" s="528">
        <v>659.47</v>
      </c>
      <c r="C24" s="528">
        <v>3207066.32</v>
      </c>
      <c r="D24" s="528">
        <v>16469485.630000001</v>
      </c>
      <c r="E24" s="528">
        <v>11708222.23</v>
      </c>
      <c r="F24" s="528">
        <v>12646510.309999999</v>
      </c>
      <c r="G24" s="528">
        <v>17097515.369999997</v>
      </c>
      <c r="H24" s="528">
        <v>5899825.0999999996</v>
      </c>
      <c r="I24" s="528">
        <v>316473680.74000001</v>
      </c>
      <c r="J24" s="528">
        <v>119689152</v>
      </c>
      <c r="K24" s="528">
        <v>158176840.80000001</v>
      </c>
      <c r="L24" s="528">
        <v>0</v>
      </c>
      <c r="M24" s="547"/>
      <c r="N24" s="530"/>
    </row>
    <row r="25" spans="1:16" ht="12.75" x14ac:dyDescent="0.2">
      <c r="A25" s="527" t="s">
        <v>525</v>
      </c>
      <c r="B25" s="528">
        <v>15468.939999999999</v>
      </c>
      <c r="C25" s="528">
        <v>5134.92</v>
      </c>
      <c r="D25" s="528">
        <v>8256.16</v>
      </c>
      <c r="E25" s="528">
        <v>2401.39</v>
      </c>
      <c r="F25" s="528">
        <v>4502.2299999999996</v>
      </c>
      <c r="G25" s="528">
        <v>10984.09</v>
      </c>
      <c r="H25" s="528">
        <v>40343.879999999997</v>
      </c>
      <c r="I25" s="528">
        <v>166297.10999999999</v>
      </c>
      <c r="J25" s="528">
        <v>242359.6</v>
      </c>
      <c r="K25" s="528">
        <v>1081.55</v>
      </c>
      <c r="L25" s="528">
        <v>0</v>
      </c>
      <c r="M25" s="547"/>
      <c r="N25" s="530"/>
    </row>
    <row r="26" spans="1:16" ht="12.75" x14ac:dyDescent="0.2">
      <c r="A26" s="527" t="s">
        <v>519</v>
      </c>
      <c r="B26" s="528">
        <v>805950.03</v>
      </c>
      <c r="C26" s="528">
        <v>22759.97</v>
      </c>
      <c r="D26" s="528">
        <v>3631134.7199999997</v>
      </c>
      <c r="E26" s="528">
        <v>12422326.800000001</v>
      </c>
      <c r="F26" s="528">
        <v>7546069.5999999996</v>
      </c>
      <c r="G26" s="528">
        <v>2381333.91</v>
      </c>
      <c r="H26" s="528">
        <v>1161645</v>
      </c>
      <c r="I26" s="528">
        <v>4263.3999999999996</v>
      </c>
      <c r="J26" s="528">
        <v>3831.15</v>
      </c>
      <c r="K26" s="528">
        <v>6851.03</v>
      </c>
      <c r="L26" s="528">
        <v>0</v>
      </c>
      <c r="M26" s="547"/>
      <c r="N26" s="530"/>
    </row>
    <row r="27" spans="1:16" ht="12.75" x14ac:dyDescent="0.2">
      <c r="A27" s="527" t="s">
        <v>520</v>
      </c>
      <c r="B27" s="528">
        <v>1429.08</v>
      </c>
      <c r="C27" s="528">
        <v>4315.1399999999994</v>
      </c>
      <c r="D27" s="528">
        <v>6720.92</v>
      </c>
      <c r="E27" s="528">
        <v>5439.07</v>
      </c>
      <c r="F27" s="528">
        <v>2607.8199999999997</v>
      </c>
      <c r="G27" s="528">
        <v>1950.37</v>
      </c>
      <c r="H27" s="528">
        <v>10425.67</v>
      </c>
      <c r="I27" s="528">
        <v>20996.690000000002</v>
      </c>
      <c r="J27" s="528">
        <v>15132.73</v>
      </c>
      <c r="K27" s="528">
        <v>12134.76</v>
      </c>
      <c r="L27" s="528">
        <v>0</v>
      </c>
      <c r="M27" s="547"/>
      <c r="N27" s="530"/>
    </row>
    <row r="28" spans="1:16" ht="12.75" x14ac:dyDescent="0.2">
      <c r="A28" s="527" t="s">
        <v>522</v>
      </c>
      <c r="B28" s="528">
        <v>0</v>
      </c>
      <c r="C28" s="528">
        <v>0</v>
      </c>
      <c r="D28" s="528">
        <v>0</v>
      </c>
      <c r="E28" s="528">
        <v>0</v>
      </c>
      <c r="F28" s="528">
        <v>0</v>
      </c>
      <c r="G28" s="528">
        <v>554.11</v>
      </c>
      <c r="H28" s="528">
        <v>534.77</v>
      </c>
      <c r="I28" s="528">
        <v>496.5</v>
      </c>
      <c r="J28" s="528">
        <v>449.83000000000004</v>
      </c>
      <c r="K28" s="528">
        <v>2265.3199999999997</v>
      </c>
      <c r="L28" s="528">
        <v>0</v>
      </c>
      <c r="M28" s="547"/>
      <c r="N28" s="530"/>
    </row>
    <row r="29" spans="1:16" ht="12.75" x14ac:dyDescent="0.2">
      <c r="A29" s="527" t="s">
        <v>523</v>
      </c>
      <c r="B29" s="528">
        <v>0</v>
      </c>
      <c r="C29" s="528">
        <v>0</v>
      </c>
      <c r="D29" s="528">
        <v>46461.25</v>
      </c>
      <c r="E29" s="528">
        <v>22714.5</v>
      </c>
      <c r="F29" s="528">
        <v>26256.42</v>
      </c>
      <c r="G29" s="528">
        <v>1116.05</v>
      </c>
      <c r="H29" s="528">
        <v>2371</v>
      </c>
      <c r="I29" s="528">
        <v>4407.67</v>
      </c>
      <c r="J29" s="528">
        <v>19.829999999999998</v>
      </c>
      <c r="K29" s="528">
        <v>684.75</v>
      </c>
      <c r="L29" s="528">
        <v>0</v>
      </c>
      <c r="M29" s="547"/>
      <c r="N29" s="530"/>
    </row>
    <row r="30" spans="1:16" ht="13.5" thickBot="1" x14ac:dyDescent="0.25">
      <c r="A30" s="527" t="s">
        <v>524</v>
      </c>
      <c r="B30" s="528">
        <v>0</v>
      </c>
      <c r="C30" s="528">
        <v>0</v>
      </c>
      <c r="D30" s="528">
        <v>0</v>
      </c>
      <c r="E30" s="528">
        <v>0</v>
      </c>
      <c r="F30" s="528">
        <v>0</v>
      </c>
      <c r="G30" s="528">
        <v>204.17</v>
      </c>
      <c r="H30" s="528">
        <v>0</v>
      </c>
      <c r="I30" s="528">
        <v>323.17</v>
      </c>
      <c r="J30" s="528">
        <v>343.12</v>
      </c>
      <c r="K30" s="528">
        <v>646.11</v>
      </c>
      <c r="L30" s="528">
        <v>0</v>
      </c>
      <c r="M30" s="547"/>
      <c r="N30" s="530"/>
    </row>
    <row r="31" spans="1:16" ht="13.5" thickBot="1" x14ac:dyDescent="0.25">
      <c r="A31" s="548" t="s">
        <v>532</v>
      </c>
      <c r="B31" s="546">
        <v>553777398.73000002</v>
      </c>
      <c r="C31" s="546">
        <v>921294433.60999978</v>
      </c>
      <c r="D31" s="546">
        <v>1294129001.8199999</v>
      </c>
      <c r="E31" s="546">
        <v>1551829060.0399992</v>
      </c>
      <c r="F31" s="546">
        <v>1595669572.1800001</v>
      </c>
      <c r="G31" s="546">
        <v>1347757603.0999999</v>
      </c>
      <c r="H31" s="546">
        <v>3567002137.6800003</v>
      </c>
      <c r="I31" s="546">
        <v>2953700136.9900002</v>
      </c>
      <c r="J31" s="546">
        <f>SUM(J32:J56)</f>
        <v>2130246987.0900002</v>
      </c>
      <c r="K31" s="546">
        <f>SUM(K32:K56)</f>
        <v>2186965544.849999</v>
      </c>
      <c r="L31" s="546">
        <f>SUM(L32:L56)</f>
        <v>631478502.66999996</v>
      </c>
      <c r="M31" s="543"/>
    </row>
    <row r="32" spans="1:16" ht="12.75" x14ac:dyDescent="0.2">
      <c r="A32" s="145" t="s">
        <v>501</v>
      </c>
      <c r="B32" s="127">
        <v>3782788.7499999995</v>
      </c>
      <c r="C32" s="127">
        <v>67873027.98999998</v>
      </c>
      <c r="D32" s="555">
        <v>253105686.56999993</v>
      </c>
      <c r="E32" s="555">
        <v>436969243.44</v>
      </c>
      <c r="F32" s="555">
        <v>289108548.65000015</v>
      </c>
      <c r="G32" s="550">
        <v>141873742.14999998</v>
      </c>
      <c r="H32" s="528">
        <v>619563981.90999985</v>
      </c>
      <c r="I32" s="528">
        <v>798463349.86999965</v>
      </c>
      <c r="J32" s="528">
        <v>356204712.31</v>
      </c>
      <c r="K32" s="528">
        <v>331287142.3499999</v>
      </c>
      <c r="L32" s="528">
        <v>142928776.50000003</v>
      </c>
      <c r="M32" s="543"/>
      <c r="N32" s="530"/>
    </row>
    <row r="33" spans="1:20" ht="15" x14ac:dyDescent="0.25">
      <c r="A33" s="145" t="s">
        <v>508</v>
      </c>
      <c r="B33" s="127">
        <v>1972237.6700000004</v>
      </c>
      <c r="C33" s="127">
        <v>97602573.129999995</v>
      </c>
      <c r="D33" s="555">
        <v>299021879.33999974</v>
      </c>
      <c r="E33" s="555">
        <v>262400716.7299999</v>
      </c>
      <c r="F33" s="555">
        <v>205180204.41</v>
      </c>
      <c r="G33" s="550">
        <v>224292334.49999985</v>
      </c>
      <c r="H33" s="528">
        <v>381879177.25999993</v>
      </c>
      <c r="I33" s="528">
        <v>255627741.18999994</v>
      </c>
      <c r="J33" s="528">
        <v>356088789.54000002</v>
      </c>
      <c r="K33" s="528">
        <v>317357742.94</v>
      </c>
      <c r="L33" s="528">
        <v>78117320.87999998</v>
      </c>
      <c r="M33" s="551"/>
      <c r="N33" s="528"/>
      <c r="O33" s="528"/>
    </row>
    <row r="34" spans="1:20" ht="15" x14ac:dyDescent="0.25">
      <c r="A34" s="145" t="s">
        <v>506</v>
      </c>
      <c r="B34" s="127">
        <v>52833395.039999992</v>
      </c>
      <c r="C34" s="127">
        <v>32647279.890000004</v>
      </c>
      <c r="D34" s="555">
        <v>37020008.899999991</v>
      </c>
      <c r="E34" s="555">
        <v>51038111.769999996</v>
      </c>
      <c r="F34" s="555">
        <v>58885164.350000001</v>
      </c>
      <c r="G34" s="550">
        <v>53879644.410000004</v>
      </c>
      <c r="H34" s="528">
        <v>164896294.55999997</v>
      </c>
      <c r="I34" s="528">
        <v>192432520.05000001</v>
      </c>
      <c r="J34" s="528">
        <v>325576214.03999996</v>
      </c>
      <c r="K34" s="528">
        <v>359482800.31999999</v>
      </c>
      <c r="L34" s="528">
        <v>77545168.13000001</v>
      </c>
      <c r="M34" s="552"/>
      <c r="N34" s="528"/>
      <c r="O34" s="528"/>
      <c r="P34" s="544"/>
      <c r="Q34" s="544"/>
    </row>
    <row r="35" spans="1:20" s="132" customFormat="1" ht="15" x14ac:dyDescent="0.25">
      <c r="A35" s="145" t="s">
        <v>504</v>
      </c>
      <c r="B35" s="127">
        <v>49870293.899999999</v>
      </c>
      <c r="C35" s="127">
        <v>31987064.440000001</v>
      </c>
      <c r="D35" s="555">
        <v>34847381.639999993</v>
      </c>
      <c r="E35" s="555">
        <v>50731251.229999997</v>
      </c>
      <c r="F35" s="555">
        <v>70440473.929999992</v>
      </c>
      <c r="G35" s="550">
        <v>85386663.370000005</v>
      </c>
      <c r="H35" s="528">
        <v>246399825.99999994</v>
      </c>
      <c r="I35" s="528">
        <v>303369010.94</v>
      </c>
      <c r="J35" s="528">
        <v>155604803.37</v>
      </c>
      <c r="K35" s="528">
        <v>212009650.88</v>
      </c>
      <c r="L35" s="528">
        <v>68118243.769999996</v>
      </c>
      <c r="M35" s="552"/>
    </row>
    <row r="36" spans="1:20" ht="15" x14ac:dyDescent="0.25">
      <c r="A36" s="145" t="s">
        <v>502</v>
      </c>
      <c r="B36" s="127">
        <v>74705967.979999989</v>
      </c>
      <c r="C36" s="127">
        <v>364284360.0999999</v>
      </c>
      <c r="D36" s="555">
        <v>254940364.47000003</v>
      </c>
      <c r="E36" s="555">
        <v>308562000.86999989</v>
      </c>
      <c r="F36" s="555">
        <v>589779087.00000012</v>
      </c>
      <c r="G36" s="550">
        <v>456368326.80999982</v>
      </c>
      <c r="H36" s="528">
        <v>1239119452.05</v>
      </c>
      <c r="I36" s="528">
        <v>324726355.44</v>
      </c>
      <c r="J36" s="528">
        <v>217137729.47</v>
      </c>
      <c r="K36" s="528">
        <v>197474783.64000002</v>
      </c>
      <c r="L36" s="528">
        <v>61204293.520000003</v>
      </c>
      <c r="M36" s="552"/>
      <c r="P36" s="553"/>
    </row>
    <row r="37" spans="1:20" ht="15" x14ac:dyDescent="0.25">
      <c r="A37" s="145" t="s">
        <v>505</v>
      </c>
      <c r="B37" s="127">
        <v>95832840.879999995</v>
      </c>
      <c r="C37" s="127">
        <v>113826598.11999997</v>
      </c>
      <c r="D37" s="555">
        <v>133946565.97000001</v>
      </c>
      <c r="E37" s="555">
        <v>162616331.24999997</v>
      </c>
      <c r="F37" s="555">
        <v>133465439.31</v>
      </c>
      <c r="G37" s="550">
        <v>112395727.99999997</v>
      </c>
      <c r="H37" s="528">
        <v>230283167.26999998</v>
      </c>
      <c r="I37" s="528">
        <v>177704433.04999992</v>
      </c>
      <c r="J37" s="528">
        <v>179604903.08999997</v>
      </c>
      <c r="K37" s="528">
        <v>187131815.28999999</v>
      </c>
      <c r="L37" s="528">
        <v>38990321.770000003</v>
      </c>
      <c r="M37" s="552"/>
    </row>
    <row r="38" spans="1:20" ht="12.75" x14ac:dyDescent="0.2">
      <c r="A38" s="661" t="s">
        <v>503</v>
      </c>
      <c r="B38" s="528">
        <v>12965138.059999999</v>
      </c>
      <c r="C38" s="528">
        <v>10621980.539999999</v>
      </c>
      <c r="D38" s="550">
        <v>21840925.919999998</v>
      </c>
      <c r="E38" s="550">
        <v>13181073.239999998</v>
      </c>
      <c r="F38" s="550">
        <v>29300948.289999999</v>
      </c>
      <c r="G38" s="550">
        <v>51528132.049999997</v>
      </c>
      <c r="H38" s="528">
        <v>272944531.11000001</v>
      </c>
      <c r="I38" s="528">
        <v>467162152.86000001</v>
      </c>
      <c r="J38" s="528">
        <v>246166941.66000003</v>
      </c>
      <c r="K38" s="528">
        <v>220533003.36000001</v>
      </c>
      <c r="L38" s="528">
        <v>36763590.510000005</v>
      </c>
    </row>
    <row r="39" spans="1:20" ht="15" x14ac:dyDescent="0.25">
      <c r="A39" s="145" t="s">
        <v>509</v>
      </c>
      <c r="B39" s="127">
        <v>39936731.819999985</v>
      </c>
      <c r="C39" s="127">
        <v>41966269.260000005</v>
      </c>
      <c r="D39" s="555">
        <v>43408346.93</v>
      </c>
      <c r="E39" s="555">
        <v>40466660.560000002</v>
      </c>
      <c r="F39" s="555">
        <v>44445044.389999993</v>
      </c>
      <c r="G39" s="550">
        <v>64230825.640000008</v>
      </c>
      <c r="H39" s="528">
        <v>109079291.27</v>
      </c>
      <c r="I39" s="528">
        <v>72829337.920000002</v>
      </c>
      <c r="J39" s="528">
        <v>57746406.000000007</v>
      </c>
      <c r="K39" s="528">
        <v>67294789.370000005</v>
      </c>
      <c r="L39" s="528">
        <v>33111201.069999993</v>
      </c>
      <c r="M39" s="551"/>
      <c r="N39" s="543"/>
      <c r="O39" s="543"/>
      <c r="P39" s="543"/>
      <c r="Q39" s="543"/>
      <c r="R39" s="543"/>
      <c r="S39" s="543"/>
      <c r="T39" s="543"/>
    </row>
    <row r="40" spans="1:20" ht="15" x14ac:dyDescent="0.25">
      <c r="A40" s="145" t="s">
        <v>511</v>
      </c>
      <c r="B40" s="127">
        <v>28169117.63000001</v>
      </c>
      <c r="C40" s="127">
        <v>20726605.27999999</v>
      </c>
      <c r="D40" s="570">
        <v>31707595.720000006</v>
      </c>
      <c r="E40" s="570">
        <v>27546842.109999999</v>
      </c>
      <c r="F40" s="570">
        <v>22901802.579999991</v>
      </c>
      <c r="G40" s="554">
        <v>15431745.90000001</v>
      </c>
      <c r="H40" s="528">
        <v>41371817.509999998</v>
      </c>
      <c r="I40" s="528">
        <v>115716249.10999998</v>
      </c>
      <c r="J40" s="528">
        <v>32854811.379999999</v>
      </c>
      <c r="K40" s="528">
        <v>57396038.609999999</v>
      </c>
      <c r="L40" s="528">
        <v>22746467.199999999</v>
      </c>
      <c r="M40" s="551"/>
      <c r="N40" s="543"/>
      <c r="O40" s="543"/>
      <c r="P40" s="543"/>
      <c r="Q40" s="543"/>
      <c r="R40" s="543"/>
      <c r="S40" s="543"/>
      <c r="T40" s="543"/>
    </row>
    <row r="41" spans="1:20" ht="12.75" x14ac:dyDescent="0.2">
      <c r="A41" s="145" t="s">
        <v>507</v>
      </c>
      <c r="B41" s="127">
        <v>41388450.070000023</v>
      </c>
      <c r="C41" s="127">
        <v>39987757.650000006</v>
      </c>
      <c r="D41" s="555">
        <v>52505431.340000011</v>
      </c>
      <c r="E41" s="555">
        <v>40977897.549999982</v>
      </c>
      <c r="F41" s="555">
        <v>38349044.249999993</v>
      </c>
      <c r="G41" s="550">
        <v>54018026.13000001</v>
      </c>
      <c r="H41" s="528">
        <v>65012466.039999999</v>
      </c>
      <c r="I41" s="528">
        <v>61343585.300000004</v>
      </c>
      <c r="J41" s="528">
        <v>58411229.120000005</v>
      </c>
      <c r="K41" s="528">
        <v>67265890.799999997</v>
      </c>
      <c r="L41" s="528">
        <v>20083301.59</v>
      </c>
      <c r="M41" s="543"/>
      <c r="N41" s="543"/>
      <c r="O41" s="543"/>
      <c r="P41" s="543"/>
      <c r="Q41" s="543"/>
      <c r="R41" s="543"/>
      <c r="S41" s="543"/>
      <c r="T41" s="543"/>
    </row>
    <row r="42" spans="1:20" ht="15" x14ac:dyDescent="0.25">
      <c r="A42" s="145" t="s">
        <v>514</v>
      </c>
      <c r="B42" s="127">
        <v>43544462.630000003</v>
      </c>
      <c r="C42" s="127">
        <v>22252766.829999994</v>
      </c>
      <c r="D42" s="570">
        <v>30808610.84</v>
      </c>
      <c r="E42" s="570">
        <v>36817070.799999997</v>
      </c>
      <c r="F42" s="570">
        <v>29286302.299999993</v>
      </c>
      <c r="G42" s="554">
        <v>21470516.940000001</v>
      </c>
      <c r="H42" s="528">
        <v>37032536.200000003</v>
      </c>
      <c r="I42" s="528">
        <v>47922625.470000006</v>
      </c>
      <c r="J42" s="528">
        <v>38638399.759999998</v>
      </c>
      <c r="K42" s="528">
        <v>47256438.25</v>
      </c>
      <c r="L42" s="528">
        <v>16361121.189999999</v>
      </c>
      <c r="M42" s="551"/>
      <c r="N42" s="543"/>
      <c r="O42" s="543"/>
      <c r="P42" s="543"/>
      <c r="Q42" s="543"/>
      <c r="R42" s="543"/>
      <c r="S42" s="543"/>
      <c r="T42" s="543"/>
    </row>
    <row r="43" spans="1:20" ht="15" x14ac:dyDescent="0.25">
      <c r="A43" s="145" t="s">
        <v>512</v>
      </c>
      <c r="B43" s="127">
        <v>43092373.820000008</v>
      </c>
      <c r="C43" s="127">
        <v>29716678.100000001</v>
      </c>
      <c r="D43" s="570">
        <v>41945982.120000012</v>
      </c>
      <c r="E43" s="570">
        <v>47533281.609999992</v>
      </c>
      <c r="F43" s="570">
        <v>32984802.900000006</v>
      </c>
      <c r="G43" s="554">
        <v>28541574.749999993</v>
      </c>
      <c r="H43" s="528">
        <v>92244634.230000019</v>
      </c>
      <c r="I43" s="528">
        <v>57562651.850000046</v>
      </c>
      <c r="J43" s="528">
        <v>43288333.449999966</v>
      </c>
      <c r="K43" s="528">
        <v>53302998.330000013</v>
      </c>
      <c r="L43" s="528">
        <v>13862530.059999993</v>
      </c>
      <c r="M43" s="551"/>
      <c r="N43" s="543"/>
      <c r="O43" s="543"/>
      <c r="P43" s="543"/>
      <c r="Q43" s="543"/>
      <c r="R43" s="543"/>
      <c r="S43" s="543"/>
      <c r="T43" s="543"/>
    </row>
    <row r="44" spans="1:20" ht="15" x14ac:dyDescent="0.25">
      <c r="A44" s="145" t="s">
        <v>510</v>
      </c>
      <c r="B44" s="127">
        <v>44455983.600000001</v>
      </c>
      <c r="C44" s="127">
        <v>25115197.129999992</v>
      </c>
      <c r="D44" s="555">
        <v>30075847.449999992</v>
      </c>
      <c r="E44" s="555">
        <v>37912818.020000003</v>
      </c>
      <c r="F44" s="555">
        <v>27545624.259999998</v>
      </c>
      <c r="G44" s="550">
        <v>18080641.159999993</v>
      </c>
      <c r="H44" s="528">
        <v>32102053.259999998</v>
      </c>
      <c r="I44" s="528">
        <v>44296491.939999983</v>
      </c>
      <c r="J44" s="528">
        <v>32119949.209999997</v>
      </c>
      <c r="K44" s="528">
        <v>30898164.200000003</v>
      </c>
      <c r="L44" s="528">
        <v>9306007.209999999</v>
      </c>
      <c r="M44" s="551"/>
      <c r="N44" s="543"/>
      <c r="O44" s="543"/>
      <c r="P44" s="543"/>
      <c r="Q44" s="543"/>
      <c r="R44" s="543"/>
      <c r="S44" s="543"/>
      <c r="T44" s="543"/>
    </row>
    <row r="45" spans="1:20" ht="15" x14ac:dyDescent="0.25">
      <c r="A45" s="145" t="s">
        <v>513</v>
      </c>
      <c r="B45" s="127">
        <v>10982815.459999993</v>
      </c>
      <c r="C45" s="127">
        <v>14553544.039999999</v>
      </c>
      <c r="D45" s="555">
        <v>18670393.109999992</v>
      </c>
      <c r="E45" s="555">
        <v>20897868.690000005</v>
      </c>
      <c r="F45" s="555">
        <v>14951917.119999999</v>
      </c>
      <c r="G45" s="550">
        <v>14050203.010000002</v>
      </c>
      <c r="H45" s="528">
        <v>26887617.290000007</v>
      </c>
      <c r="I45" s="528">
        <v>25050601.439999998</v>
      </c>
      <c r="J45" s="528">
        <v>18726605.330000002</v>
      </c>
      <c r="K45" s="528">
        <v>22080482.780000005</v>
      </c>
      <c r="L45" s="528">
        <v>7728920.4000000013</v>
      </c>
      <c r="M45" s="551"/>
      <c r="N45" s="543"/>
      <c r="O45" s="543"/>
      <c r="P45" s="543"/>
      <c r="Q45" s="543"/>
      <c r="R45" s="543"/>
      <c r="S45" s="543"/>
      <c r="T45" s="543"/>
    </row>
    <row r="46" spans="1:20" ht="15" x14ac:dyDescent="0.25">
      <c r="A46" s="145" t="s">
        <v>516</v>
      </c>
      <c r="B46" s="127">
        <v>7581012.2099999981</v>
      </c>
      <c r="C46" s="127">
        <v>5115195.51</v>
      </c>
      <c r="D46" s="555">
        <v>4942204.2699999996</v>
      </c>
      <c r="E46" s="555">
        <v>5145003.5899999989</v>
      </c>
      <c r="F46" s="555">
        <v>4912752.0900000008</v>
      </c>
      <c r="G46" s="550">
        <v>3472204.84</v>
      </c>
      <c r="H46" s="528">
        <v>4532646.41</v>
      </c>
      <c r="I46" s="528">
        <v>5391846.2000000002</v>
      </c>
      <c r="J46" s="528">
        <v>6012225.6300000008</v>
      </c>
      <c r="K46" s="528">
        <v>8996058.7400000021</v>
      </c>
      <c r="L46" s="528">
        <v>2775415.1399999997</v>
      </c>
      <c r="M46" s="551"/>
      <c r="N46" s="543"/>
      <c r="O46" s="543"/>
      <c r="P46" s="543"/>
      <c r="Q46" s="543"/>
      <c r="R46" s="543"/>
      <c r="S46" s="543"/>
      <c r="T46" s="543"/>
    </row>
    <row r="47" spans="1:20" ht="12.75" x14ac:dyDescent="0.2">
      <c r="A47" s="145" t="s">
        <v>519</v>
      </c>
      <c r="B47" s="127">
        <v>2043013.6900000011</v>
      </c>
      <c r="C47" s="127">
        <v>2101637.0300000003</v>
      </c>
      <c r="D47" s="555">
        <v>4617777.3600000031</v>
      </c>
      <c r="E47" s="555">
        <v>8015600.6800000006</v>
      </c>
      <c r="F47" s="555">
        <v>2870467.6599999988</v>
      </c>
      <c r="G47" s="550">
        <v>1864809.4</v>
      </c>
      <c r="H47" s="528">
        <v>0</v>
      </c>
      <c r="I47" s="528">
        <v>125412.68000000004</v>
      </c>
      <c r="J47" s="528">
        <v>2106458.58</v>
      </c>
      <c r="K47" s="528">
        <v>3257053.23</v>
      </c>
      <c r="L47" s="528">
        <v>1032543.4400000001</v>
      </c>
      <c r="M47" s="543"/>
      <c r="N47" s="543"/>
      <c r="O47" s="543"/>
      <c r="P47" s="543"/>
      <c r="Q47" s="543"/>
      <c r="R47" s="543"/>
      <c r="S47" s="543"/>
      <c r="T47" s="543"/>
    </row>
    <row r="48" spans="1:20" ht="12.75" x14ac:dyDescent="0.2">
      <c r="A48" s="145" t="s">
        <v>520</v>
      </c>
      <c r="B48" s="127">
        <v>0</v>
      </c>
      <c r="C48" s="127">
        <v>0</v>
      </c>
      <c r="D48" s="555">
        <v>0</v>
      </c>
      <c r="E48" s="555">
        <v>0</v>
      </c>
      <c r="F48" s="555">
        <v>0</v>
      </c>
      <c r="G48" s="555">
        <v>0</v>
      </c>
      <c r="H48" s="528">
        <v>2300842.2099999995</v>
      </c>
      <c r="I48" s="528">
        <v>2168900.0199999996</v>
      </c>
      <c r="J48" s="528">
        <v>2168901.77</v>
      </c>
      <c r="K48" s="528">
        <v>2198571.52</v>
      </c>
      <c r="L48" s="528">
        <v>361483.01999999996</v>
      </c>
      <c r="M48" s="543"/>
      <c r="N48" s="543"/>
      <c r="O48" s="543"/>
      <c r="P48" s="543"/>
      <c r="Q48" s="543"/>
      <c r="R48" s="543"/>
      <c r="S48" s="543"/>
      <c r="T48" s="543"/>
    </row>
    <row r="49" spans="1:20" ht="15" x14ac:dyDescent="0.25">
      <c r="A49" s="145" t="s">
        <v>515</v>
      </c>
      <c r="B49" s="127">
        <v>311983.15999999992</v>
      </c>
      <c r="C49" s="127">
        <v>649624.65000000014</v>
      </c>
      <c r="D49" s="555">
        <v>456410.10999999993</v>
      </c>
      <c r="E49" s="555">
        <v>768670.29</v>
      </c>
      <c r="F49" s="555">
        <v>1024823.6399999997</v>
      </c>
      <c r="G49" s="550">
        <v>746932.99</v>
      </c>
      <c r="H49" s="528">
        <v>966898.81999999983</v>
      </c>
      <c r="I49" s="528">
        <v>1364664.8199999998</v>
      </c>
      <c r="J49" s="528">
        <v>1359913.4499999997</v>
      </c>
      <c r="K49" s="528">
        <v>1276476.58</v>
      </c>
      <c r="L49" s="528">
        <v>332158.33999999997</v>
      </c>
      <c r="M49" s="551"/>
      <c r="N49" s="543"/>
      <c r="O49" s="543"/>
      <c r="P49" s="543"/>
      <c r="Q49" s="543"/>
      <c r="R49" s="543"/>
      <c r="S49" s="543"/>
      <c r="T49" s="543"/>
    </row>
    <row r="50" spans="1:20" ht="15" x14ac:dyDescent="0.25">
      <c r="A50" s="145" t="s">
        <v>518</v>
      </c>
      <c r="B50" s="127">
        <v>308713.43999999994</v>
      </c>
      <c r="C50" s="127">
        <v>266208.89999999997</v>
      </c>
      <c r="D50" s="555">
        <v>267523.19000000006</v>
      </c>
      <c r="E50" s="555">
        <v>248601.83</v>
      </c>
      <c r="F50" s="555">
        <v>236628.35999999984</v>
      </c>
      <c r="G50" s="550">
        <v>125551.05</v>
      </c>
      <c r="H50" s="528">
        <v>384904.28000000009</v>
      </c>
      <c r="I50" s="528">
        <v>442206.84000000032</v>
      </c>
      <c r="J50" s="528">
        <v>429659.93000000005</v>
      </c>
      <c r="K50" s="528">
        <v>465643.66000000003</v>
      </c>
      <c r="L50" s="528">
        <v>109638.93</v>
      </c>
      <c r="M50" s="551"/>
      <c r="N50" s="543"/>
      <c r="O50" s="543"/>
      <c r="P50" s="543"/>
      <c r="Q50" s="543"/>
      <c r="R50" s="543"/>
      <c r="S50" s="543"/>
      <c r="T50" s="543"/>
    </row>
    <row r="51" spans="1:20" ht="15" x14ac:dyDescent="0.25">
      <c r="A51" s="145" t="s">
        <v>521</v>
      </c>
      <c r="B51" s="127">
        <v>78.919999999999987</v>
      </c>
      <c r="C51" s="127">
        <v>65.020000000000024</v>
      </c>
      <c r="D51" s="555">
        <v>66.569999999999993</v>
      </c>
      <c r="E51" s="555">
        <v>15.779999999999998</v>
      </c>
      <c r="F51" s="555">
        <v>496.69000000000028</v>
      </c>
      <c r="G51" s="550">
        <v>0</v>
      </c>
      <c r="H51" s="528">
        <v>0</v>
      </c>
      <c r="I51" s="528">
        <v>0</v>
      </c>
      <c r="J51" s="528">
        <v>0</v>
      </c>
      <c r="K51" s="528">
        <v>0</v>
      </c>
      <c r="L51" s="528">
        <v>0</v>
      </c>
      <c r="M51" s="551"/>
      <c r="N51" s="543"/>
      <c r="O51" s="543"/>
      <c r="P51" s="543"/>
      <c r="Q51" s="543"/>
      <c r="R51" s="543"/>
      <c r="S51" s="543"/>
      <c r="T51" s="543"/>
    </row>
    <row r="52" spans="1:20" ht="15" x14ac:dyDescent="0.25">
      <c r="A52" s="145" t="s">
        <v>525</v>
      </c>
      <c r="B52" s="127">
        <v>0</v>
      </c>
      <c r="C52" s="127">
        <v>0</v>
      </c>
      <c r="D52" s="555">
        <v>0</v>
      </c>
      <c r="E52" s="555">
        <v>0</v>
      </c>
      <c r="F52" s="555">
        <v>0</v>
      </c>
      <c r="G52" s="550">
        <v>0</v>
      </c>
      <c r="H52" s="528">
        <v>0</v>
      </c>
      <c r="I52" s="528">
        <v>0</v>
      </c>
      <c r="J52" s="528">
        <v>0</v>
      </c>
      <c r="K52" s="528">
        <v>0</v>
      </c>
      <c r="L52" s="528">
        <v>0</v>
      </c>
      <c r="M52" s="551"/>
      <c r="N52" s="543"/>
      <c r="O52" s="543"/>
      <c r="P52" s="543"/>
      <c r="Q52" s="543"/>
      <c r="R52" s="543"/>
      <c r="S52" s="543"/>
      <c r="T52" s="543"/>
    </row>
    <row r="53" spans="1:20" ht="15" x14ac:dyDescent="0.25">
      <c r="A53" s="145" t="s">
        <v>522</v>
      </c>
      <c r="B53" s="127">
        <v>0</v>
      </c>
      <c r="C53" s="127">
        <v>0</v>
      </c>
      <c r="D53" s="555">
        <v>0</v>
      </c>
      <c r="E53" s="555">
        <v>0</v>
      </c>
      <c r="F53" s="555">
        <v>0</v>
      </c>
      <c r="G53" s="555">
        <v>0</v>
      </c>
      <c r="H53" s="528">
        <v>0</v>
      </c>
      <c r="I53" s="528">
        <v>0</v>
      </c>
      <c r="J53" s="528">
        <v>0</v>
      </c>
      <c r="K53" s="528">
        <v>0</v>
      </c>
      <c r="L53" s="528">
        <v>0</v>
      </c>
      <c r="M53" s="551"/>
      <c r="N53" s="543"/>
      <c r="O53" s="543"/>
      <c r="P53" s="543"/>
      <c r="Q53" s="543"/>
      <c r="R53" s="543"/>
      <c r="S53" s="543"/>
      <c r="T53" s="543"/>
    </row>
    <row r="54" spans="1:20" ht="15" x14ac:dyDescent="0.25">
      <c r="A54" s="145" t="s">
        <v>517</v>
      </c>
      <c r="B54" s="127">
        <v>0</v>
      </c>
      <c r="C54" s="127">
        <v>0</v>
      </c>
      <c r="D54" s="555">
        <v>0</v>
      </c>
      <c r="E54" s="555">
        <v>0</v>
      </c>
      <c r="F54" s="555">
        <v>0</v>
      </c>
      <c r="G54" s="555">
        <v>0</v>
      </c>
      <c r="H54" s="528">
        <v>0</v>
      </c>
      <c r="I54" s="528">
        <v>0</v>
      </c>
      <c r="J54" s="528">
        <v>0</v>
      </c>
      <c r="K54" s="528">
        <v>0</v>
      </c>
      <c r="L54" s="528">
        <v>0</v>
      </c>
      <c r="M54" s="551"/>
      <c r="N54" s="543"/>
      <c r="O54" s="543"/>
      <c r="P54" s="543"/>
      <c r="Q54" s="543"/>
      <c r="R54" s="543"/>
      <c r="S54" s="543"/>
      <c r="T54" s="543"/>
    </row>
    <row r="55" spans="1:20" ht="12.75" x14ac:dyDescent="0.2">
      <c r="A55" s="145" t="s">
        <v>523</v>
      </c>
      <c r="B55" s="127">
        <v>0</v>
      </c>
      <c r="C55" s="127">
        <v>0</v>
      </c>
      <c r="D55" s="555">
        <v>0</v>
      </c>
      <c r="E55" s="555">
        <v>0</v>
      </c>
      <c r="F55" s="555">
        <v>0</v>
      </c>
      <c r="G55" s="555">
        <v>0</v>
      </c>
      <c r="H55" s="528">
        <v>0</v>
      </c>
      <c r="I55" s="528">
        <v>0</v>
      </c>
      <c r="J55" s="528">
        <v>0</v>
      </c>
      <c r="K55" s="528">
        <v>0</v>
      </c>
      <c r="L55" s="528">
        <v>0</v>
      </c>
      <c r="M55" s="543"/>
      <c r="N55" s="543"/>
      <c r="O55" s="543"/>
      <c r="P55" s="543"/>
      <c r="Q55" s="543"/>
      <c r="R55" s="543"/>
      <c r="S55" s="543"/>
      <c r="T55" s="543"/>
    </row>
    <row r="56" spans="1:20" ht="13.5" thickBot="1" x14ac:dyDescent="0.25">
      <c r="A56" s="145" t="s">
        <v>524</v>
      </c>
      <c r="B56" s="127">
        <v>0</v>
      </c>
      <c r="C56" s="127">
        <v>0</v>
      </c>
      <c r="D56" s="555">
        <v>0</v>
      </c>
      <c r="E56" s="555">
        <v>0</v>
      </c>
      <c r="F56" s="555">
        <v>0</v>
      </c>
      <c r="G56" s="550">
        <v>0</v>
      </c>
      <c r="H56" s="528">
        <v>0</v>
      </c>
      <c r="I56" s="528">
        <v>0</v>
      </c>
      <c r="J56" s="528">
        <v>0</v>
      </c>
      <c r="K56" s="528">
        <v>0</v>
      </c>
      <c r="L56" s="528">
        <v>0</v>
      </c>
      <c r="M56" s="543"/>
      <c r="N56" s="543"/>
      <c r="O56" s="543"/>
      <c r="P56" s="543"/>
      <c r="Q56" s="543"/>
      <c r="R56" s="543"/>
      <c r="S56" s="543"/>
      <c r="T56" s="543"/>
    </row>
    <row r="57" spans="1:20" ht="26.25" thickBot="1" x14ac:dyDescent="0.25">
      <c r="A57" s="556" t="s">
        <v>529</v>
      </c>
      <c r="B57" s="549">
        <f t="shared" ref="B57:L57" si="1">SUM(B58:B82)</f>
        <v>212705967.37139803</v>
      </c>
      <c r="C57" s="549">
        <f t="shared" si="1"/>
        <v>245753693.47996101</v>
      </c>
      <c r="D57" s="549">
        <f t="shared" si="1"/>
        <v>216697183.52330825</v>
      </c>
      <c r="E57" s="549">
        <f t="shared" si="1"/>
        <v>216094965.13043001</v>
      </c>
      <c r="F57" s="549">
        <f t="shared" si="1"/>
        <v>238632296.82879466</v>
      </c>
      <c r="G57" s="549">
        <f t="shared" si="1"/>
        <v>264916668.85231236</v>
      </c>
      <c r="H57" s="549">
        <f t="shared" si="1"/>
        <v>294236611.05583215</v>
      </c>
      <c r="I57" s="549">
        <f t="shared" si="1"/>
        <v>296061536.1736241</v>
      </c>
      <c r="J57" s="549">
        <f t="shared" si="1"/>
        <v>282105401.3869859</v>
      </c>
      <c r="K57" s="549">
        <f t="shared" si="1"/>
        <v>303738554.63805079</v>
      </c>
      <c r="L57" s="549">
        <f t="shared" si="1"/>
        <v>5790440.3455199972</v>
      </c>
      <c r="M57" s="543"/>
      <c r="N57" s="543"/>
      <c r="O57" s="543"/>
      <c r="P57" s="543"/>
      <c r="Q57" s="543"/>
      <c r="R57" s="543"/>
      <c r="S57" s="543"/>
      <c r="T57" s="543"/>
    </row>
    <row r="58" spans="1:20" ht="15" x14ac:dyDescent="0.25">
      <c r="A58" s="145" t="s">
        <v>513</v>
      </c>
      <c r="B58" s="127">
        <v>11292576.301153459</v>
      </c>
      <c r="C58" s="127">
        <v>11422728.512110028</v>
      </c>
      <c r="D58" s="127">
        <v>11418350.291357087</v>
      </c>
      <c r="E58" s="127">
        <v>11817789.89978</v>
      </c>
      <c r="F58" s="127">
        <v>11148891.77136164</v>
      </c>
      <c r="G58" s="127">
        <v>12261922.551754456</v>
      </c>
      <c r="H58" s="528">
        <v>13349532.512036189</v>
      </c>
      <c r="I58" s="528">
        <v>17458774.332165495</v>
      </c>
      <c r="J58" s="528">
        <v>13737572.486887349</v>
      </c>
      <c r="K58" s="528">
        <v>14454386.149282297</v>
      </c>
      <c r="L58" s="528">
        <v>1519628.2149599998</v>
      </c>
      <c r="M58" s="557"/>
      <c r="N58" s="543"/>
      <c r="O58" s="543"/>
      <c r="P58" s="543"/>
      <c r="Q58" s="543"/>
      <c r="R58" s="543"/>
      <c r="S58" s="543"/>
      <c r="T58" s="543"/>
    </row>
    <row r="59" spans="1:20" ht="15" x14ac:dyDescent="0.25">
      <c r="A59" s="145" t="s">
        <v>511</v>
      </c>
      <c r="B59" s="127">
        <v>13896397.96626918</v>
      </c>
      <c r="C59" s="127">
        <v>15740318.953214314</v>
      </c>
      <c r="D59" s="127">
        <v>15201708.287976569</v>
      </c>
      <c r="E59" s="127">
        <v>16201062.345720001</v>
      </c>
      <c r="F59" s="127">
        <v>13215098.534653703</v>
      </c>
      <c r="G59" s="127">
        <v>18714630.825198788</v>
      </c>
      <c r="H59" s="528">
        <v>21709324.795177195</v>
      </c>
      <c r="I59" s="528">
        <v>24726512.739873204</v>
      </c>
      <c r="J59" s="528">
        <v>22793481.670583814</v>
      </c>
      <c r="K59" s="528">
        <v>18888973.909508314</v>
      </c>
      <c r="L59" s="528">
        <v>635866.57168000005</v>
      </c>
      <c r="M59" s="557"/>
      <c r="N59" s="543"/>
      <c r="O59" s="543"/>
      <c r="P59" s="543"/>
      <c r="Q59" s="543"/>
      <c r="R59" s="543"/>
      <c r="S59" s="543"/>
      <c r="T59" s="543"/>
    </row>
    <row r="60" spans="1:20" ht="15" x14ac:dyDescent="0.25">
      <c r="A60" s="145" t="s">
        <v>508</v>
      </c>
      <c r="B60" s="127">
        <v>11144698.454192579</v>
      </c>
      <c r="C60" s="127">
        <v>13118148.777829716</v>
      </c>
      <c r="D60" s="127">
        <v>11564567.970783424</v>
      </c>
      <c r="E60" s="127">
        <v>13437047.261079999</v>
      </c>
      <c r="F60" s="127">
        <v>14248684.110614132</v>
      </c>
      <c r="G60" s="127">
        <v>16183752.304699775</v>
      </c>
      <c r="H60" s="528">
        <v>18071818.87998952</v>
      </c>
      <c r="I60" s="528">
        <v>17056259.310901817</v>
      </c>
      <c r="J60" s="528">
        <v>20359718.923747145</v>
      </c>
      <c r="K60" s="528">
        <v>18503642.437571492</v>
      </c>
      <c r="L60" s="528">
        <v>597041.61263999995</v>
      </c>
      <c r="M60" s="557"/>
      <c r="N60" s="543"/>
      <c r="O60" s="543"/>
      <c r="P60" s="543"/>
      <c r="Q60" s="543"/>
      <c r="R60" s="543"/>
      <c r="S60" s="543"/>
      <c r="T60" s="543"/>
    </row>
    <row r="61" spans="1:20" ht="15" x14ac:dyDescent="0.25">
      <c r="A61" s="145" t="s">
        <v>501</v>
      </c>
      <c r="B61" s="127">
        <v>16510999.757767294</v>
      </c>
      <c r="C61" s="127">
        <v>19683843.574011721</v>
      </c>
      <c r="D61" s="127">
        <v>16116486.397203699</v>
      </c>
      <c r="E61" s="127">
        <v>16401537.732279997</v>
      </c>
      <c r="F61" s="127">
        <v>18147321.062017605</v>
      </c>
      <c r="G61" s="127">
        <v>19704941.029119894</v>
      </c>
      <c r="H61" s="528">
        <v>21065367.556276254</v>
      </c>
      <c r="I61" s="528">
        <v>22160450.861404005</v>
      </c>
      <c r="J61" s="528">
        <v>22649382.240080178</v>
      </c>
      <c r="K61" s="528">
        <v>26653565.870024364</v>
      </c>
      <c r="L61" s="528">
        <v>449186.92488000006</v>
      </c>
      <c r="M61" s="557"/>
      <c r="N61" s="543"/>
      <c r="O61" s="543"/>
      <c r="P61" s="543"/>
      <c r="Q61" s="543"/>
      <c r="R61" s="543"/>
      <c r="S61" s="543"/>
      <c r="T61" s="543"/>
    </row>
    <row r="62" spans="1:20" ht="15" x14ac:dyDescent="0.25">
      <c r="A62" s="145" t="s">
        <v>507</v>
      </c>
      <c r="B62" s="127">
        <v>16682466.042051144</v>
      </c>
      <c r="C62" s="127">
        <v>18461404.332052</v>
      </c>
      <c r="D62" s="127">
        <v>17488700.072632734</v>
      </c>
      <c r="E62" s="127">
        <v>15512071.786870001</v>
      </c>
      <c r="F62" s="127">
        <v>15532475.287670655</v>
      </c>
      <c r="G62" s="127">
        <v>18661755.239467923</v>
      </c>
      <c r="H62" s="528">
        <v>19728703.35033948</v>
      </c>
      <c r="I62" s="528">
        <v>16884836.630902734</v>
      </c>
      <c r="J62" s="528">
        <v>16964346.014076527</v>
      </c>
      <c r="K62" s="528">
        <v>21556039.035597317</v>
      </c>
      <c r="L62" s="528">
        <v>343432.55631999997</v>
      </c>
      <c r="M62" s="557"/>
      <c r="N62" s="543"/>
      <c r="O62" s="543"/>
      <c r="P62" s="543"/>
      <c r="Q62" s="543"/>
      <c r="R62" s="543"/>
      <c r="S62" s="543"/>
      <c r="T62" s="543"/>
    </row>
    <row r="63" spans="1:20" ht="15" x14ac:dyDescent="0.25">
      <c r="A63" s="145" t="s">
        <v>502</v>
      </c>
      <c r="B63" s="127">
        <v>26527763.258288689</v>
      </c>
      <c r="C63" s="127">
        <v>32462472.403209891</v>
      </c>
      <c r="D63" s="127">
        <v>27959265.008889921</v>
      </c>
      <c r="E63" s="127">
        <v>29174524.286010001</v>
      </c>
      <c r="F63" s="127">
        <v>43666224.359411955</v>
      </c>
      <c r="G63" s="127">
        <v>52681374.439384423</v>
      </c>
      <c r="H63" s="528">
        <v>52271682.962005191</v>
      </c>
      <c r="I63" s="528">
        <v>56595615.336610854</v>
      </c>
      <c r="J63" s="528">
        <v>56279204.985707022</v>
      </c>
      <c r="K63" s="528">
        <v>55929576.171165451</v>
      </c>
      <c r="L63" s="528">
        <v>329755.29295999999</v>
      </c>
      <c r="M63" s="557"/>
      <c r="N63" s="543"/>
      <c r="O63" s="543"/>
      <c r="P63" s="543"/>
      <c r="Q63" s="543"/>
      <c r="R63" s="543"/>
      <c r="S63" s="543"/>
      <c r="T63" s="543"/>
    </row>
    <row r="64" spans="1:20" ht="15" x14ac:dyDescent="0.25">
      <c r="A64" s="145" t="s">
        <v>512</v>
      </c>
      <c r="B64" s="127">
        <v>15654212.398112239</v>
      </c>
      <c r="C64" s="127">
        <v>18211836.718055543</v>
      </c>
      <c r="D64" s="127">
        <v>15632934.720130851</v>
      </c>
      <c r="E64" s="127">
        <v>14913870.52916</v>
      </c>
      <c r="F64" s="127">
        <v>15896304.342051039</v>
      </c>
      <c r="G64" s="127">
        <v>16295265.535527522</v>
      </c>
      <c r="H64" s="528">
        <v>21399647.574266635</v>
      </c>
      <c r="I64" s="528">
        <v>17402362.774366558</v>
      </c>
      <c r="J64" s="528">
        <v>17009150.353523698</v>
      </c>
      <c r="K64" s="528">
        <v>25581043.966908168</v>
      </c>
      <c r="L64" s="528">
        <v>305313.72711999994</v>
      </c>
      <c r="M64" s="557"/>
      <c r="N64" s="543"/>
      <c r="O64" s="543"/>
      <c r="P64" s="543"/>
      <c r="Q64" s="543"/>
      <c r="R64" s="543"/>
      <c r="S64" s="543"/>
      <c r="T64" s="543"/>
    </row>
    <row r="65" spans="1:20" ht="15" x14ac:dyDescent="0.25">
      <c r="A65" s="145" t="s">
        <v>505</v>
      </c>
      <c r="B65" s="127">
        <v>13947128.395696621</v>
      </c>
      <c r="C65" s="127">
        <v>17399436.363726344</v>
      </c>
      <c r="D65" s="127">
        <v>12359886.652327029</v>
      </c>
      <c r="E65" s="127">
        <v>13724249.13032</v>
      </c>
      <c r="F65" s="127">
        <v>12836415.018931437</v>
      </c>
      <c r="G65" s="127">
        <v>13644766.348202845</v>
      </c>
      <c r="H65" s="528">
        <v>15425769.97469715</v>
      </c>
      <c r="I65" s="528">
        <v>14059977.000674061</v>
      </c>
      <c r="J65" s="528">
        <v>12446283.488965496</v>
      </c>
      <c r="K65" s="528">
        <v>18380505.498988483</v>
      </c>
      <c r="L65" s="528">
        <v>256135.74511999998</v>
      </c>
      <c r="M65" s="557"/>
      <c r="N65" s="543"/>
      <c r="O65" s="543"/>
      <c r="P65" s="543"/>
      <c r="Q65" s="543"/>
      <c r="R65" s="543"/>
      <c r="S65" s="543"/>
      <c r="T65" s="543"/>
    </row>
    <row r="66" spans="1:20" ht="15" x14ac:dyDescent="0.25">
      <c r="A66" s="145" t="s">
        <v>506</v>
      </c>
      <c r="B66" s="127">
        <v>4327159.0962397633</v>
      </c>
      <c r="C66" s="127">
        <v>5564880.6971217198</v>
      </c>
      <c r="D66" s="127">
        <v>6776973.5210301504</v>
      </c>
      <c r="E66" s="127">
        <v>6200628.2359000007</v>
      </c>
      <c r="F66" s="127">
        <v>7311743.4605115829</v>
      </c>
      <c r="G66" s="127">
        <v>8982509.613011308</v>
      </c>
      <c r="H66" s="528">
        <v>14347885.648515208</v>
      </c>
      <c r="I66" s="528">
        <v>11925185.83008326</v>
      </c>
      <c r="J66" s="528">
        <v>13499524.82304921</v>
      </c>
      <c r="K66" s="528">
        <v>11769901.62782583</v>
      </c>
      <c r="L66" s="528">
        <v>233043.91584</v>
      </c>
      <c r="M66" s="557"/>
      <c r="N66" s="543"/>
      <c r="O66" s="543"/>
      <c r="P66" s="543"/>
      <c r="Q66" s="543"/>
      <c r="R66" s="543"/>
      <c r="S66" s="543"/>
      <c r="T66" s="543"/>
    </row>
    <row r="67" spans="1:20" ht="15" x14ac:dyDescent="0.25">
      <c r="A67" s="145" t="s">
        <v>509</v>
      </c>
      <c r="B67" s="127">
        <v>17973282.824283037</v>
      </c>
      <c r="C67" s="127">
        <v>22651504.788073156</v>
      </c>
      <c r="D67" s="127">
        <v>15467683.312882299</v>
      </c>
      <c r="E67" s="127">
        <v>15261391.785</v>
      </c>
      <c r="F67" s="127">
        <v>17109719.613297656</v>
      </c>
      <c r="G67" s="127">
        <v>14656066.931657255</v>
      </c>
      <c r="H67" s="528">
        <v>17000906.373179011</v>
      </c>
      <c r="I67" s="528">
        <v>19100367.350772895</v>
      </c>
      <c r="J67" s="528">
        <v>15169974.816499777</v>
      </c>
      <c r="K67" s="528">
        <v>15480222.821712269</v>
      </c>
      <c r="L67" s="528">
        <v>197098.82080000002</v>
      </c>
      <c r="M67" s="557"/>
      <c r="N67" s="543"/>
      <c r="O67" s="543"/>
      <c r="P67" s="543"/>
      <c r="Q67" s="543"/>
      <c r="R67" s="543"/>
      <c r="S67" s="543"/>
      <c r="T67" s="543"/>
    </row>
    <row r="68" spans="1:20" ht="15" x14ac:dyDescent="0.25">
      <c r="A68" s="145" t="s">
        <v>516</v>
      </c>
      <c r="B68" s="127">
        <v>10155155.615577022</v>
      </c>
      <c r="C68" s="127">
        <v>11177844.496441996</v>
      </c>
      <c r="D68" s="127">
        <v>9931709.5440530144</v>
      </c>
      <c r="E68" s="127">
        <v>10465394.681899998</v>
      </c>
      <c r="F68" s="127">
        <v>10951174.228597527</v>
      </c>
      <c r="G68" s="127">
        <v>11388882.185074896</v>
      </c>
      <c r="H68" s="528">
        <v>11281842.934488062</v>
      </c>
      <c r="I68" s="528">
        <v>13216896.840057444</v>
      </c>
      <c r="J68" s="528">
        <v>12356888.278022893</v>
      </c>
      <c r="K68" s="528">
        <v>13820597.953507053</v>
      </c>
      <c r="L68" s="528">
        <v>170327.21264000001</v>
      </c>
      <c r="M68" s="557"/>
      <c r="N68" s="543"/>
      <c r="O68" s="543"/>
      <c r="P68" s="543"/>
      <c r="Q68" s="543"/>
      <c r="R68" s="543"/>
      <c r="S68" s="543"/>
      <c r="T68" s="543"/>
    </row>
    <row r="69" spans="1:20" ht="15" x14ac:dyDescent="0.25">
      <c r="A69" s="145" t="s">
        <v>519</v>
      </c>
      <c r="B69" s="127">
        <v>3619655.1894042939</v>
      </c>
      <c r="C69" s="127">
        <v>3468787.9084286848</v>
      </c>
      <c r="D69" s="127">
        <v>3067174.3474964569</v>
      </c>
      <c r="E69" s="127">
        <v>3213332.7346199998</v>
      </c>
      <c r="F69" s="127">
        <v>5048936.4432364823</v>
      </c>
      <c r="G69" s="127">
        <v>4834613.0972104361</v>
      </c>
      <c r="H69" s="528">
        <v>5857706.0208925996</v>
      </c>
      <c r="I69" s="528">
        <v>7147844.3497423837</v>
      </c>
      <c r="J69" s="528">
        <v>5332206.0930020679</v>
      </c>
      <c r="K69" s="528">
        <v>7792753.4102657968</v>
      </c>
      <c r="L69" s="528">
        <v>140360.39296</v>
      </c>
      <c r="M69" s="557"/>
      <c r="N69" s="543"/>
      <c r="O69" s="543"/>
      <c r="P69" s="543"/>
      <c r="Q69" s="543"/>
      <c r="R69" s="543"/>
      <c r="S69" s="543"/>
      <c r="T69" s="543"/>
    </row>
    <row r="70" spans="1:20" ht="15" x14ac:dyDescent="0.25">
      <c r="A70" s="145" t="s">
        <v>503</v>
      </c>
      <c r="B70" s="127">
        <v>7419035.3115148414</v>
      </c>
      <c r="C70" s="127">
        <v>7160544.5188106615</v>
      </c>
      <c r="D70" s="127">
        <v>7797338.1480682166</v>
      </c>
      <c r="E70" s="127">
        <v>6384746.2539000008</v>
      </c>
      <c r="F70" s="127">
        <v>6875117.6071777344</v>
      </c>
      <c r="G70" s="127">
        <v>6453295.475290304</v>
      </c>
      <c r="H70" s="528">
        <v>7495506.9057344627</v>
      </c>
      <c r="I70" s="528">
        <v>7129236.3500367738</v>
      </c>
      <c r="J70" s="528">
        <v>6675799.4738550298</v>
      </c>
      <c r="K70" s="528">
        <v>8382032.634434511</v>
      </c>
      <c r="L70" s="528">
        <v>132251.31023999999</v>
      </c>
      <c r="M70" s="557"/>
      <c r="N70" s="543"/>
      <c r="O70" s="543"/>
      <c r="P70" s="543"/>
      <c r="Q70" s="543"/>
      <c r="R70" s="543"/>
      <c r="S70" s="543"/>
      <c r="T70" s="543"/>
    </row>
    <row r="71" spans="1:20" ht="15" x14ac:dyDescent="0.25">
      <c r="A71" s="145" t="s">
        <v>510</v>
      </c>
      <c r="B71" s="127">
        <v>8915336.5531666819</v>
      </c>
      <c r="C71" s="127">
        <v>11907866.18277155</v>
      </c>
      <c r="D71" s="127">
        <v>12016793.241489362</v>
      </c>
      <c r="E71" s="127">
        <v>11124462.41904</v>
      </c>
      <c r="F71" s="127">
        <v>10598707.331289152</v>
      </c>
      <c r="G71" s="127">
        <v>11767573.440949306</v>
      </c>
      <c r="H71" s="528">
        <v>13533336.703584502</v>
      </c>
      <c r="I71" s="528">
        <v>13366345.134937322</v>
      </c>
      <c r="J71" s="528">
        <v>11121770.682517318</v>
      </c>
      <c r="K71" s="528">
        <v>11396853.988811752</v>
      </c>
      <c r="L71" s="528">
        <v>88418.976480000012</v>
      </c>
      <c r="M71" s="557"/>
      <c r="N71" s="543"/>
      <c r="O71" s="543"/>
      <c r="P71" s="543"/>
      <c r="Q71" s="543"/>
      <c r="R71" s="543"/>
      <c r="S71" s="543"/>
      <c r="T71" s="543"/>
    </row>
    <row r="72" spans="1:20" s="132" customFormat="1" ht="15" x14ac:dyDescent="0.25">
      <c r="A72" s="145" t="s">
        <v>515</v>
      </c>
      <c r="B72" s="127">
        <v>8754828.0499116834</v>
      </c>
      <c r="C72" s="127">
        <v>8100714.8639342664</v>
      </c>
      <c r="D72" s="127">
        <v>8267810.8664689353</v>
      </c>
      <c r="E72" s="127">
        <v>8172931.2445999999</v>
      </c>
      <c r="F72" s="127">
        <v>7771425.4589981763</v>
      </c>
      <c r="G72" s="127">
        <v>9304277.0487393383</v>
      </c>
      <c r="H72" s="528">
        <v>9574625.7776067629</v>
      </c>
      <c r="I72" s="528">
        <v>7655384.8702827776</v>
      </c>
      <c r="J72" s="528">
        <v>9854301.6278018672</v>
      </c>
      <c r="K72" s="528">
        <v>8306326.8700966723</v>
      </c>
      <c r="L72" s="528">
        <v>79905.787519999998</v>
      </c>
      <c r="M72" s="662"/>
      <c r="N72" s="663"/>
      <c r="O72" s="663"/>
      <c r="P72" s="663"/>
      <c r="Q72" s="663"/>
      <c r="R72" s="663"/>
      <c r="S72" s="663"/>
      <c r="T72" s="663"/>
    </row>
    <row r="73" spans="1:20" ht="15" x14ac:dyDescent="0.25">
      <c r="A73" s="145" t="s">
        <v>504</v>
      </c>
      <c r="B73" s="127">
        <v>6146283.3878400279</v>
      </c>
      <c r="C73" s="127">
        <v>6924185.8652621405</v>
      </c>
      <c r="D73" s="127">
        <v>6793918.232124758</v>
      </c>
      <c r="E73" s="127">
        <v>7126638.9470999995</v>
      </c>
      <c r="F73" s="127">
        <v>6606660.0885816664</v>
      </c>
      <c r="G73" s="127">
        <v>5856255.6990928901</v>
      </c>
      <c r="H73" s="528">
        <v>5426134.9286909755</v>
      </c>
      <c r="I73" s="528">
        <v>7905973.3459119704</v>
      </c>
      <c r="J73" s="528">
        <v>7843085.0286713019</v>
      </c>
      <c r="K73" s="528">
        <v>8265414.1953781489</v>
      </c>
      <c r="L73" s="528">
        <v>79611.802880000003</v>
      </c>
      <c r="M73" s="557"/>
      <c r="N73" s="543"/>
      <c r="O73" s="543"/>
      <c r="P73" s="543"/>
      <c r="Q73" s="543"/>
      <c r="R73" s="543"/>
      <c r="S73" s="543"/>
      <c r="T73" s="543"/>
    </row>
    <row r="74" spans="1:20" ht="15" x14ac:dyDescent="0.25">
      <c r="A74" s="145" t="s">
        <v>514</v>
      </c>
      <c r="B74" s="127">
        <v>7338773.5853795037</v>
      </c>
      <c r="C74" s="127">
        <v>9317429.3073072005</v>
      </c>
      <c r="D74" s="127">
        <v>6912332.9288437767</v>
      </c>
      <c r="E74" s="127">
        <v>6640309.8533200007</v>
      </c>
      <c r="F74" s="127">
        <v>9051325.219025854</v>
      </c>
      <c r="G74" s="127">
        <v>9826174.5892172437</v>
      </c>
      <c r="H74" s="528">
        <v>12725557.712012535</v>
      </c>
      <c r="I74" s="528">
        <v>9915591.4550507572</v>
      </c>
      <c r="J74" s="528">
        <v>7621921.1575731682</v>
      </c>
      <c r="K74" s="528">
        <v>7405981.7369640442</v>
      </c>
      <c r="L74" s="528">
        <v>68861.384960000025</v>
      </c>
      <c r="M74" s="557"/>
      <c r="N74" s="543"/>
      <c r="O74" s="543"/>
      <c r="P74" s="543"/>
      <c r="Q74" s="543"/>
      <c r="R74" s="543"/>
      <c r="S74" s="543"/>
      <c r="T74" s="543"/>
    </row>
    <row r="75" spans="1:20" ht="15" x14ac:dyDescent="0.25">
      <c r="A75" s="145" t="s">
        <v>520</v>
      </c>
      <c r="B75" s="127">
        <v>2887239.3978900001</v>
      </c>
      <c r="C75" s="127">
        <v>3057114.5808000001</v>
      </c>
      <c r="D75" s="127">
        <v>2919616.7758999998</v>
      </c>
      <c r="E75" s="127">
        <v>2477044.44233</v>
      </c>
      <c r="F75" s="127">
        <v>2311459.6408615285</v>
      </c>
      <c r="G75" s="127">
        <v>2723459.4861216168</v>
      </c>
      <c r="H75" s="528">
        <v>2868128.453279472</v>
      </c>
      <c r="I75" s="528">
        <v>2937865.1047025807</v>
      </c>
      <c r="J75" s="528">
        <v>3168973.3559589921</v>
      </c>
      <c r="K75" s="528">
        <v>3044743.0069282134</v>
      </c>
      <c r="L75" s="528">
        <v>40069.774239999999</v>
      </c>
      <c r="M75" s="557"/>
      <c r="N75" s="543"/>
      <c r="O75" s="543"/>
      <c r="P75" s="543"/>
      <c r="Q75" s="543"/>
      <c r="R75" s="543"/>
      <c r="S75" s="543"/>
      <c r="T75" s="543"/>
    </row>
    <row r="76" spans="1:20" ht="15" x14ac:dyDescent="0.25">
      <c r="A76" s="145" t="s">
        <v>518</v>
      </c>
      <c r="B76" s="127">
        <v>1041815.14417</v>
      </c>
      <c r="C76" s="127">
        <v>1404917.8751999999</v>
      </c>
      <c r="D76" s="127">
        <v>1136024.4621000001</v>
      </c>
      <c r="E76" s="127">
        <v>968765.21325000003</v>
      </c>
      <c r="F76" s="127">
        <v>1519724.398977489</v>
      </c>
      <c r="G76" s="127">
        <v>1449250.9675817706</v>
      </c>
      <c r="H76" s="528">
        <v>2008191.6852615231</v>
      </c>
      <c r="I76" s="528">
        <v>1547724.658759695</v>
      </c>
      <c r="J76" s="528">
        <v>1339656.1529704728</v>
      </c>
      <c r="K76" s="528">
        <v>1140300.8200155681</v>
      </c>
      <c r="L76" s="528">
        <v>35450.082399999999</v>
      </c>
      <c r="M76" s="557"/>
      <c r="N76" s="543"/>
      <c r="O76" s="543"/>
      <c r="P76" s="543"/>
      <c r="Q76" s="543"/>
      <c r="R76" s="543"/>
      <c r="S76" s="543"/>
      <c r="T76" s="543"/>
    </row>
    <row r="77" spans="1:20" ht="15" x14ac:dyDescent="0.25">
      <c r="A77" s="145" t="s">
        <v>521</v>
      </c>
      <c r="B77" s="127">
        <v>2232758.1492499998</v>
      </c>
      <c r="C77" s="127">
        <v>1601155.8191999998</v>
      </c>
      <c r="D77" s="127">
        <v>1953354.5861500001</v>
      </c>
      <c r="E77" s="127">
        <v>1974453.8407799997</v>
      </c>
      <c r="F77" s="127">
        <v>3326069.5681514922</v>
      </c>
      <c r="G77" s="127">
        <v>3234840.5039723478</v>
      </c>
      <c r="H77" s="528">
        <v>4304157.7469679601</v>
      </c>
      <c r="I77" s="528">
        <v>2660206.6527726399</v>
      </c>
      <c r="J77" s="528">
        <v>1561452.7140889622</v>
      </c>
      <c r="K77" s="528">
        <v>2476406.5227423133</v>
      </c>
      <c r="L77" s="528">
        <v>34751.931359999995</v>
      </c>
      <c r="M77" s="557"/>
      <c r="N77" s="543"/>
      <c r="O77" s="543"/>
      <c r="P77" s="543"/>
      <c r="Q77" s="543"/>
      <c r="R77" s="543"/>
      <c r="S77" s="543"/>
      <c r="T77" s="543"/>
    </row>
    <row r="78" spans="1:20" ht="15" x14ac:dyDescent="0.25">
      <c r="A78" s="145" t="s">
        <v>523</v>
      </c>
      <c r="B78" s="127">
        <v>57491.882610000001</v>
      </c>
      <c r="C78" s="127">
        <v>70308</v>
      </c>
      <c r="D78" s="127">
        <v>84532.25</v>
      </c>
      <c r="E78" s="127">
        <v>47981.8</v>
      </c>
      <c r="F78" s="127">
        <v>59623.075000000004</v>
      </c>
      <c r="G78" s="127">
        <v>126778.00298755187</v>
      </c>
      <c r="H78" s="528">
        <v>160596.48003844672</v>
      </c>
      <c r="I78" s="528">
        <v>177125.38207262434</v>
      </c>
      <c r="J78" s="528">
        <v>116365.96927355776</v>
      </c>
      <c r="K78" s="528">
        <v>132449.39986679205</v>
      </c>
      <c r="L78" s="528">
        <v>25164</v>
      </c>
      <c r="M78" s="557"/>
      <c r="N78" s="543"/>
      <c r="O78" s="543"/>
      <c r="P78" s="543"/>
      <c r="Q78" s="543"/>
      <c r="R78" s="543"/>
      <c r="S78" s="543"/>
      <c r="T78" s="543"/>
    </row>
    <row r="79" spans="1:20" ht="15" x14ac:dyDescent="0.25">
      <c r="A79" s="145" t="s">
        <v>517</v>
      </c>
      <c r="B79" s="127">
        <v>5606989.0631299997</v>
      </c>
      <c r="C79" s="127">
        <v>6686304.4079999998</v>
      </c>
      <c r="D79" s="127">
        <v>5663052.8317000009</v>
      </c>
      <c r="E79" s="127">
        <v>4769212.3398500001</v>
      </c>
      <c r="F79" s="127">
        <v>4462438.3670402812</v>
      </c>
      <c r="G79" s="127">
        <v>5687389.6456776354</v>
      </c>
      <c r="H79" s="528">
        <v>3863782.0252467599</v>
      </c>
      <c r="I79" s="528">
        <v>4547433.2491905801</v>
      </c>
      <c r="J79" s="528">
        <v>3721045.833020451</v>
      </c>
      <c r="K79" s="528">
        <v>3639917.452289185</v>
      </c>
      <c r="L79" s="528">
        <v>19257.907520000001</v>
      </c>
      <c r="M79" s="557"/>
    </row>
    <row r="80" spans="1:20" ht="15" x14ac:dyDescent="0.25">
      <c r="A80" s="661" t="s">
        <v>522</v>
      </c>
      <c r="B80" s="528">
        <v>498347.86392999993</v>
      </c>
      <c r="C80" s="528">
        <v>108743.87999999999</v>
      </c>
      <c r="D80" s="528">
        <v>138607.74124999999</v>
      </c>
      <c r="E80" s="528">
        <v>51698.7</v>
      </c>
      <c r="F80" s="528">
        <v>796532.59656573122</v>
      </c>
      <c r="G80" s="528">
        <v>269317.81776000001</v>
      </c>
      <c r="H80" s="528">
        <v>309691.23983628559</v>
      </c>
      <c r="I80" s="528">
        <v>121183.64303237597</v>
      </c>
      <c r="J80" s="528">
        <v>186559.55300606939</v>
      </c>
      <c r="K80" s="528">
        <v>309150.34533782915</v>
      </c>
      <c r="L80" s="528">
        <v>8667.6</v>
      </c>
      <c r="M80" s="557"/>
    </row>
    <row r="81" spans="1:13" ht="15" x14ac:dyDescent="0.25">
      <c r="A81" s="145" t="s">
        <v>524</v>
      </c>
      <c r="B81" s="127">
        <v>42339.869109999992</v>
      </c>
      <c r="C81" s="127">
        <v>21522.379199999999</v>
      </c>
      <c r="D81" s="127">
        <v>11714.80695</v>
      </c>
      <c r="E81" s="127">
        <v>4561.6499999999996</v>
      </c>
      <c r="F81" s="127">
        <v>98514.900000000009</v>
      </c>
      <c r="G81" s="127">
        <v>152178.15651863316</v>
      </c>
      <c r="H81" s="528">
        <v>437429.05606000003</v>
      </c>
      <c r="I81" s="528">
        <v>348244.761</v>
      </c>
      <c r="J81" s="528">
        <v>285650.96658000001</v>
      </c>
      <c r="K81" s="528">
        <v>408801.83500000002</v>
      </c>
      <c r="L81" s="528">
        <v>838.80000000000007</v>
      </c>
      <c r="M81" s="557"/>
    </row>
    <row r="82" spans="1:13" ht="15" x14ac:dyDescent="0.25">
      <c r="A82" s="145" t="s">
        <v>525</v>
      </c>
      <c r="B82" s="127">
        <v>33233.814460000001</v>
      </c>
      <c r="C82" s="127">
        <v>29678.275199999996</v>
      </c>
      <c r="D82" s="127">
        <v>16646.5255</v>
      </c>
      <c r="E82" s="127">
        <v>29258.017620000002</v>
      </c>
      <c r="F82" s="127">
        <v>41710.344770132935</v>
      </c>
      <c r="G82" s="127">
        <v>55397.918094191773</v>
      </c>
      <c r="H82" s="528">
        <v>19283.75964993078</v>
      </c>
      <c r="I82" s="528">
        <v>14138.208319284309</v>
      </c>
      <c r="J82" s="528">
        <v>11084.697523542804</v>
      </c>
      <c r="K82" s="528">
        <v>18966.977828970004</v>
      </c>
      <c r="L82" s="528">
        <v>0</v>
      </c>
      <c r="M82" s="557"/>
    </row>
    <row r="83" spans="1:13" ht="12.75" x14ac:dyDescent="0.2">
      <c r="A83" s="145"/>
      <c r="B83" s="127"/>
      <c r="C83" s="127"/>
      <c r="D83" s="127"/>
      <c r="E83" s="127"/>
      <c r="F83" s="127"/>
      <c r="G83" s="127"/>
      <c r="K83" s="685"/>
      <c r="L83" s="685"/>
    </row>
    <row r="84" spans="1:13" ht="84.75" customHeight="1" x14ac:dyDescent="0.2">
      <c r="A84" s="1052" t="s">
        <v>665</v>
      </c>
      <c r="B84" s="1052"/>
      <c r="C84" s="1052"/>
      <c r="D84" s="1052"/>
      <c r="E84" s="1052"/>
      <c r="F84" s="1052"/>
      <c r="G84" s="1052"/>
      <c r="H84" s="1052"/>
      <c r="I84" s="1052"/>
      <c r="J84" s="1052"/>
      <c r="K84" s="1053"/>
      <c r="L84" s="686"/>
    </row>
    <row r="85" spans="1:13" ht="12.75" x14ac:dyDescent="0.2">
      <c r="A85" s="558" t="s">
        <v>530</v>
      </c>
      <c r="B85" s="558"/>
      <c r="C85" s="558"/>
      <c r="D85" s="558"/>
      <c r="E85" s="558"/>
      <c r="F85" s="558"/>
      <c r="G85" s="558"/>
      <c r="H85" s="558"/>
      <c r="I85" s="558"/>
      <c r="J85" s="558"/>
      <c r="K85" s="543"/>
      <c r="L85" s="543"/>
    </row>
    <row r="86" spans="1:13" ht="16.5" customHeight="1" x14ac:dyDescent="0.2">
      <c r="A86" s="559" t="s">
        <v>531</v>
      </c>
      <c r="B86" s="560"/>
      <c r="C86" s="560"/>
      <c r="D86" s="560"/>
      <c r="E86" s="560"/>
      <c r="F86" s="561"/>
      <c r="G86" s="561"/>
      <c r="H86" s="562"/>
      <c r="I86" s="562"/>
      <c r="J86" s="562"/>
      <c r="K86" s="562"/>
      <c r="L86" s="562"/>
    </row>
    <row r="91" spans="1:13" ht="10.5" customHeight="1" x14ac:dyDescent="0.2"/>
  </sheetData>
  <mergeCells count="2">
    <mergeCell ref="A2:I2"/>
    <mergeCell ref="A84:K84"/>
  </mergeCells>
  <conditionalFormatting sqref="K46:L46">
    <cfRule type="cellIs" dxfId="2" priority="1" stopIfTrue="1" operator="equal">
      <formula>-0.000001</formula>
    </cfRule>
  </conditionalFormatting>
  <conditionalFormatting sqref="P4:P21 N4:N30">
    <cfRule type="cellIs" dxfId="1" priority="3" stopIfTrue="1" operator="equal">
      <formula>-0.000001</formula>
    </cfRule>
  </conditionalFormatting>
  <conditionalFormatting sqref="P34:Q34">
    <cfRule type="cellIs" dxfId="0" priority="2" stopIfTrue="1" operator="equal">
      <formula>-0.000001</formula>
    </cfRule>
  </conditionalFormatting>
  <printOptions horizontalCentered="1" verticalCentered="1"/>
  <pageMargins left="0" right="0" top="0" bottom="0" header="0.31496062992125984" footer="0.31496062992125984"/>
  <pageSetup paperSize="9" scale="51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50681-F659-49DF-8BAC-91C63AF3ED68}">
  <sheetPr>
    <tabColor rgb="FF92D050"/>
  </sheetPr>
  <dimension ref="A1:N60"/>
  <sheetViews>
    <sheetView showGridLines="0" view="pageBreakPreview" zoomScaleNormal="100" zoomScaleSheetLayoutView="100" workbookViewId="0"/>
  </sheetViews>
  <sheetFormatPr baseColWidth="10" defaultColWidth="11.42578125" defaultRowHeight="15" x14ac:dyDescent="0.25"/>
  <cols>
    <col min="2" max="14" width="10.5703125" customWidth="1"/>
    <col min="15" max="15" width="3" customWidth="1"/>
  </cols>
  <sheetData>
    <row r="1" spans="1:14" x14ac:dyDescent="0.25">
      <c r="A1" s="112" t="s">
        <v>333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</row>
    <row r="2" spans="1:14" ht="15.75" x14ac:dyDescent="0.25">
      <c r="A2" s="232" t="s">
        <v>334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</row>
    <row r="3" spans="1:14" ht="15.75" x14ac:dyDescent="0.25">
      <c r="A3" s="232" t="s">
        <v>335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</row>
    <row r="4" spans="1:14" ht="15.75" thickBot="1" x14ac:dyDescent="0.3">
      <c r="A4" s="63" t="s">
        <v>336</v>
      </c>
      <c r="B4" s="233" t="s">
        <v>337</v>
      </c>
      <c r="C4" s="233" t="s">
        <v>338</v>
      </c>
      <c r="D4" s="233" t="s">
        <v>339</v>
      </c>
      <c r="E4" s="233" t="s">
        <v>340</v>
      </c>
      <c r="F4" s="233" t="s">
        <v>341</v>
      </c>
      <c r="G4" s="233" t="s">
        <v>342</v>
      </c>
      <c r="H4" s="233" t="s">
        <v>343</v>
      </c>
      <c r="I4" s="233" t="s">
        <v>344</v>
      </c>
      <c r="J4" s="233" t="s">
        <v>345</v>
      </c>
      <c r="K4" s="233" t="s">
        <v>346</v>
      </c>
      <c r="L4" s="233" t="s">
        <v>347</v>
      </c>
      <c r="M4" s="233" t="s">
        <v>348</v>
      </c>
      <c r="N4" s="233" t="s">
        <v>0</v>
      </c>
    </row>
    <row r="5" spans="1:14" ht="15.75" thickBot="1" x14ac:dyDescent="0.3">
      <c r="A5" s="234" t="s">
        <v>349</v>
      </c>
      <c r="B5" s="235"/>
      <c r="C5" s="235"/>
      <c r="D5" s="235"/>
      <c r="E5" s="235"/>
      <c r="F5" s="235"/>
      <c r="G5" s="235"/>
      <c r="H5" s="235"/>
      <c r="I5" s="235"/>
      <c r="J5" s="235"/>
      <c r="K5" s="235"/>
      <c r="L5" s="235"/>
      <c r="M5" s="235"/>
      <c r="N5" s="236"/>
    </row>
    <row r="6" spans="1:14" x14ac:dyDescent="0.25">
      <c r="A6" s="237">
        <v>2009</v>
      </c>
      <c r="B6" s="238">
        <v>353</v>
      </c>
      <c r="C6" s="238">
        <v>717</v>
      </c>
      <c r="D6" s="238">
        <v>601</v>
      </c>
      <c r="E6" s="238">
        <v>338</v>
      </c>
      <c r="F6" s="238">
        <v>507</v>
      </c>
      <c r="G6" s="238">
        <v>281</v>
      </c>
      <c r="H6" s="238">
        <v>304</v>
      </c>
      <c r="I6" s="238">
        <v>586</v>
      </c>
      <c r="J6" s="238">
        <v>415</v>
      </c>
      <c r="K6" s="238">
        <v>439</v>
      </c>
      <c r="L6" s="238">
        <v>404</v>
      </c>
      <c r="M6" s="238">
        <v>290</v>
      </c>
      <c r="N6" s="238">
        <f>SUM(B6:M6)</f>
        <v>5235</v>
      </c>
    </row>
    <row r="7" spans="1:14" x14ac:dyDescent="0.25">
      <c r="A7" s="237">
        <v>2010</v>
      </c>
      <c r="B7" s="238">
        <v>514</v>
      </c>
      <c r="C7" s="238">
        <v>1556</v>
      </c>
      <c r="D7" s="238">
        <v>512</v>
      </c>
      <c r="E7" s="238">
        <v>467</v>
      </c>
      <c r="F7" s="238">
        <v>697</v>
      </c>
      <c r="G7" s="238">
        <v>476</v>
      </c>
      <c r="H7" s="238">
        <v>686</v>
      </c>
      <c r="I7" s="238">
        <v>686</v>
      </c>
      <c r="J7" s="238">
        <v>526</v>
      </c>
      <c r="K7" s="238">
        <v>859</v>
      </c>
      <c r="L7" s="238">
        <v>949</v>
      </c>
      <c r="M7" s="238">
        <v>1710</v>
      </c>
      <c r="N7" s="238">
        <f t="shared" ref="N7:N19" si="0">SUM(B7:M7)</f>
        <v>9638</v>
      </c>
    </row>
    <row r="8" spans="1:14" x14ac:dyDescent="0.25">
      <c r="A8" s="237">
        <v>2011</v>
      </c>
      <c r="B8" s="238">
        <v>1388</v>
      </c>
      <c r="C8" s="238">
        <v>1930</v>
      </c>
      <c r="D8" s="238">
        <v>961</v>
      </c>
      <c r="E8" s="238">
        <v>782</v>
      </c>
      <c r="F8" s="238">
        <v>898</v>
      </c>
      <c r="G8" s="238">
        <v>494</v>
      </c>
      <c r="H8" s="238">
        <v>545</v>
      </c>
      <c r="I8" s="238">
        <v>600</v>
      </c>
      <c r="J8" s="238">
        <v>691</v>
      </c>
      <c r="K8" s="238">
        <v>451</v>
      </c>
      <c r="L8" s="238">
        <v>739</v>
      </c>
      <c r="M8" s="238">
        <v>463</v>
      </c>
      <c r="N8" s="238">
        <f t="shared" si="0"/>
        <v>9942</v>
      </c>
    </row>
    <row r="9" spans="1:14" x14ac:dyDescent="0.25">
      <c r="A9" s="237">
        <v>2012</v>
      </c>
      <c r="B9" s="238">
        <v>1391</v>
      </c>
      <c r="C9" s="238">
        <v>462</v>
      </c>
      <c r="D9" s="238">
        <v>474</v>
      </c>
      <c r="E9" s="238">
        <v>345</v>
      </c>
      <c r="F9" s="238">
        <v>1279</v>
      </c>
      <c r="G9" s="238">
        <v>523</v>
      </c>
      <c r="H9" s="238">
        <v>450</v>
      </c>
      <c r="I9" s="238">
        <v>611</v>
      </c>
      <c r="J9" s="238">
        <v>384</v>
      </c>
      <c r="K9" s="238">
        <v>371</v>
      </c>
      <c r="L9" s="238">
        <v>739</v>
      </c>
      <c r="M9" s="238">
        <v>218</v>
      </c>
      <c r="N9" s="238">
        <f t="shared" si="0"/>
        <v>7247</v>
      </c>
    </row>
    <row r="10" spans="1:14" x14ac:dyDescent="0.25">
      <c r="A10" s="237">
        <v>2013</v>
      </c>
      <c r="B10" s="238">
        <v>1121</v>
      </c>
      <c r="C10" s="238">
        <v>319</v>
      </c>
      <c r="D10" s="238">
        <v>318</v>
      </c>
      <c r="E10" s="238">
        <v>418</v>
      </c>
      <c r="F10" s="238">
        <v>1035</v>
      </c>
      <c r="G10" s="238">
        <v>376</v>
      </c>
      <c r="H10" s="238">
        <v>360</v>
      </c>
      <c r="I10" s="238">
        <v>451</v>
      </c>
      <c r="J10" s="238">
        <v>310</v>
      </c>
      <c r="K10" s="238">
        <v>271</v>
      </c>
      <c r="L10" s="238">
        <v>650</v>
      </c>
      <c r="M10" s="238">
        <v>168</v>
      </c>
      <c r="N10" s="238">
        <f t="shared" si="0"/>
        <v>5797</v>
      </c>
    </row>
    <row r="11" spans="1:14" x14ac:dyDescent="0.25">
      <c r="A11" s="237">
        <v>2014</v>
      </c>
      <c r="B11" s="238">
        <v>2039</v>
      </c>
      <c r="C11" s="238">
        <v>358</v>
      </c>
      <c r="D11" s="238">
        <v>236</v>
      </c>
      <c r="E11" s="238">
        <v>250</v>
      </c>
      <c r="F11" s="238">
        <v>670</v>
      </c>
      <c r="G11" s="238">
        <v>477</v>
      </c>
      <c r="H11" s="238">
        <v>206</v>
      </c>
      <c r="I11" s="238">
        <v>389</v>
      </c>
      <c r="J11" s="238">
        <v>403</v>
      </c>
      <c r="K11" s="238">
        <v>288</v>
      </c>
      <c r="L11" s="238">
        <v>402</v>
      </c>
      <c r="M11" s="238">
        <v>372</v>
      </c>
      <c r="N11" s="238">
        <f t="shared" si="0"/>
        <v>6090</v>
      </c>
    </row>
    <row r="12" spans="1:14" x14ac:dyDescent="0.25">
      <c r="A12" s="237">
        <v>2015</v>
      </c>
      <c r="B12" s="238">
        <v>2176</v>
      </c>
      <c r="C12" s="238">
        <v>325</v>
      </c>
      <c r="D12" s="238">
        <v>232</v>
      </c>
      <c r="E12" s="238">
        <v>246</v>
      </c>
      <c r="F12" s="238">
        <v>771</v>
      </c>
      <c r="G12" s="238">
        <v>353</v>
      </c>
      <c r="H12" s="238">
        <v>214</v>
      </c>
      <c r="I12" s="238">
        <v>571</v>
      </c>
      <c r="J12" s="238">
        <v>192</v>
      </c>
      <c r="K12" s="238">
        <v>184</v>
      </c>
      <c r="L12" s="238">
        <v>392</v>
      </c>
      <c r="M12" s="238">
        <v>140</v>
      </c>
      <c r="N12" s="238">
        <f t="shared" si="0"/>
        <v>5796</v>
      </c>
    </row>
    <row r="13" spans="1:14" x14ac:dyDescent="0.25">
      <c r="A13" s="237">
        <v>2016</v>
      </c>
      <c r="B13" s="238">
        <v>1917</v>
      </c>
      <c r="C13" s="238">
        <v>223</v>
      </c>
      <c r="D13" s="238">
        <v>205</v>
      </c>
      <c r="E13" s="238">
        <v>271</v>
      </c>
      <c r="F13" s="238">
        <v>0</v>
      </c>
      <c r="G13" s="238">
        <v>0</v>
      </c>
      <c r="H13" s="238">
        <v>879</v>
      </c>
      <c r="I13" s="238">
        <v>292</v>
      </c>
      <c r="J13" s="238">
        <v>330</v>
      </c>
      <c r="K13" s="238">
        <v>307</v>
      </c>
      <c r="L13" s="238">
        <v>582</v>
      </c>
      <c r="M13" s="238">
        <v>300</v>
      </c>
      <c r="N13" s="238">
        <f t="shared" si="0"/>
        <v>5306</v>
      </c>
    </row>
    <row r="14" spans="1:14" x14ac:dyDescent="0.25">
      <c r="A14" s="237">
        <v>2017</v>
      </c>
      <c r="B14" s="238">
        <v>2287</v>
      </c>
      <c r="C14" s="238">
        <v>70</v>
      </c>
      <c r="D14" s="238">
        <v>83</v>
      </c>
      <c r="E14" s="238">
        <v>55</v>
      </c>
      <c r="F14" s="238">
        <v>130</v>
      </c>
      <c r="G14" s="238">
        <v>34</v>
      </c>
      <c r="H14" s="238">
        <v>53</v>
      </c>
      <c r="I14" s="238">
        <v>98</v>
      </c>
      <c r="J14" s="238">
        <v>62</v>
      </c>
      <c r="K14" s="238">
        <v>1661</v>
      </c>
      <c r="L14" s="238">
        <v>895</v>
      </c>
      <c r="M14" s="238">
        <v>403</v>
      </c>
      <c r="N14" s="238">
        <f t="shared" si="0"/>
        <v>5831</v>
      </c>
    </row>
    <row r="15" spans="1:14" x14ac:dyDescent="0.25">
      <c r="A15" s="237">
        <v>2018</v>
      </c>
      <c r="B15" s="238">
        <v>699</v>
      </c>
      <c r="C15" s="238">
        <v>372</v>
      </c>
      <c r="D15" s="238">
        <v>349</v>
      </c>
      <c r="E15" s="238">
        <v>596</v>
      </c>
      <c r="F15" s="238">
        <v>1556</v>
      </c>
      <c r="G15" s="238">
        <v>403</v>
      </c>
      <c r="H15" s="238">
        <v>525</v>
      </c>
      <c r="I15" s="238">
        <v>876</v>
      </c>
      <c r="J15" s="238">
        <v>445</v>
      </c>
      <c r="K15" s="238">
        <v>328</v>
      </c>
      <c r="L15" s="238">
        <v>558</v>
      </c>
      <c r="M15" s="238">
        <v>237</v>
      </c>
      <c r="N15" s="238">
        <f t="shared" si="0"/>
        <v>6944</v>
      </c>
    </row>
    <row r="16" spans="1:14" x14ac:dyDescent="0.25">
      <c r="A16" s="237">
        <v>2019</v>
      </c>
      <c r="B16" s="238">
        <v>362</v>
      </c>
      <c r="C16" s="238">
        <v>586</v>
      </c>
      <c r="D16" s="238">
        <v>328</v>
      </c>
      <c r="E16" s="238">
        <v>388</v>
      </c>
      <c r="F16" s="238">
        <v>1488</v>
      </c>
      <c r="G16" s="238">
        <v>278</v>
      </c>
      <c r="H16" s="238">
        <v>403</v>
      </c>
      <c r="I16" s="238">
        <v>456</v>
      </c>
      <c r="J16" s="238">
        <v>340</v>
      </c>
      <c r="K16" s="238">
        <v>329</v>
      </c>
      <c r="L16" s="238">
        <v>1068</v>
      </c>
      <c r="M16" s="238">
        <v>272</v>
      </c>
      <c r="N16" s="238">
        <f t="shared" si="0"/>
        <v>6298</v>
      </c>
    </row>
    <row r="17" spans="1:14" x14ac:dyDescent="0.25">
      <c r="A17" s="237">
        <v>2020</v>
      </c>
      <c r="B17" s="238">
        <v>535</v>
      </c>
      <c r="C17" s="238">
        <v>287</v>
      </c>
      <c r="D17" s="238">
        <v>153</v>
      </c>
      <c r="E17" s="238">
        <v>0</v>
      </c>
      <c r="F17" s="238">
        <v>0</v>
      </c>
      <c r="G17" s="238">
        <v>0</v>
      </c>
      <c r="H17" s="238">
        <v>754</v>
      </c>
      <c r="I17" s="238">
        <v>374</v>
      </c>
      <c r="J17" s="238">
        <v>463</v>
      </c>
      <c r="K17" s="238">
        <v>560</v>
      </c>
      <c r="L17" s="238">
        <v>1979</v>
      </c>
      <c r="M17" s="238">
        <v>381</v>
      </c>
      <c r="N17" s="238">
        <f t="shared" si="0"/>
        <v>5486</v>
      </c>
    </row>
    <row r="18" spans="1:14" x14ac:dyDescent="0.25">
      <c r="A18" s="237">
        <v>2021</v>
      </c>
      <c r="B18" s="238">
        <v>371</v>
      </c>
      <c r="C18" s="238">
        <v>268</v>
      </c>
      <c r="D18" s="238">
        <v>627</v>
      </c>
      <c r="E18" s="238">
        <v>257</v>
      </c>
      <c r="F18" s="238">
        <v>651</v>
      </c>
      <c r="G18" s="238">
        <v>342</v>
      </c>
      <c r="H18" s="238">
        <v>410</v>
      </c>
      <c r="I18" s="238">
        <v>741</v>
      </c>
      <c r="J18" s="238">
        <v>437</v>
      </c>
      <c r="K18" s="238">
        <v>423</v>
      </c>
      <c r="L18" s="238">
        <v>1123</v>
      </c>
      <c r="M18" s="238">
        <v>319</v>
      </c>
      <c r="N18" s="238">
        <f t="shared" si="0"/>
        <v>5969</v>
      </c>
    </row>
    <row r="19" spans="1:14" x14ac:dyDescent="0.25">
      <c r="A19" s="237">
        <v>2022</v>
      </c>
      <c r="B19" s="238">
        <v>528</v>
      </c>
      <c r="C19" s="238">
        <v>322</v>
      </c>
      <c r="D19" s="238">
        <v>420</v>
      </c>
      <c r="E19" s="238">
        <v>447</v>
      </c>
      <c r="F19" s="238">
        <v>1449</v>
      </c>
      <c r="G19" s="238">
        <v>529</v>
      </c>
      <c r="H19" s="238">
        <v>499</v>
      </c>
      <c r="I19" s="238">
        <v>855</v>
      </c>
      <c r="J19" s="238">
        <v>446</v>
      </c>
      <c r="K19" s="238">
        <v>355</v>
      </c>
      <c r="L19" s="238">
        <v>712</v>
      </c>
      <c r="M19" s="238">
        <v>264</v>
      </c>
      <c r="N19" s="238">
        <f t="shared" si="0"/>
        <v>6826</v>
      </c>
    </row>
    <row r="20" spans="1:14" x14ac:dyDescent="0.25">
      <c r="A20" s="237">
        <v>2023</v>
      </c>
      <c r="B20" s="238">
        <v>386</v>
      </c>
      <c r="C20" s="238">
        <v>331</v>
      </c>
      <c r="D20" s="238">
        <v>419</v>
      </c>
      <c r="E20" s="238">
        <v>336</v>
      </c>
      <c r="F20" s="238">
        <v>1294</v>
      </c>
      <c r="G20" s="238">
        <v>354</v>
      </c>
      <c r="H20" s="238">
        <v>601</v>
      </c>
      <c r="I20" s="238">
        <v>1043</v>
      </c>
      <c r="J20" s="238">
        <v>532</v>
      </c>
      <c r="K20" s="238">
        <v>445</v>
      </c>
      <c r="L20" s="238">
        <v>798</v>
      </c>
      <c r="M20" s="238">
        <v>294</v>
      </c>
      <c r="N20" s="238">
        <f>SUM(B20:M20)</f>
        <v>6833</v>
      </c>
    </row>
    <row r="21" spans="1:14" x14ac:dyDescent="0.25">
      <c r="A21" s="237">
        <v>2024</v>
      </c>
      <c r="B21" s="238">
        <v>875</v>
      </c>
      <c r="C21" s="238">
        <v>386</v>
      </c>
      <c r="D21" s="238">
        <v>379</v>
      </c>
      <c r="E21" s="238">
        <v>499</v>
      </c>
      <c r="F21" s="238">
        <v>1215</v>
      </c>
      <c r="G21" s="238">
        <v>412</v>
      </c>
      <c r="H21" s="238">
        <v>478</v>
      </c>
      <c r="I21" s="238">
        <v>1145</v>
      </c>
      <c r="J21" s="238">
        <v>569</v>
      </c>
      <c r="K21" s="238">
        <v>608</v>
      </c>
      <c r="L21" s="238">
        <v>810</v>
      </c>
      <c r="M21" s="238">
        <v>325</v>
      </c>
      <c r="N21" s="238">
        <f>SUM(B21:M21)</f>
        <v>7701</v>
      </c>
    </row>
    <row r="22" spans="1:14" ht="15.75" thickBot="1" x14ac:dyDescent="0.3">
      <c r="A22" s="237">
        <v>2025</v>
      </c>
      <c r="B22" s="238">
        <v>922</v>
      </c>
      <c r="C22" s="238">
        <v>408</v>
      </c>
      <c r="D22" s="238"/>
      <c r="E22" s="238"/>
      <c r="F22" s="238"/>
      <c r="G22" s="238"/>
      <c r="H22" s="238"/>
      <c r="I22" s="238"/>
      <c r="J22" s="238"/>
      <c r="K22" s="238"/>
      <c r="L22" s="238"/>
      <c r="M22" s="238"/>
      <c r="N22" s="238">
        <f>SUM(B22:M22)</f>
        <v>1330</v>
      </c>
    </row>
    <row r="23" spans="1:14" ht="15.75" thickBot="1" x14ac:dyDescent="0.3">
      <c r="A23" s="239" t="s">
        <v>350</v>
      </c>
      <c r="B23" s="240"/>
      <c r="C23" s="240"/>
      <c r="D23" s="240"/>
      <c r="E23" s="240"/>
      <c r="F23" s="240"/>
      <c r="G23" s="240"/>
      <c r="H23" s="240"/>
      <c r="I23" s="240"/>
      <c r="J23" s="240"/>
      <c r="K23" s="240"/>
      <c r="L23" s="240"/>
      <c r="M23" s="240"/>
      <c r="N23" s="241"/>
    </row>
    <row r="24" spans="1:14" x14ac:dyDescent="0.25">
      <c r="A24" s="237">
        <v>2009</v>
      </c>
      <c r="B24" s="242">
        <v>137</v>
      </c>
      <c r="C24" s="242">
        <v>418</v>
      </c>
      <c r="D24" s="242">
        <v>429</v>
      </c>
      <c r="E24" s="242">
        <v>93</v>
      </c>
      <c r="F24" s="242">
        <v>208</v>
      </c>
      <c r="G24" s="242">
        <v>423</v>
      </c>
      <c r="H24" s="242">
        <v>487</v>
      </c>
      <c r="I24" s="242">
        <v>121</v>
      </c>
      <c r="J24" s="242">
        <v>281</v>
      </c>
      <c r="K24" s="242">
        <v>332</v>
      </c>
      <c r="L24" s="242">
        <v>443</v>
      </c>
      <c r="M24" s="242">
        <v>490</v>
      </c>
      <c r="N24" s="238">
        <f t="shared" ref="N24:N37" si="1">SUM(B24:M24)</f>
        <v>3862</v>
      </c>
    </row>
    <row r="25" spans="1:14" x14ac:dyDescent="0.25">
      <c r="A25" s="237">
        <v>2010</v>
      </c>
      <c r="B25" s="242">
        <v>215</v>
      </c>
      <c r="C25" s="242">
        <v>261</v>
      </c>
      <c r="D25" s="242">
        <v>195</v>
      </c>
      <c r="E25" s="242">
        <v>236</v>
      </c>
      <c r="F25" s="242">
        <v>251</v>
      </c>
      <c r="G25" s="242">
        <v>244</v>
      </c>
      <c r="H25" s="242">
        <v>352</v>
      </c>
      <c r="I25" s="242">
        <v>216</v>
      </c>
      <c r="J25" s="242">
        <v>450</v>
      </c>
      <c r="K25" s="242">
        <v>301</v>
      </c>
      <c r="L25" s="242">
        <v>582</v>
      </c>
      <c r="M25" s="242">
        <v>688</v>
      </c>
      <c r="N25" s="238">
        <f t="shared" si="1"/>
        <v>3991</v>
      </c>
    </row>
    <row r="26" spans="1:14" ht="12.75" customHeight="1" x14ac:dyDescent="0.25">
      <c r="A26" s="237">
        <v>2011</v>
      </c>
      <c r="B26" s="242">
        <v>242</v>
      </c>
      <c r="C26" s="242">
        <v>292</v>
      </c>
      <c r="D26" s="242">
        <v>623</v>
      </c>
      <c r="E26" s="242">
        <v>481</v>
      </c>
      <c r="F26" s="242">
        <v>550</v>
      </c>
      <c r="G26" s="242">
        <v>332</v>
      </c>
      <c r="H26" s="242">
        <v>491</v>
      </c>
      <c r="I26" s="242">
        <v>455</v>
      </c>
      <c r="J26" s="242">
        <v>300</v>
      </c>
      <c r="K26" s="242">
        <v>179</v>
      </c>
      <c r="L26" s="242">
        <v>135</v>
      </c>
      <c r="M26" s="242">
        <v>175</v>
      </c>
      <c r="N26" s="238">
        <f t="shared" si="1"/>
        <v>4255</v>
      </c>
    </row>
    <row r="27" spans="1:14" x14ac:dyDescent="0.25">
      <c r="A27" s="237">
        <v>2012</v>
      </c>
      <c r="B27" s="687">
        <v>0</v>
      </c>
      <c r="C27" s="687">
        <v>0</v>
      </c>
      <c r="D27" s="687">
        <v>507</v>
      </c>
      <c r="E27" s="687">
        <v>1002</v>
      </c>
      <c r="F27" s="687">
        <v>517</v>
      </c>
      <c r="G27" s="687">
        <v>318</v>
      </c>
      <c r="H27" s="687">
        <v>347</v>
      </c>
      <c r="I27" s="687">
        <v>346</v>
      </c>
      <c r="J27" s="687">
        <v>196</v>
      </c>
      <c r="K27" s="687">
        <v>444</v>
      </c>
      <c r="L27" s="687">
        <v>336</v>
      </c>
      <c r="M27" s="687">
        <v>363</v>
      </c>
      <c r="N27" s="687">
        <f t="shared" si="1"/>
        <v>4376</v>
      </c>
    </row>
    <row r="28" spans="1:14" x14ac:dyDescent="0.25">
      <c r="A28" s="237">
        <v>2013</v>
      </c>
      <c r="B28" s="687">
        <v>125</v>
      </c>
      <c r="C28" s="687">
        <v>331</v>
      </c>
      <c r="D28" s="687">
        <v>330</v>
      </c>
      <c r="E28" s="687">
        <v>339</v>
      </c>
      <c r="F28" s="687">
        <v>326</v>
      </c>
      <c r="G28" s="687">
        <v>223</v>
      </c>
      <c r="H28" s="687">
        <v>420</v>
      </c>
      <c r="I28" s="687">
        <v>266</v>
      </c>
      <c r="J28" s="687">
        <v>390</v>
      </c>
      <c r="K28" s="687">
        <v>304</v>
      </c>
      <c r="L28" s="687">
        <v>317</v>
      </c>
      <c r="M28" s="687">
        <v>351</v>
      </c>
      <c r="N28" s="687">
        <f t="shared" si="1"/>
        <v>3722</v>
      </c>
    </row>
    <row r="29" spans="1:14" x14ac:dyDescent="0.25">
      <c r="A29" s="237">
        <v>2014</v>
      </c>
      <c r="B29" s="687">
        <v>220</v>
      </c>
      <c r="C29" s="687">
        <v>284</v>
      </c>
      <c r="D29" s="687">
        <v>253</v>
      </c>
      <c r="E29" s="687">
        <v>237</v>
      </c>
      <c r="F29" s="687">
        <v>357</v>
      </c>
      <c r="G29" s="687">
        <v>275</v>
      </c>
      <c r="H29" s="687">
        <v>278</v>
      </c>
      <c r="I29" s="687">
        <v>88</v>
      </c>
      <c r="J29" s="687">
        <v>244</v>
      </c>
      <c r="K29" s="687">
        <v>245</v>
      </c>
      <c r="L29" s="687">
        <v>145</v>
      </c>
      <c r="M29" s="687">
        <v>342</v>
      </c>
      <c r="N29" s="687">
        <f t="shared" si="1"/>
        <v>2968</v>
      </c>
    </row>
    <row r="30" spans="1:14" x14ac:dyDescent="0.25">
      <c r="A30" s="237">
        <v>2015</v>
      </c>
      <c r="B30" s="687">
        <v>225</v>
      </c>
      <c r="C30" s="687">
        <v>112</v>
      </c>
      <c r="D30" s="687">
        <v>155</v>
      </c>
      <c r="E30" s="687">
        <v>388</v>
      </c>
      <c r="F30" s="687">
        <v>364</v>
      </c>
      <c r="G30" s="687">
        <v>208</v>
      </c>
      <c r="H30" s="687">
        <v>393</v>
      </c>
      <c r="I30" s="687">
        <v>166</v>
      </c>
      <c r="J30" s="687">
        <v>474</v>
      </c>
      <c r="K30" s="687">
        <v>0</v>
      </c>
      <c r="L30" s="687">
        <v>0</v>
      </c>
      <c r="M30" s="687">
        <v>0</v>
      </c>
      <c r="N30" s="687">
        <f t="shared" si="1"/>
        <v>2485</v>
      </c>
    </row>
    <row r="31" spans="1:14" x14ac:dyDescent="0.25">
      <c r="A31" s="237">
        <v>2016</v>
      </c>
      <c r="B31" s="687">
        <v>0</v>
      </c>
      <c r="C31" s="687">
        <v>0</v>
      </c>
      <c r="D31" s="687">
        <v>0</v>
      </c>
      <c r="E31" s="687">
        <v>74</v>
      </c>
      <c r="F31" s="687">
        <v>0</v>
      </c>
      <c r="G31" s="687">
        <v>0</v>
      </c>
      <c r="H31" s="687">
        <v>0</v>
      </c>
      <c r="I31" s="687">
        <v>0</v>
      </c>
      <c r="J31" s="687">
        <v>0</v>
      </c>
      <c r="K31" s="687">
        <v>908</v>
      </c>
      <c r="L31" s="687">
        <v>179</v>
      </c>
      <c r="M31" s="687">
        <v>285</v>
      </c>
      <c r="N31" s="687">
        <f t="shared" si="1"/>
        <v>1446</v>
      </c>
    </row>
    <row r="32" spans="1:14" x14ac:dyDescent="0.25">
      <c r="A32" s="237">
        <v>2017</v>
      </c>
      <c r="B32" s="687">
        <v>0</v>
      </c>
      <c r="C32" s="687">
        <v>61</v>
      </c>
      <c r="D32" s="687">
        <v>247</v>
      </c>
      <c r="E32" s="687">
        <v>81</v>
      </c>
      <c r="F32" s="687">
        <v>110</v>
      </c>
      <c r="G32" s="687">
        <v>213</v>
      </c>
      <c r="H32" s="687">
        <v>108</v>
      </c>
      <c r="I32" s="687">
        <v>148</v>
      </c>
      <c r="J32" s="687">
        <v>325</v>
      </c>
      <c r="K32" s="687">
        <v>217</v>
      </c>
      <c r="L32" s="687">
        <v>130</v>
      </c>
      <c r="M32" s="687">
        <v>490</v>
      </c>
      <c r="N32" s="687">
        <f t="shared" si="1"/>
        <v>2130</v>
      </c>
    </row>
    <row r="33" spans="1:14" x14ac:dyDescent="0.25">
      <c r="A33" s="237">
        <v>2018</v>
      </c>
      <c r="B33" s="687">
        <v>134</v>
      </c>
      <c r="C33" s="687">
        <v>202</v>
      </c>
      <c r="D33" s="687">
        <v>178</v>
      </c>
      <c r="E33" s="687">
        <v>150</v>
      </c>
      <c r="F33" s="687">
        <v>119</v>
      </c>
      <c r="G33" s="687">
        <v>129</v>
      </c>
      <c r="H33" s="687">
        <v>22</v>
      </c>
      <c r="I33" s="687">
        <v>261</v>
      </c>
      <c r="J33" s="687">
        <v>177</v>
      </c>
      <c r="K33" s="687">
        <v>204</v>
      </c>
      <c r="L33" s="687">
        <v>519</v>
      </c>
      <c r="M33" s="687">
        <v>241</v>
      </c>
      <c r="N33" s="687">
        <f t="shared" si="1"/>
        <v>2336</v>
      </c>
    </row>
    <row r="34" spans="1:14" x14ac:dyDescent="0.25">
      <c r="A34" s="237">
        <v>2019</v>
      </c>
      <c r="B34" s="688">
        <v>199</v>
      </c>
      <c r="C34" s="688">
        <v>314</v>
      </c>
      <c r="D34" s="688">
        <v>164</v>
      </c>
      <c r="E34" s="688">
        <v>319</v>
      </c>
      <c r="F34" s="688">
        <v>249</v>
      </c>
      <c r="G34" s="688">
        <v>206</v>
      </c>
      <c r="H34" s="688">
        <v>301</v>
      </c>
      <c r="I34" s="688">
        <v>316</v>
      </c>
      <c r="J34" s="688">
        <v>104</v>
      </c>
      <c r="K34" s="688">
        <v>302</v>
      </c>
      <c r="L34" s="688">
        <v>147</v>
      </c>
      <c r="M34" s="688">
        <v>433</v>
      </c>
      <c r="N34" s="687">
        <f t="shared" si="1"/>
        <v>3054</v>
      </c>
    </row>
    <row r="35" spans="1:14" x14ac:dyDescent="0.25">
      <c r="A35" s="237">
        <v>2020</v>
      </c>
      <c r="B35" s="688">
        <v>241</v>
      </c>
      <c r="C35" s="688">
        <v>187</v>
      </c>
      <c r="D35" s="688">
        <v>157</v>
      </c>
      <c r="E35" s="688">
        <v>0</v>
      </c>
      <c r="F35" s="688">
        <v>0</v>
      </c>
      <c r="G35" s="688">
        <v>0</v>
      </c>
      <c r="H35" s="688">
        <v>102</v>
      </c>
      <c r="I35" s="688">
        <v>297</v>
      </c>
      <c r="J35" s="688">
        <v>169</v>
      </c>
      <c r="K35" s="688">
        <v>213</v>
      </c>
      <c r="L35" s="688">
        <v>350</v>
      </c>
      <c r="M35" s="688">
        <v>179</v>
      </c>
      <c r="N35" s="687">
        <f t="shared" si="1"/>
        <v>1895</v>
      </c>
    </row>
    <row r="36" spans="1:14" x14ac:dyDescent="0.25">
      <c r="A36" s="237">
        <v>2021</v>
      </c>
      <c r="B36" s="688">
        <v>219</v>
      </c>
      <c r="C36" s="688">
        <v>203</v>
      </c>
      <c r="D36" s="688">
        <v>219</v>
      </c>
      <c r="E36" s="688">
        <v>210</v>
      </c>
      <c r="F36" s="688">
        <v>233</v>
      </c>
      <c r="G36" s="688">
        <v>339</v>
      </c>
      <c r="H36" s="688">
        <v>326</v>
      </c>
      <c r="I36" s="688">
        <v>316</v>
      </c>
      <c r="J36" s="688">
        <v>219</v>
      </c>
      <c r="K36" s="688">
        <v>279</v>
      </c>
      <c r="L36" s="688">
        <v>324</v>
      </c>
      <c r="M36" s="688">
        <v>259</v>
      </c>
      <c r="N36" s="687">
        <f t="shared" si="1"/>
        <v>3146</v>
      </c>
    </row>
    <row r="37" spans="1:14" x14ac:dyDescent="0.25">
      <c r="A37" s="237">
        <v>2022</v>
      </c>
      <c r="B37" s="243">
        <v>301</v>
      </c>
      <c r="C37" s="243">
        <v>274</v>
      </c>
      <c r="D37" s="244">
        <v>337</v>
      </c>
      <c r="E37" s="244">
        <v>286</v>
      </c>
      <c r="F37" s="244">
        <v>319</v>
      </c>
      <c r="G37" s="244">
        <v>238</v>
      </c>
      <c r="H37" s="244">
        <v>356</v>
      </c>
      <c r="I37" s="244">
        <v>317</v>
      </c>
      <c r="J37" s="244">
        <v>335</v>
      </c>
      <c r="K37" s="244">
        <v>350</v>
      </c>
      <c r="L37" s="244">
        <v>321</v>
      </c>
      <c r="M37" s="244">
        <v>305</v>
      </c>
      <c r="N37" s="238">
        <f t="shared" si="1"/>
        <v>3739</v>
      </c>
    </row>
    <row r="38" spans="1:14" x14ac:dyDescent="0.25">
      <c r="A38" s="237">
        <v>2023</v>
      </c>
      <c r="B38" s="243">
        <v>350</v>
      </c>
      <c r="C38" s="243">
        <v>362</v>
      </c>
      <c r="D38" s="244">
        <v>505</v>
      </c>
      <c r="E38" s="244">
        <v>373</v>
      </c>
      <c r="F38" s="244">
        <v>491</v>
      </c>
      <c r="G38" s="244">
        <v>343</v>
      </c>
      <c r="H38" s="244">
        <v>439</v>
      </c>
      <c r="I38" s="244">
        <v>468</v>
      </c>
      <c r="J38" s="238">
        <v>347</v>
      </c>
      <c r="K38" s="238">
        <v>292</v>
      </c>
      <c r="L38" s="238">
        <v>360</v>
      </c>
      <c r="M38" s="238">
        <v>366</v>
      </c>
      <c r="N38" s="238">
        <f>SUM(B38:M38)</f>
        <v>4696</v>
      </c>
    </row>
    <row r="39" spans="1:14" x14ac:dyDescent="0.25">
      <c r="A39" s="237">
        <v>2024</v>
      </c>
      <c r="B39" s="243">
        <v>416</v>
      </c>
      <c r="C39" s="243">
        <v>340</v>
      </c>
      <c r="D39" s="244">
        <v>325</v>
      </c>
      <c r="E39" s="244">
        <v>419</v>
      </c>
      <c r="F39" s="244">
        <v>314</v>
      </c>
      <c r="G39" s="244">
        <v>317</v>
      </c>
      <c r="H39" s="244">
        <v>232</v>
      </c>
      <c r="I39" s="244">
        <v>404</v>
      </c>
      <c r="J39" s="238">
        <v>313</v>
      </c>
      <c r="K39" s="238">
        <v>358</v>
      </c>
      <c r="L39" s="238">
        <v>213</v>
      </c>
      <c r="M39" s="238">
        <v>352</v>
      </c>
      <c r="N39" s="238">
        <f>SUM(B39:M39)</f>
        <v>4003</v>
      </c>
    </row>
    <row r="40" spans="1:14" ht="15.75" thickBot="1" x14ac:dyDescent="0.3">
      <c r="A40" s="237">
        <v>2025</v>
      </c>
      <c r="B40" s="243">
        <v>336</v>
      </c>
      <c r="C40" s="243">
        <v>446</v>
      </c>
      <c r="D40" s="244"/>
      <c r="E40" s="244"/>
      <c r="F40" s="244"/>
      <c r="G40" s="244"/>
      <c r="H40" s="244"/>
      <c r="I40" s="244"/>
      <c r="J40" s="238"/>
      <c r="K40" s="238"/>
      <c r="L40" s="238"/>
      <c r="M40" s="238"/>
      <c r="N40" s="238">
        <f>SUM(B40:M40)</f>
        <v>782</v>
      </c>
    </row>
    <row r="41" spans="1:14" ht="15.75" thickBot="1" x14ac:dyDescent="0.3">
      <c r="A41" s="239" t="s">
        <v>351</v>
      </c>
      <c r="B41" s="240"/>
      <c r="C41" s="240"/>
      <c r="D41" s="240"/>
      <c r="E41" s="240"/>
      <c r="F41" s="240"/>
      <c r="G41" s="240"/>
      <c r="H41" s="240"/>
      <c r="I41" s="240"/>
      <c r="J41" s="240"/>
      <c r="K41" s="240"/>
      <c r="L41" s="240"/>
      <c r="M41" s="240"/>
      <c r="N41" s="241"/>
    </row>
    <row r="42" spans="1:14" x14ac:dyDescent="0.25">
      <c r="A42" s="237">
        <v>2009</v>
      </c>
      <c r="B42" s="242">
        <v>79054</v>
      </c>
      <c r="C42" s="238">
        <v>233271</v>
      </c>
      <c r="D42" s="238">
        <v>245697</v>
      </c>
      <c r="E42" s="238">
        <v>49862</v>
      </c>
      <c r="F42" s="242">
        <v>128089</v>
      </c>
      <c r="G42" s="238">
        <v>262520</v>
      </c>
      <c r="H42" s="238">
        <v>287412</v>
      </c>
      <c r="I42" s="238">
        <v>58346</v>
      </c>
      <c r="J42" s="242">
        <v>184683</v>
      </c>
      <c r="K42" s="238">
        <v>187909</v>
      </c>
      <c r="L42" s="238">
        <v>239235</v>
      </c>
      <c r="M42" s="238">
        <v>252290</v>
      </c>
      <c r="N42" s="238">
        <f t="shared" ref="N42:N58" si="2">SUM(B42:M42)</f>
        <v>2208368</v>
      </c>
    </row>
    <row r="43" spans="1:14" x14ac:dyDescent="0.25">
      <c r="A43" s="237">
        <v>2010</v>
      </c>
      <c r="B43" s="242">
        <v>105549</v>
      </c>
      <c r="C43" s="238">
        <v>186481</v>
      </c>
      <c r="D43" s="238">
        <v>113138</v>
      </c>
      <c r="E43" s="238">
        <v>126981</v>
      </c>
      <c r="F43" s="242">
        <v>144408</v>
      </c>
      <c r="G43" s="238">
        <v>153551</v>
      </c>
      <c r="H43" s="238">
        <v>236173</v>
      </c>
      <c r="I43" s="238">
        <v>117965</v>
      </c>
      <c r="J43" s="242">
        <v>274273</v>
      </c>
      <c r="K43" s="238">
        <v>201597</v>
      </c>
      <c r="L43" s="238">
        <v>391211</v>
      </c>
      <c r="M43" s="238">
        <v>445154</v>
      </c>
      <c r="N43" s="238">
        <f t="shared" si="2"/>
        <v>2496481</v>
      </c>
    </row>
    <row r="44" spans="1:14" x14ac:dyDescent="0.25">
      <c r="A44" s="237">
        <v>2011</v>
      </c>
      <c r="B44" s="242">
        <v>161710</v>
      </c>
      <c r="C44" s="238">
        <v>170715</v>
      </c>
      <c r="D44" s="238">
        <v>432702</v>
      </c>
      <c r="E44" s="238">
        <v>390251</v>
      </c>
      <c r="F44" s="242">
        <v>437382</v>
      </c>
      <c r="G44" s="238">
        <v>220084</v>
      </c>
      <c r="H44" s="238">
        <v>342824</v>
      </c>
      <c r="I44" s="238">
        <v>299026</v>
      </c>
      <c r="J44" s="242">
        <v>171908</v>
      </c>
      <c r="K44" s="238">
        <v>171167</v>
      </c>
      <c r="L44" s="238">
        <v>101514</v>
      </c>
      <c r="M44" s="238">
        <v>113158</v>
      </c>
      <c r="N44" s="238">
        <f t="shared" si="2"/>
        <v>3012441</v>
      </c>
    </row>
    <row r="45" spans="1:14" x14ac:dyDescent="0.25">
      <c r="A45" s="237">
        <v>2012</v>
      </c>
      <c r="B45" s="238">
        <v>0</v>
      </c>
      <c r="C45" s="238">
        <v>0</v>
      </c>
      <c r="D45" s="238">
        <v>344770</v>
      </c>
      <c r="E45" s="238">
        <v>600417</v>
      </c>
      <c r="F45" s="242">
        <v>306692</v>
      </c>
      <c r="G45" s="238">
        <v>200734</v>
      </c>
      <c r="H45" s="238">
        <v>230042</v>
      </c>
      <c r="I45" s="238">
        <v>200873</v>
      </c>
      <c r="J45" s="242">
        <v>133315</v>
      </c>
      <c r="K45" s="238">
        <v>287218</v>
      </c>
      <c r="L45" s="238">
        <v>214813</v>
      </c>
      <c r="M45" s="238">
        <v>220432</v>
      </c>
      <c r="N45" s="238">
        <f t="shared" si="2"/>
        <v>2739306</v>
      </c>
    </row>
    <row r="46" spans="1:14" x14ac:dyDescent="0.25">
      <c r="A46" s="237">
        <v>2013</v>
      </c>
      <c r="B46" s="242">
        <v>58586</v>
      </c>
      <c r="C46" s="238">
        <v>147664</v>
      </c>
      <c r="D46" s="238">
        <v>152719</v>
      </c>
      <c r="E46" s="238">
        <v>169137</v>
      </c>
      <c r="F46" s="242">
        <v>158259</v>
      </c>
      <c r="G46" s="238">
        <v>117696</v>
      </c>
      <c r="H46" s="238">
        <v>226659</v>
      </c>
      <c r="I46" s="238">
        <v>141609</v>
      </c>
      <c r="J46" s="242">
        <v>204049</v>
      </c>
      <c r="K46" s="238">
        <v>160318</v>
      </c>
      <c r="L46" s="238">
        <v>150143</v>
      </c>
      <c r="M46" s="238">
        <v>173860</v>
      </c>
      <c r="N46" s="238">
        <f t="shared" si="2"/>
        <v>1860699</v>
      </c>
    </row>
    <row r="47" spans="1:14" x14ac:dyDescent="0.25">
      <c r="A47" s="237">
        <v>2014</v>
      </c>
      <c r="B47" s="242">
        <v>98436.3</v>
      </c>
      <c r="C47" s="238">
        <v>133326</v>
      </c>
      <c r="D47" s="238">
        <v>132626.29999999999</v>
      </c>
      <c r="E47" s="238">
        <v>139241</v>
      </c>
      <c r="F47" s="242">
        <v>190666</v>
      </c>
      <c r="G47" s="238">
        <v>126401</v>
      </c>
      <c r="H47" s="238">
        <v>133390</v>
      </c>
      <c r="I47" s="238">
        <v>41694</v>
      </c>
      <c r="J47" s="242">
        <v>127290.4</v>
      </c>
      <c r="K47" s="238">
        <v>127743</v>
      </c>
      <c r="L47" s="238">
        <v>68142</v>
      </c>
      <c r="M47" s="238">
        <v>180040</v>
      </c>
      <c r="N47" s="238">
        <f t="shared" si="2"/>
        <v>1498996</v>
      </c>
    </row>
    <row r="48" spans="1:14" x14ac:dyDescent="0.25">
      <c r="A48" s="237">
        <v>2015</v>
      </c>
      <c r="B48" s="242">
        <v>110934</v>
      </c>
      <c r="C48" s="238">
        <v>53376</v>
      </c>
      <c r="D48" s="238">
        <v>106585</v>
      </c>
      <c r="E48" s="238">
        <v>228911</v>
      </c>
      <c r="F48" s="242">
        <v>208849</v>
      </c>
      <c r="G48" s="238">
        <v>117497</v>
      </c>
      <c r="H48" s="238">
        <v>210342</v>
      </c>
      <c r="I48" s="238">
        <v>97422</v>
      </c>
      <c r="J48" s="242">
        <v>253813</v>
      </c>
      <c r="K48" s="238">
        <v>0</v>
      </c>
      <c r="L48" s="238">
        <v>0</v>
      </c>
      <c r="M48" s="238">
        <v>0</v>
      </c>
      <c r="N48" s="238">
        <f t="shared" si="2"/>
        <v>1387729</v>
      </c>
    </row>
    <row r="49" spans="1:14" x14ac:dyDescent="0.25">
      <c r="A49" s="237">
        <v>2016</v>
      </c>
      <c r="B49" s="238">
        <v>0</v>
      </c>
      <c r="C49" s="238">
        <v>0</v>
      </c>
      <c r="D49" s="238">
        <v>0</v>
      </c>
      <c r="E49" s="238">
        <v>35313</v>
      </c>
      <c r="F49" s="238">
        <v>0</v>
      </c>
      <c r="G49" s="238">
        <v>0</v>
      </c>
      <c r="H49" s="238">
        <v>0</v>
      </c>
      <c r="I49" s="238">
        <v>0</v>
      </c>
      <c r="J49" s="238">
        <v>0</v>
      </c>
      <c r="K49" s="238">
        <v>427494</v>
      </c>
      <c r="L49" s="238">
        <v>84556</v>
      </c>
      <c r="M49" s="238">
        <v>138372</v>
      </c>
      <c r="N49" s="238">
        <f t="shared" si="2"/>
        <v>685735</v>
      </c>
    </row>
    <row r="50" spans="1:14" x14ac:dyDescent="0.25">
      <c r="A50" s="237">
        <v>2017</v>
      </c>
      <c r="B50" s="238">
        <v>0</v>
      </c>
      <c r="C50" s="238">
        <v>32699</v>
      </c>
      <c r="D50" s="238">
        <v>119341</v>
      </c>
      <c r="E50" s="238">
        <v>39632</v>
      </c>
      <c r="F50" s="242">
        <v>52597</v>
      </c>
      <c r="G50" s="238">
        <v>103011</v>
      </c>
      <c r="H50" s="238">
        <v>58147</v>
      </c>
      <c r="I50" s="238">
        <v>71465</v>
      </c>
      <c r="J50" s="242">
        <v>169386</v>
      </c>
      <c r="K50" s="238">
        <v>116649</v>
      </c>
      <c r="L50" s="238">
        <v>66266</v>
      </c>
      <c r="M50" s="238">
        <v>248824</v>
      </c>
      <c r="N50" s="238">
        <f t="shared" si="2"/>
        <v>1078017</v>
      </c>
    </row>
    <row r="51" spans="1:14" x14ac:dyDescent="0.25">
      <c r="A51" s="237">
        <v>2018</v>
      </c>
      <c r="B51" s="242">
        <v>77037.951400000005</v>
      </c>
      <c r="C51" s="238">
        <v>101004.1557</v>
      </c>
      <c r="D51" s="238">
        <v>87581.926600000006</v>
      </c>
      <c r="E51" s="238">
        <v>65305.583700000003</v>
      </c>
      <c r="F51" s="242">
        <v>56652.629000000001</v>
      </c>
      <c r="G51" s="238">
        <v>60121.993999999999</v>
      </c>
      <c r="H51" s="238">
        <v>8299.4192999999996</v>
      </c>
      <c r="I51" s="238">
        <v>140270</v>
      </c>
      <c r="J51" s="242">
        <v>96581.507800000007</v>
      </c>
      <c r="K51" s="238">
        <v>92298.494099999996</v>
      </c>
      <c r="L51" s="238">
        <v>298058.84769999998</v>
      </c>
      <c r="M51" s="238">
        <v>134142.55230000001</v>
      </c>
      <c r="N51" s="238">
        <f t="shared" si="2"/>
        <v>1217355.0616000001</v>
      </c>
    </row>
    <row r="52" spans="1:14" x14ac:dyDescent="0.25">
      <c r="A52" s="237">
        <v>2019</v>
      </c>
      <c r="B52" s="242">
        <v>113674.3042</v>
      </c>
      <c r="C52" s="238">
        <v>163856.00839999999</v>
      </c>
      <c r="D52" s="238">
        <v>82299.246799999994</v>
      </c>
      <c r="E52" s="238">
        <v>168104.20209999999</v>
      </c>
      <c r="F52" s="238">
        <v>123100</v>
      </c>
      <c r="G52" s="238">
        <v>109500</v>
      </c>
      <c r="H52" s="238">
        <v>156221.7782</v>
      </c>
      <c r="I52" s="238">
        <v>147464.70670000001</v>
      </c>
      <c r="J52" s="238">
        <v>40886.7673</v>
      </c>
      <c r="K52" s="238">
        <v>140394.4111</v>
      </c>
      <c r="L52" s="238">
        <v>73818.002699999997</v>
      </c>
      <c r="M52" s="238">
        <v>250455.20490000001</v>
      </c>
      <c r="N52" s="238">
        <f t="shared" si="2"/>
        <v>1569774.6324</v>
      </c>
    </row>
    <row r="53" spans="1:14" x14ac:dyDescent="0.25">
      <c r="A53" s="237">
        <v>2020</v>
      </c>
      <c r="B53" s="243">
        <v>130443.2118</v>
      </c>
      <c r="C53" s="244">
        <v>103099.0327</v>
      </c>
      <c r="D53" s="244">
        <v>73948.434899999993</v>
      </c>
      <c r="E53" s="244">
        <v>0</v>
      </c>
      <c r="F53" s="244">
        <v>0</v>
      </c>
      <c r="G53" s="244">
        <v>0</v>
      </c>
      <c r="H53" s="244">
        <v>51938.995300000002</v>
      </c>
      <c r="I53" s="244">
        <v>170409.80780000001</v>
      </c>
      <c r="J53" s="244">
        <v>72232.071899999995</v>
      </c>
      <c r="K53" s="244">
        <v>112837.5545</v>
      </c>
      <c r="L53" s="244">
        <v>198928.77929999999</v>
      </c>
      <c r="M53" s="244">
        <v>95960</v>
      </c>
      <c r="N53" s="238">
        <f t="shared" si="2"/>
        <v>1009797.8881999999</v>
      </c>
    </row>
    <row r="54" spans="1:14" x14ac:dyDescent="0.25">
      <c r="A54" s="237">
        <v>2021</v>
      </c>
      <c r="B54" s="243">
        <v>118360.9504</v>
      </c>
      <c r="C54" s="244">
        <v>116461.18919999999</v>
      </c>
      <c r="D54" s="244">
        <v>100449.1796</v>
      </c>
      <c r="E54" s="244">
        <v>121142.3597</v>
      </c>
      <c r="F54" s="244">
        <v>133020</v>
      </c>
      <c r="G54" s="244">
        <v>178812.8726</v>
      </c>
      <c r="H54" s="244">
        <v>172294.3615</v>
      </c>
      <c r="I54" s="244">
        <v>160758.0379</v>
      </c>
      <c r="J54" s="244">
        <v>106249.34880000001</v>
      </c>
      <c r="K54" s="244">
        <v>133625.087</v>
      </c>
      <c r="L54" s="244">
        <v>156286.829</v>
      </c>
      <c r="M54" s="244">
        <v>144670</v>
      </c>
      <c r="N54" s="238">
        <f t="shared" si="2"/>
        <v>1642130.2157000001</v>
      </c>
    </row>
    <row r="55" spans="1:14" x14ac:dyDescent="0.25">
      <c r="A55" s="237">
        <v>2022</v>
      </c>
      <c r="B55" s="243">
        <v>139071.03030000001</v>
      </c>
      <c r="C55" s="244">
        <v>138971</v>
      </c>
      <c r="D55" s="244">
        <v>169098.16500000001</v>
      </c>
      <c r="E55" s="244">
        <v>126841.2335</v>
      </c>
      <c r="F55" s="244">
        <v>147361.1048</v>
      </c>
      <c r="G55" s="244">
        <v>100141.92879999999</v>
      </c>
      <c r="H55" s="244">
        <v>154905.747</v>
      </c>
      <c r="I55" s="244">
        <v>150632</v>
      </c>
      <c r="J55" s="244">
        <v>179491.0202</v>
      </c>
      <c r="K55" s="244">
        <v>146335.63159999999</v>
      </c>
      <c r="L55" s="244">
        <v>154340.6189</v>
      </c>
      <c r="M55" s="244">
        <v>153410</v>
      </c>
      <c r="N55" s="238">
        <f t="shared" si="2"/>
        <v>1760599.4800999998</v>
      </c>
    </row>
    <row r="56" spans="1:14" x14ac:dyDescent="0.25">
      <c r="A56" s="237">
        <v>2023</v>
      </c>
      <c r="B56" s="243">
        <v>154724.4688</v>
      </c>
      <c r="C56" s="244">
        <v>168287.96609999999</v>
      </c>
      <c r="D56" s="244">
        <v>223068.7977</v>
      </c>
      <c r="E56" s="244">
        <v>170836.6833</v>
      </c>
      <c r="F56" s="244">
        <v>214612.16560000001</v>
      </c>
      <c r="G56" s="244">
        <v>146115.3806</v>
      </c>
      <c r="H56" s="244">
        <v>192413.5478</v>
      </c>
      <c r="I56" s="244">
        <v>205592.66940000001</v>
      </c>
      <c r="J56" s="238">
        <v>154540.96679999999</v>
      </c>
      <c r="K56" s="238">
        <v>132732.89600000001</v>
      </c>
      <c r="L56" s="238">
        <v>151415.6373</v>
      </c>
      <c r="M56" s="238">
        <v>151110.65839999999</v>
      </c>
      <c r="N56" s="238">
        <f t="shared" si="2"/>
        <v>2065451.8378000003</v>
      </c>
    </row>
    <row r="57" spans="1:14" x14ac:dyDescent="0.25">
      <c r="A57" s="237">
        <v>2024</v>
      </c>
      <c r="B57" s="243">
        <v>169637.1384</v>
      </c>
      <c r="C57" s="244">
        <v>140212.04569999999</v>
      </c>
      <c r="D57" s="244">
        <v>125721.59149999999</v>
      </c>
      <c r="E57" s="244">
        <v>169588.68669999999</v>
      </c>
      <c r="F57" s="244">
        <v>111048.496</v>
      </c>
      <c r="G57" s="244">
        <v>121170.2102</v>
      </c>
      <c r="H57" s="244">
        <v>94624.356700000004</v>
      </c>
      <c r="I57" s="244">
        <v>153836.3597</v>
      </c>
      <c r="J57" s="238">
        <v>129177.59760000001</v>
      </c>
      <c r="K57" s="238">
        <v>133942.04070000001</v>
      </c>
      <c r="L57" s="238">
        <v>95700</v>
      </c>
      <c r="M57" s="238">
        <v>128404</v>
      </c>
      <c r="N57" s="238">
        <f t="shared" si="2"/>
        <v>1573062.5231999999</v>
      </c>
    </row>
    <row r="58" spans="1:14" x14ac:dyDescent="0.25">
      <c r="A58" s="237">
        <v>2025</v>
      </c>
      <c r="B58" s="243">
        <v>120209</v>
      </c>
      <c r="C58" s="244">
        <v>166739.0649</v>
      </c>
      <c r="D58" s="244"/>
      <c r="E58" s="244"/>
      <c r="F58" s="244"/>
      <c r="G58" s="244"/>
      <c r="H58" s="244"/>
      <c r="I58" s="244"/>
      <c r="J58" s="238"/>
      <c r="K58" s="238"/>
      <c r="L58" s="238"/>
      <c r="M58" s="238"/>
      <c r="N58" s="238">
        <f t="shared" si="2"/>
        <v>286948.0649</v>
      </c>
    </row>
    <row r="59" spans="1:14" ht="15.75" customHeight="1" x14ac:dyDescent="0.25">
      <c r="A59" s="1054" t="s">
        <v>666</v>
      </c>
      <c r="B59" s="1054"/>
      <c r="C59" s="1054"/>
      <c r="D59" s="1054"/>
      <c r="E59" s="1054"/>
      <c r="F59" s="1054"/>
      <c r="G59" s="1054"/>
      <c r="H59" s="1054"/>
      <c r="I59" s="1054"/>
      <c r="J59" s="245"/>
      <c r="K59" s="245"/>
      <c r="L59" s="245"/>
      <c r="M59" s="245"/>
      <c r="N59" s="245"/>
    </row>
    <row r="60" spans="1:14" ht="16.5" customHeight="1" x14ac:dyDescent="0.25">
      <c r="A60" s="246" t="s">
        <v>406</v>
      </c>
      <c r="B60" s="247"/>
      <c r="C60" s="247"/>
      <c r="D60" s="247"/>
      <c r="E60" s="247"/>
      <c r="F60" s="247"/>
      <c r="G60" s="247"/>
      <c r="H60" s="247"/>
      <c r="I60" s="247"/>
      <c r="J60" s="247"/>
      <c r="K60" s="247"/>
      <c r="L60" s="247"/>
      <c r="M60" s="247"/>
      <c r="N60" s="247"/>
    </row>
  </sheetData>
  <mergeCells count="1">
    <mergeCell ref="A59:I59"/>
  </mergeCells>
  <printOptions horizontalCentered="1" verticalCentered="1"/>
  <pageMargins left="0" right="0" top="0" bottom="0" header="0.31496062992125984" footer="0.31496062992125984"/>
  <pageSetup paperSize="9" scale="63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08B01-5D43-4F06-8B8F-F55042A79BE5}">
  <sheetPr>
    <tabColor rgb="FF92D050"/>
  </sheetPr>
  <dimension ref="A1:K85"/>
  <sheetViews>
    <sheetView showGridLines="0" view="pageBreakPreview" zoomScaleNormal="100" zoomScaleSheetLayoutView="100" workbookViewId="0"/>
  </sheetViews>
  <sheetFormatPr baseColWidth="10" defaultColWidth="14.42578125" defaultRowHeight="15" x14ac:dyDescent="0.25"/>
  <cols>
    <col min="1" max="1" width="13" style="440" customWidth="1"/>
    <col min="2" max="2" width="44.5703125" style="440" customWidth="1"/>
    <col min="3" max="3" width="20.140625" style="440" customWidth="1"/>
    <col min="4" max="4" width="26.28515625" style="440" customWidth="1"/>
    <col min="5" max="5" width="11.5703125" style="416" customWidth="1"/>
    <col min="6" max="6" width="29.42578125" style="416" customWidth="1"/>
    <col min="7" max="7" width="13.42578125" style="416" customWidth="1"/>
    <col min="8" max="11" width="11.5703125" style="416" customWidth="1"/>
    <col min="12" max="16384" width="14.42578125" style="416"/>
  </cols>
  <sheetData>
    <row r="1" spans="1:11" ht="13.5" customHeight="1" x14ac:dyDescent="0.25">
      <c r="A1" s="413" t="s">
        <v>639</v>
      </c>
      <c r="B1" s="414"/>
      <c r="C1" s="414"/>
      <c r="D1" s="414"/>
      <c r="E1" s="415"/>
      <c r="F1" s="415"/>
      <c r="G1" s="415"/>
      <c r="H1" s="415"/>
      <c r="I1" s="415"/>
      <c r="J1" s="415"/>
      <c r="K1" s="415"/>
    </row>
    <row r="2" spans="1:11" ht="15.75" x14ac:dyDescent="0.25">
      <c r="A2" s="417" t="s">
        <v>668</v>
      </c>
      <c r="B2" s="418"/>
      <c r="C2" s="419"/>
      <c r="D2" s="419"/>
      <c r="E2" s="415"/>
      <c r="I2" s="415"/>
      <c r="J2" s="415"/>
      <c r="K2" s="415"/>
    </row>
    <row r="3" spans="1:11" ht="13.5" customHeight="1" x14ac:dyDescent="0.25">
      <c r="A3" s="417"/>
      <c r="B3" s="418"/>
      <c r="C3" s="419"/>
      <c r="D3" s="419"/>
      <c r="E3" s="415"/>
      <c r="I3" s="415"/>
      <c r="J3" s="415"/>
      <c r="K3" s="415"/>
    </row>
    <row r="4" spans="1:11" ht="13.5" customHeight="1" x14ac:dyDescent="0.25">
      <c r="A4" s="420" t="s">
        <v>640</v>
      </c>
      <c r="B4" s="420" t="s">
        <v>641</v>
      </c>
      <c r="C4" s="421" t="s">
        <v>642</v>
      </c>
      <c r="D4" s="421" t="s">
        <v>235</v>
      </c>
      <c r="E4" s="415"/>
      <c r="I4" s="415"/>
      <c r="J4" s="415"/>
      <c r="K4" s="415"/>
    </row>
    <row r="5" spans="1:11" ht="13.5" customHeight="1" x14ac:dyDescent="0.25">
      <c r="A5" s="422">
        <v>355</v>
      </c>
      <c r="B5" s="422" t="s">
        <v>236</v>
      </c>
      <c r="C5" s="423">
        <v>334813.77610000002</v>
      </c>
      <c r="D5" s="424">
        <f>C5/128521560</f>
        <v>2.605117585718692E-3</v>
      </c>
      <c r="E5" s="427"/>
      <c r="F5" s="428"/>
      <c r="G5" s="428"/>
      <c r="I5" s="415"/>
      <c r="J5" s="415"/>
      <c r="K5" s="415"/>
    </row>
    <row r="6" spans="1:11" ht="13.5" customHeight="1" x14ac:dyDescent="0.25">
      <c r="A6" s="422">
        <v>678</v>
      </c>
      <c r="B6" s="422" t="s">
        <v>643</v>
      </c>
      <c r="C6" s="423">
        <v>1603882.0738000004</v>
      </c>
      <c r="D6" s="424">
        <f>C6/128521560</f>
        <v>1.2479478725592814E-2</v>
      </c>
      <c r="E6" s="635"/>
      <c r="F6" s="425"/>
      <c r="G6" s="426"/>
      <c r="I6" s="415"/>
      <c r="J6" s="415"/>
      <c r="K6" s="415"/>
    </row>
    <row r="7" spans="1:11" ht="13.5" customHeight="1" x14ac:dyDescent="0.25">
      <c r="A7" s="674">
        <v>129</v>
      </c>
      <c r="B7" s="674" t="s">
        <v>644</v>
      </c>
      <c r="C7" s="675">
        <v>60637.276999999995</v>
      </c>
      <c r="D7" s="676">
        <f>C7/128521560</f>
        <v>4.7180626347828331E-4</v>
      </c>
      <c r="E7" s="427"/>
      <c r="F7" s="428"/>
      <c r="G7" s="428"/>
      <c r="I7" s="415"/>
      <c r="J7" s="415"/>
      <c r="K7" s="415"/>
    </row>
    <row r="8" spans="1:11" ht="13.5" customHeight="1" x14ac:dyDescent="0.25">
      <c r="A8" s="429">
        <v>177</v>
      </c>
      <c r="B8" s="429" t="s">
        <v>645</v>
      </c>
      <c r="C8" s="427">
        <v>130017.01590000001</v>
      </c>
      <c r="D8" s="430">
        <f>C8/128521560</f>
        <v>1.011635836819908E-3</v>
      </c>
      <c r="E8" s="427"/>
      <c r="F8" s="428"/>
      <c r="G8" s="428"/>
      <c r="I8" s="415"/>
      <c r="J8" s="415"/>
      <c r="K8" s="415"/>
    </row>
    <row r="9" spans="1:11" ht="13.5" customHeight="1" x14ac:dyDescent="0.25">
      <c r="A9" s="429">
        <v>32</v>
      </c>
      <c r="B9" s="429" t="s">
        <v>646</v>
      </c>
      <c r="C9" s="427">
        <v>88675.103100000008</v>
      </c>
      <c r="D9" s="430">
        <f>C9/128521560</f>
        <v>6.8996285992793747E-4</v>
      </c>
      <c r="E9" s="427"/>
      <c r="F9" s="428"/>
      <c r="G9" s="428"/>
      <c r="I9" s="415"/>
      <c r="J9" s="415"/>
      <c r="K9" s="415"/>
    </row>
    <row r="10" spans="1:11" ht="13.5" customHeight="1" x14ac:dyDescent="0.25">
      <c r="A10" s="429">
        <v>2</v>
      </c>
      <c r="B10" s="429" t="s">
        <v>647</v>
      </c>
      <c r="C10" s="427">
        <v>715.26210000000003</v>
      </c>
      <c r="D10" s="736">
        <f t="shared" ref="D10:D12" si="0">C10/128521560</f>
        <v>5.5653082642320873E-6</v>
      </c>
      <c r="E10" s="427"/>
      <c r="F10" s="428"/>
      <c r="G10" s="428"/>
      <c r="I10" s="415"/>
      <c r="J10" s="415"/>
      <c r="K10" s="415"/>
    </row>
    <row r="11" spans="1:11" ht="13.5" customHeight="1" x14ac:dyDescent="0.25">
      <c r="A11" s="429">
        <v>21</v>
      </c>
      <c r="B11" s="429" t="s">
        <v>648</v>
      </c>
      <c r="C11" s="427">
        <v>48657.608499999995</v>
      </c>
      <c r="D11" s="430">
        <f t="shared" si="0"/>
        <v>3.7859491045704699E-4</v>
      </c>
      <c r="E11" s="427"/>
      <c r="F11" s="428"/>
      <c r="G11" s="428"/>
      <c r="H11" s="415"/>
      <c r="I11" s="415"/>
      <c r="J11" s="415"/>
      <c r="K11" s="415"/>
    </row>
    <row r="12" spans="1:11" ht="13.5" customHeight="1" x14ac:dyDescent="0.25">
      <c r="A12" s="429">
        <v>11</v>
      </c>
      <c r="B12" s="429" t="s">
        <v>649</v>
      </c>
      <c r="C12" s="427">
        <v>8389.9974000000002</v>
      </c>
      <c r="D12" s="430">
        <f t="shared" si="0"/>
        <v>6.5280855601192514E-5</v>
      </c>
      <c r="E12" s="427"/>
      <c r="F12" s="428"/>
      <c r="G12" s="428"/>
      <c r="H12" s="415"/>
      <c r="I12" s="415"/>
      <c r="J12" s="415"/>
      <c r="K12" s="415"/>
    </row>
    <row r="13" spans="1:11" ht="29.25" customHeight="1" x14ac:dyDescent="0.25">
      <c r="A13" s="431">
        <f>SUM(A5:A12)</f>
        <v>1405</v>
      </c>
      <c r="B13" s="432" t="s">
        <v>669</v>
      </c>
      <c r="C13" s="431">
        <f>SUM(C5:C12)</f>
        <v>2275788.1139000007</v>
      </c>
      <c r="D13" s="433">
        <f>SUM(D5:D12)</f>
        <v>1.7707442345860105E-2</v>
      </c>
      <c r="E13" s="415"/>
      <c r="F13" s="428"/>
      <c r="G13" s="428"/>
      <c r="H13" s="415"/>
      <c r="I13" s="415"/>
      <c r="J13" s="415"/>
      <c r="K13" s="415"/>
    </row>
    <row r="14" spans="1:11" ht="13.5" customHeight="1" x14ac:dyDescent="0.25">
      <c r="A14" s="434"/>
      <c r="B14" s="435"/>
      <c r="C14" s="419"/>
      <c r="D14" s="419"/>
      <c r="E14" s="415"/>
      <c r="F14" s="415"/>
      <c r="G14" s="415"/>
      <c r="H14" s="415"/>
      <c r="I14" s="415"/>
      <c r="J14" s="415"/>
      <c r="K14" s="415"/>
    </row>
    <row r="15" spans="1:11" ht="18" customHeight="1" x14ac:dyDescent="0.25">
      <c r="A15" s="1055" t="s">
        <v>670</v>
      </c>
      <c r="B15" s="1056"/>
      <c r="C15" s="1056"/>
      <c r="D15" s="1056"/>
      <c r="E15" s="415"/>
      <c r="F15" s="415"/>
      <c r="G15" s="415"/>
      <c r="H15" s="415"/>
      <c r="I15" s="415"/>
      <c r="J15" s="415"/>
      <c r="K15" s="415"/>
    </row>
    <row r="16" spans="1:11" ht="90.75" customHeight="1" x14ac:dyDescent="0.25">
      <c r="A16" s="1057" t="s">
        <v>650</v>
      </c>
      <c r="B16" s="1058"/>
      <c r="C16" s="1058"/>
      <c r="D16" s="1058"/>
      <c r="E16" s="415"/>
      <c r="F16" s="415"/>
      <c r="G16" s="415"/>
      <c r="H16" s="415"/>
      <c r="I16" s="415"/>
      <c r="J16" s="415"/>
      <c r="K16" s="415"/>
    </row>
    <row r="17" spans="1:11" ht="13.5" customHeight="1" x14ac:dyDescent="0.25">
      <c r="A17" s="434"/>
      <c r="B17" s="435"/>
      <c r="C17" s="419"/>
      <c r="D17" s="419"/>
      <c r="E17" s="415"/>
      <c r="F17" s="415"/>
      <c r="G17" s="415"/>
      <c r="H17" s="415"/>
      <c r="I17" s="415"/>
      <c r="J17" s="415"/>
      <c r="K17" s="415"/>
    </row>
    <row r="18" spans="1:11" ht="13.5" customHeight="1" x14ac:dyDescent="0.25">
      <c r="A18" s="434"/>
      <c r="B18" s="435"/>
      <c r="C18" s="419"/>
      <c r="D18" s="419"/>
      <c r="E18" s="415"/>
      <c r="F18" s="415"/>
      <c r="G18" s="415"/>
      <c r="H18" s="415"/>
      <c r="I18" s="415"/>
      <c r="J18" s="415"/>
      <c r="K18" s="415"/>
    </row>
    <row r="19" spans="1:11" ht="13.5" customHeight="1" x14ac:dyDescent="0.25">
      <c r="A19" s="434"/>
      <c r="B19" s="435"/>
      <c r="C19" s="419"/>
      <c r="D19" s="419"/>
      <c r="E19" s="415"/>
      <c r="F19" s="415"/>
      <c r="G19" s="415"/>
      <c r="H19" s="415"/>
      <c r="I19" s="415"/>
      <c r="J19" s="415"/>
      <c r="K19" s="415"/>
    </row>
    <row r="20" spans="1:11" ht="13.5" customHeight="1" x14ac:dyDescent="0.25">
      <c r="A20" s="434"/>
      <c r="B20" s="435"/>
      <c r="C20" s="419"/>
      <c r="D20" s="419"/>
      <c r="E20" s="415"/>
      <c r="F20" s="415"/>
      <c r="G20" s="415"/>
      <c r="H20" s="415"/>
      <c r="I20" s="415"/>
      <c r="J20" s="415"/>
      <c r="K20" s="415"/>
    </row>
    <row r="21" spans="1:11" ht="13.5" customHeight="1" x14ac:dyDescent="0.25">
      <c r="A21" s="434"/>
      <c r="B21" s="435"/>
      <c r="C21" s="436"/>
      <c r="D21" s="419"/>
      <c r="E21" s="415"/>
      <c r="F21" s="415"/>
      <c r="G21" s="415"/>
      <c r="H21" s="415"/>
      <c r="I21" s="415"/>
      <c r="J21" s="415"/>
      <c r="K21" s="415"/>
    </row>
    <row r="22" spans="1:11" ht="13.5" customHeight="1" x14ac:dyDescent="0.25">
      <c r="A22" s="434"/>
      <c r="B22" s="435"/>
      <c r="C22" s="419"/>
      <c r="D22" s="419"/>
      <c r="E22" s="415"/>
      <c r="F22" s="415"/>
      <c r="G22" s="415"/>
      <c r="H22" s="415"/>
      <c r="I22" s="415"/>
      <c r="J22" s="415"/>
      <c r="K22" s="415"/>
    </row>
    <row r="23" spans="1:11" ht="13.5" customHeight="1" x14ac:dyDescent="0.25">
      <c r="A23" s="437"/>
      <c r="B23" s="58"/>
      <c r="C23" s="438"/>
      <c r="D23" s="438"/>
      <c r="E23" s="415"/>
      <c r="F23" s="415"/>
      <c r="G23" s="415"/>
      <c r="H23" s="415"/>
      <c r="I23" s="415"/>
      <c r="J23" s="415"/>
      <c r="K23" s="415"/>
    </row>
    <row r="24" spans="1:11" ht="13.5" customHeight="1" x14ac:dyDescent="0.25">
      <c r="A24" s="434"/>
      <c r="B24" s="435"/>
      <c r="C24" s="419"/>
      <c r="D24" s="419"/>
      <c r="E24" s="415"/>
      <c r="F24" s="415"/>
      <c r="G24" s="415"/>
      <c r="H24" s="415"/>
      <c r="I24" s="415"/>
      <c r="J24" s="415"/>
      <c r="K24" s="415"/>
    </row>
    <row r="25" spans="1:11" ht="13.5" customHeight="1" x14ac:dyDescent="0.25">
      <c r="A25" s="439"/>
      <c r="B25" s="435"/>
      <c r="C25" s="419"/>
      <c r="D25" s="419"/>
      <c r="E25" s="415"/>
      <c r="F25" s="415"/>
      <c r="G25" s="415"/>
      <c r="H25" s="415"/>
      <c r="I25" s="415"/>
      <c r="J25" s="415"/>
      <c r="K25" s="415"/>
    </row>
    <row r="26" spans="1:11" ht="13.5" customHeight="1" x14ac:dyDescent="0.25">
      <c r="A26" s="434"/>
      <c r="B26" s="435"/>
      <c r="C26" s="419"/>
      <c r="D26" s="419"/>
      <c r="E26" s="415"/>
      <c r="F26" s="415"/>
      <c r="G26" s="415"/>
      <c r="H26" s="415"/>
      <c r="I26" s="415"/>
      <c r="J26" s="415"/>
      <c r="K26" s="415"/>
    </row>
    <row r="27" spans="1:11" ht="13.5" customHeight="1" x14ac:dyDescent="0.25">
      <c r="A27" s="434"/>
      <c r="B27" s="435"/>
      <c r="C27" s="419"/>
      <c r="D27" s="419"/>
      <c r="E27" s="415"/>
      <c r="F27" s="415"/>
      <c r="G27" s="415"/>
      <c r="H27" s="415"/>
      <c r="I27" s="415"/>
      <c r="J27" s="415"/>
      <c r="K27" s="415"/>
    </row>
    <row r="28" spans="1:11" ht="13.5" customHeight="1" x14ac:dyDescent="0.25">
      <c r="A28" s="434"/>
      <c r="B28" s="435"/>
      <c r="C28" s="419"/>
      <c r="D28" s="419"/>
      <c r="E28" s="415"/>
      <c r="F28" s="415"/>
      <c r="G28" s="415"/>
      <c r="H28" s="415"/>
      <c r="I28" s="415"/>
      <c r="J28" s="415"/>
      <c r="K28" s="415"/>
    </row>
    <row r="29" spans="1:11" ht="13.5" customHeight="1" x14ac:dyDescent="0.25">
      <c r="A29" s="434"/>
      <c r="B29" s="435"/>
      <c r="C29" s="419"/>
      <c r="D29" s="419"/>
      <c r="E29" s="415"/>
      <c r="F29" s="415"/>
      <c r="G29" s="415"/>
      <c r="H29" s="415"/>
      <c r="I29" s="415"/>
      <c r="J29" s="415"/>
      <c r="K29" s="415"/>
    </row>
    <row r="30" spans="1:11" ht="13.5" customHeight="1" x14ac:dyDescent="0.25">
      <c r="A30" s="434"/>
      <c r="B30" s="435"/>
      <c r="C30" s="419"/>
      <c r="D30" s="419"/>
      <c r="E30" s="415"/>
      <c r="F30" s="415"/>
      <c r="G30" s="415"/>
      <c r="H30" s="415"/>
      <c r="I30" s="415"/>
      <c r="J30" s="415"/>
      <c r="K30" s="415"/>
    </row>
    <row r="31" spans="1:11" ht="13.5" customHeight="1" x14ac:dyDescent="0.25">
      <c r="A31" s="434"/>
      <c r="B31" s="435"/>
      <c r="C31" s="419"/>
      <c r="D31" s="419"/>
      <c r="E31" s="415"/>
      <c r="F31" s="415"/>
      <c r="G31" s="415"/>
      <c r="H31" s="415"/>
      <c r="I31" s="415"/>
      <c r="J31" s="415"/>
      <c r="K31" s="415"/>
    </row>
    <row r="32" spans="1:11" ht="13.5" customHeight="1" x14ac:dyDescent="0.25">
      <c r="A32" s="434"/>
      <c r="B32" s="435"/>
      <c r="C32" s="419"/>
      <c r="D32" s="419"/>
      <c r="E32" s="415"/>
      <c r="F32" s="415"/>
      <c r="G32" s="415"/>
      <c r="H32" s="415"/>
      <c r="I32" s="415"/>
      <c r="J32" s="415"/>
      <c r="K32" s="415"/>
    </row>
    <row r="33" spans="1:11" ht="13.5" customHeight="1" x14ac:dyDescent="0.25">
      <c r="A33" s="434"/>
      <c r="B33" s="435"/>
      <c r="C33" s="419"/>
      <c r="D33" s="419"/>
      <c r="E33" s="415"/>
      <c r="F33" s="415"/>
      <c r="G33" s="415"/>
      <c r="H33" s="415"/>
      <c r="I33" s="415"/>
      <c r="J33" s="415"/>
      <c r="K33" s="415"/>
    </row>
    <row r="34" spans="1:11" ht="13.5" customHeight="1" x14ac:dyDescent="0.25">
      <c r="A34" s="434"/>
      <c r="B34" s="435"/>
      <c r="C34" s="419"/>
      <c r="D34" s="419"/>
      <c r="E34" s="415"/>
      <c r="F34" s="415"/>
      <c r="G34" s="415"/>
      <c r="H34" s="415"/>
      <c r="I34" s="415"/>
      <c r="J34" s="415"/>
      <c r="K34" s="415"/>
    </row>
    <row r="35" spans="1:11" ht="13.5" customHeight="1" x14ac:dyDescent="0.25">
      <c r="A35" s="434"/>
      <c r="B35" s="435"/>
      <c r="C35" s="419"/>
      <c r="D35" s="419"/>
      <c r="E35" s="415"/>
      <c r="F35" s="415"/>
      <c r="G35" s="415"/>
      <c r="H35" s="415"/>
      <c r="I35" s="415"/>
      <c r="J35" s="415"/>
      <c r="K35" s="415"/>
    </row>
    <row r="36" spans="1:11" ht="13.5" customHeight="1" x14ac:dyDescent="0.25">
      <c r="A36" s="434"/>
      <c r="B36" s="435"/>
      <c r="C36" s="419"/>
      <c r="D36" s="419"/>
      <c r="E36" s="415"/>
      <c r="F36" s="415"/>
      <c r="G36" s="415"/>
      <c r="H36" s="415"/>
      <c r="I36" s="415"/>
      <c r="J36" s="415"/>
      <c r="K36" s="415"/>
    </row>
    <row r="37" spans="1:11" ht="13.5" customHeight="1" x14ac:dyDescent="0.25">
      <c r="A37" s="434"/>
      <c r="B37" s="435"/>
      <c r="C37" s="419"/>
      <c r="D37" s="419"/>
      <c r="E37" s="415"/>
      <c r="F37" s="415"/>
      <c r="G37" s="415"/>
      <c r="H37" s="415"/>
      <c r="I37" s="415"/>
      <c r="J37" s="415"/>
      <c r="K37" s="415"/>
    </row>
    <row r="38" spans="1:11" ht="13.5" customHeight="1" x14ac:dyDescent="0.25">
      <c r="A38" s="434"/>
      <c r="B38" s="435"/>
      <c r="C38" s="419"/>
      <c r="D38" s="419"/>
      <c r="E38" s="415"/>
      <c r="F38" s="415"/>
      <c r="G38" s="415"/>
      <c r="H38" s="415"/>
      <c r="I38" s="415"/>
      <c r="J38" s="415"/>
      <c r="K38" s="415"/>
    </row>
    <row r="39" spans="1:11" ht="13.5" customHeight="1" x14ac:dyDescent="0.25">
      <c r="A39" s="434"/>
      <c r="B39" s="435"/>
      <c r="C39" s="419"/>
      <c r="D39" s="419"/>
      <c r="E39" s="415"/>
      <c r="F39" s="415"/>
      <c r="G39" s="415"/>
      <c r="H39" s="415"/>
      <c r="I39" s="415"/>
      <c r="J39" s="415"/>
      <c r="K39" s="415"/>
    </row>
    <row r="40" spans="1:11" ht="13.5" customHeight="1" x14ac:dyDescent="0.25">
      <c r="A40" s="434"/>
      <c r="B40" s="435"/>
      <c r="C40" s="419"/>
      <c r="D40" s="419"/>
      <c r="E40" s="415"/>
      <c r="F40" s="415"/>
      <c r="G40" s="415"/>
      <c r="H40" s="415"/>
      <c r="I40" s="415"/>
      <c r="J40" s="415"/>
      <c r="K40" s="415"/>
    </row>
    <row r="41" spans="1:11" ht="13.5" customHeight="1" x14ac:dyDescent="0.25">
      <c r="A41" s="434"/>
      <c r="B41" s="435"/>
      <c r="C41" s="419"/>
      <c r="D41" s="419"/>
      <c r="E41" s="415"/>
      <c r="F41" s="415"/>
      <c r="G41" s="415"/>
      <c r="H41" s="415"/>
      <c r="I41" s="415"/>
      <c r="J41" s="415"/>
      <c r="K41" s="415"/>
    </row>
    <row r="42" spans="1:11" ht="13.5" customHeight="1" x14ac:dyDescent="0.25">
      <c r="A42" s="434"/>
      <c r="B42" s="435"/>
      <c r="C42" s="419"/>
      <c r="D42" s="419"/>
      <c r="E42" s="415"/>
      <c r="F42" s="415"/>
      <c r="G42" s="415"/>
      <c r="H42" s="415"/>
      <c r="I42" s="415"/>
      <c r="J42" s="415"/>
      <c r="K42" s="415"/>
    </row>
    <row r="43" spans="1:11" ht="13.5" customHeight="1" x14ac:dyDescent="0.25">
      <c r="A43" s="434"/>
      <c r="B43" s="435"/>
      <c r="C43" s="419"/>
      <c r="D43" s="419"/>
      <c r="E43" s="415"/>
      <c r="F43" s="415"/>
      <c r="G43" s="415"/>
      <c r="H43" s="415"/>
      <c r="I43" s="415"/>
      <c r="J43" s="415"/>
      <c r="K43" s="415"/>
    </row>
    <row r="44" spans="1:11" ht="13.5" customHeight="1" x14ac:dyDescent="0.25">
      <c r="A44" s="434"/>
      <c r="B44" s="435"/>
      <c r="C44" s="419"/>
      <c r="D44" s="419"/>
      <c r="E44" s="415"/>
      <c r="F44" s="415"/>
      <c r="G44" s="415"/>
      <c r="H44" s="415"/>
      <c r="I44" s="415"/>
      <c r="J44" s="415"/>
      <c r="K44" s="415"/>
    </row>
    <row r="45" spans="1:11" ht="13.5" customHeight="1" x14ac:dyDescent="0.25">
      <c r="A45" s="434"/>
      <c r="B45" s="435"/>
      <c r="C45" s="419"/>
      <c r="D45" s="419"/>
      <c r="E45" s="415"/>
      <c r="F45" s="415"/>
      <c r="G45" s="415"/>
      <c r="H45" s="415"/>
      <c r="I45" s="415"/>
      <c r="J45" s="415"/>
      <c r="K45" s="415"/>
    </row>
    <row r="46" spans="1:11" ht="13.5" customHeight="1" x14ac:dyDescent="0.25">
      <c r="A46" s="434"/>
      <c r="B46" s="435"/>
      <c r="C46" s="419"/>
      <c r="D46" s="419"/>
      <c r="E46" s="415"/>
      <c r="F46" s="415"/>
      <c r="G46" s="415"/>
      <c r="H46" s="415"/>
      <c r="I46" s="415"/>
      <c r="J46" s="415"/>
      <c r="K46" s="415"/>
    </row>
    <row r="47" spans="1:11" ht="13.5" customHeight="1" x14ac:dyDescent="0.25">
      <c r="A47" s="434"/>
      <c r="B47" s="435"/>
      <c r="C47" s="419"/>
      <c r="D47" s="419"/>
      <c r="E47" s="415"/>
      <c r="F47" s="415"/>
      <c r="G47" s="415"/>
      <c r="H47" s="415"/>
      <c r="I47" s="415"/>
      <c r="J47" s="415"/>
      <c r="K47" s="415"/>
    </row>
    <row r="48" spans="1:11" ht="13.5" customHeight="1" x14ac:dyDescent="0.25">
      <c r="A48" s="434"/>
      <c r="B48" s="435"/>
      <c r="C48" s="419"/>
      <c r="D48" s="419"/>
      <c r="E48" s="415"/>
      <c r="F48" s="415"/>
      <c r="G48" s="415"/>
      <c r="H48" s="415"/>
      <c r="I48" s="415"/>
      <c r="J48" s="415"/>
      <c r="K48" s="415"/>
    </row>
    <row r="49" spans="1:11" ht="13.5" customHeight="1" x14ac:dyDescent="0.25">
      <c r="A49" s="434"/>
      <c r="B49" s="435"/>
      <c r="C49" s="419"/>
      <c r="D49" s="419"/>
      <c r="E49" s="415"/>
      <c r="F49" s="415"/>
      <c r="G49" s="415"/>
      <c r="H49" s="415"/>
      <c r="I49" s="415"/>
      <c r="J49" s="415"/>
      <c r="K49" s="415"/>
    </row>
    <row r="50" spans="1:11" ht="13.5" customHeight="1" x14ac:dyDescent="0.25">
      <c r="A50" s="434"/>
      <c r="B50" s="435"/>
      <c r="C50" s="419"/>
      <c r="D50" s="419"/>
      <c r="E50" s="415"/>
      <c r="F50" s="415"/>
      <c r="G50" s="415"/>
      <c r="H50" s="415"/>
      <c r="I50" s="415"/>
      <c r="J50" s="415"/>
      <c r="K50" s="415"/>
    </row>
    <row r="51" spans="1:11" ht="13.5" customHeight="1" x14ac:dyDescent="0.25">
      <c r="A51" s="434"/>
      <c r="B51" s="435"/>
      <c r="C51" s="419"/>
      <c r="D51" s="419"/>
      <c r="E51" s="415"/>
      <c r="F51" s="415"/>
      <c r="G51" s="415"/>
      <c r="H51" s="415"/>
      <c r="I51" s="415"/>
      <c r="J51" s="415"/>
      <c r="K51" s="415"/>
    </row>
    <row r="52" spans="1:11" ht="13.5" customHeight="1" x14ac:dyDescent="0.25">
      <c r="A52" s="434"/>
      <c r="B52" s="435"/>
      <c r="C52" s="419"/>
      <c r="D52" s="419"/>
      <c r="E52" s="415"/>
      <c r="F52" s="415"/>
      <c r="G52" s="415"/>
      <c r="H52" s="415"/>
      <c r="I52" s="415"/>
      <c r="J52" s="415"/>
      <c r="K52" s="415"/>
    </row>
    <row r="53" spans="1:11" ht="13.5" customHeight="1" x14ac:dyDescent="0.25">
      <c r="A53" s="434"/>
      <c r="B53" s="435"/>
      <c r="C53" s="419"/>
      <c r="D53" s="419"/>
      <c r="E53" s="415"/>
      <c r="F53" s="415"/>
      <c r="G53" s="415"/>
      <c r="H53" s="415"/>
      <c r="I53" s="415"/>
      <c r="J53" s="415"/>
      <c r="K53" s="415"/>
    </row>
    <row r="54" spans="1:11" ht="13.5" customHeight="1" x14ac:dyDescent="0.25">
      <c r="A54" s="434"/>
      <c r="B54" s="435"/>
      <c r="C54" s="419"/>
      <c r="D54" s="419"/>
      <c r="E54" s="415"/>
      <c r="F54" s="415"/>
      <c r="G54" s="415"/>
      <c r="H54" s="415"/>
      <c r="I54" s="415"/>
      <c r="J54" s="415"/>
      <c r="K54" s="415"/>
    </row>
    <row r="55" spans="1:11" ht="13.5" customHeight="1" x14ac:dyDescent="0.25">
      <c r="A55" s="434"/>
      <c r="B55" s="435"/>
      <c r="C55" s="419"/>
      <c r="D55" s="419"/>
      <c r="E55" s="415"/>
      <c r="F55" s="415"/>
      <c r="G55" s="415"/>
      <c r="H55" s="415"/>
      <c r="I55" s="415"/>
      <c r="J55" s="415"/>
      <c r="K55" s="415"/>
    </row>
    <row r="56" spans="1:11" ht="13.5" customHeight="1" x14ac:dyDescent="0.25">
      <c r="A56" s="434"/>
      <c r="B56" s="435"/>
      <c r="C56" s="419"/>
      <c r="D56" s="419"/>
      <c r="E56" s="415"/>
      <c r="F56" s="415"/>
      <c r="G56" s="415"/>
      <c r="H56" s="415"/>
      <c r="I56" s="415"/>
      <c r="J56" s="415"/>
      <c r="K56" s="415"/>
    </row>
    <row r="57" spans="1:11" ht="13.5" customHeight="1" x14ac:dyDescent="0.25">
      <c r="A57" s="434"/>
      <c r="B57" s="435"/>
      <c r="C57" s="419"/>
      <c r="D57" s="419"/>
      <c r="E57" s="415"/>
      <c r="F57" s="415"/>
      <c r="G57" s="415"/>
      <c r="H57" s="415"/>
      <c r="I57" s="415"/>
      <c r="J57" s="415"/>
      <c r="K57" s="415"/>
    </row>
    <row r="58" spans="1:11" ht="13.5" customHeight="1" x14ac:dyDescent="0.25">
      <c r="A58" s="434"/>
      <c r="B58" s="435"/>
      <c r="C58" s="419"/>
      <c r="D58" s="419"/>
      <c r="E58" s="415"/>
      <c r="F58" s="415"/>
      <c r="G58" s="415"/>
      <c r="H58" s="415"/>
      <c r="I58" s="415"/>
      <c r="J58" s="415"/>
      <c r="K58" s="415"/>
    </row>
    <row r="59" spans="1:11" ht="13.5" customHeight="1" x14ac:dyDescent="0.25">
      <c r="A59" s="434"/>
      <c r="B59" s="435"/>
      <c r="C59" s="419"/>
      <c r="D59" s="419"/>
      <c r="E59" s="415"/>
      <c r="F59" s="415"/>
      <c r="G59" s="415"/>
      <c r="H59" s="415"/>
      <c r="I59" s="415"/>
      <c r="J59" s="415"/>
      <c r="K59" s="415"/>
    </row>
    <row r="60" spans="1:11" ht="13.5" customHeight="1" x14ac:dyDescent="0.25">
      <c r="A60" s="434"/>
      <c r="B60" s="435"/>
      <c r="C60" s="419"/>
      <c r="D60" s="419"/>
      <c r="E60" s="415"/>
      <c r="F60" s="415"/>
      <c r="G60" s="415"/>
      <c r="H60" s="415"/>
      <c r="I60" s="415"/>
      <c r="J60" s="415"/>
      <c r="K60" s="415"/>
    </row>
    <row r="61" spans="1:11" ht="13.5" customHeight="1" x14ac:dyDescent="0.25">
      <c r="A61" s="434"/>
      <c r="B61" s="435"/>
      <c r="C61" s="419"/>
      <c r="D61" s="419"/>
      <c r="E61" s="415"/>
      <c r="F61" s="415"/>
      <c r="G61" s="415"/>
      <c r="H61" s="415"/>
      <c r="I61" s="415"/>
      <c r="J61" s="415"/>
      <c r="K61" s="415"/>
    </row>
    <row r="62" spans="1:11" ht="13.5" customHeight="1" x14ac:dyDescent="0.25">
      <c r="A62" s="434"/>
      <c r="B62" s="435"/>
      <c r="C62" s="419"/>
      <c r="D62" s="419"/>
      <c r="E62" s="415"/>
      <c r="F62" s="415"/>
      <c r="G62" s="415"/>
      <c r="H62" s="415"/>
      <c r="I62" s="415"/>
      <c r="J62" s="415"/>
      <c r="K62" s="415"/>
    </row>
    <row r="63" spans="1:11" ht="13.5" customHeight="1" x14ac:dyDescent="0.25">
      <c r="A63" s="434"/>
      <c r="B63" s="435"/>
      <c r="C63" s="419"/>
      <c r="D63" s="419"/>
      <c r="E63" s="415"/>
      <c r="F63" s="415"/>
      <c r="G63" s="415"/>
      <c r="H63" s="415"/>
      <c r="I63" s="415"/>
      <c r="J63" s="415"/>
      <c r="K63" s="415"/>
    </row>
    <row r="64" spans="1:11" ht="13.5" customHeight="1" x14ac:dyDescent="0.25">
      <c r="A64" s="434"/>
      <c r="B64" s="435"/>
      <c r="C64" s="419"/>
      <c r="D64" s="419"/>
      <c r="E64" s="415"/>
      <c r="F64" s="415"/>
      <c r="G64" s="415"/>
      <c r="H64" s="415"/>
      <c r="I64" s="415"/>
      <c r="J64" s="415"/>
      <c r="K64" s="415"/>
    </row>
    <row r="65" spans="1:11" ht="13.5" customHeight="1" x14ac:dyDescent="0.25">
      <c r="A65" s="434"/>
      <c r="B65" s="435"/>
      <c r="C65" s="419"/>
      <c r="D65" s="419"/>
      <c r="E65" s="415"/>
      <c r="F65" s="415"/>
      <c r="G65" s="415"/>
      <c r="H65" s="415"/>
      <c r="I65" s="415"/>
      <c r="J65" s="415"/>
      <c r="K65" s="415"/>
    </row>
    <row r="66" spans="1:11" ht="13.5" customHeight="1" x14ac:dyDescent="0.25">
      <c r="A66" s="434"/>
      <c r="B66" s="435"/>
      <c r="C66" s="419"/>
      <c r="D66" s="419"/>
      <c r="E66" s="415"/>
      <c r="F66" s="415"/>
      <c r="G66" s="415"/>
      <c r="H66" s="415"/>
      <c r="I66" s="415"/>
      <c r="J66" s="415"/>
      <c r="K66" s="415"/>
    </row>
    <row r="67" spans="1:11" ht="13.5" customHeight="1" x14ac:dyDescent="0.25">
      <c r="A67" s="434"/>
      <c r="B67" s="435"/>
      <c r="C67" s="419"/>
      <c r="D67" s="419"/>
      <c r="E67" s="415"/>
      <c r="F67" s="415"/>
      <c r="G67" s="415"/>
      <c r="H67" s="415"/>
      <c r="I67" s="415"/>
      <c r="J67" s="415"/>
      <c r="K67" s="415"/>
    </row>
    <row r="68" spans="1:11" ht="13.5" customHeight="1" x14ac:dyDescent="0.25">
      <c r="A68" s="434"/>
      <c r="B68" s="435"/>
      <c r="C68" s="419"/>
      <c r="D68" s="419"/>
      <c r="E68" s="415"/>
      <c r="F68" s="415"/>
      <c r="G68" s="415"/>
      <c r="H68" s="415"/>
      <c r="I68" s="415"/>
      <c r="J68" s="415"/>
      <c r="K68" s="415"/>
    </row>
    <row r="69" spans="1:11" ht="13.5" customHeight="1" x14ac:dyDescent="0.25">
      <c r="A69" s="434"/>
      <c r="B69" s="435"/>
      <c r="C69" s="419"/>
      <c r="D69" s="419"/>
      <c r="E69" s="415"/>
      <c r="F69" s="415"/>
      <c r="G69" s="415"/>
      <c r="H69" s="415"/>
      <c r="I69" s="415"/>
      <c r="J69" s="415"/>
      <c r="K69" s="415"/>
    </row>
    <row r="70" spans="1:11" ht="13.5" customHeight="1" x14ac:dyDescent="0.25">
      <c r="A70" s="434"/>
      <c r="B70" s="435"/>
      <c r="C70" s="419"/>
      <c r="D70" s="419"/>
      <c r="E70" s="415"/>
      <c r="F70" s="415"/>
      <c r="G70" s="415"/>
      <c r="H70" s="415"/>
      <c r="I70" s="415"/>
      <c r="J70" s="415"/>
      <c r="K70" s="415"/>
    </row>
    <row r="71" spans="1:11" ht="13.5" customHeight="1" x14ac:dyDescent="0.25">
      <c r="A71" s="434"/>
      <c r="B71" s="435"/>
      <c r="C71" s="419"/>
      <c r="D71" s="419"/>
      <c r="E71" s="415"/>
      <c r="F71" s="415"/>
      <c r="G71" s="415"/>
      <c r="H71" s="415"/>
      <c r="I71" s="415"/>
      <c r="J71" s="415"/>
      <c r="K71" s="415"/>
    </row>
    <row r="72" spans="1:11" ht="13.5" customHeight="1" x14ac:dyDescent="0.25">
      <c r="A72" s="434"/>
      <c r="B72" s="435"/>
      <c r="C72" s="419"/>
      <c r="D72" s="419"/>
      <c r="E72" s="415"/>
      <c r="F72" s="415"/>
      <c r="G72" s="415"/>
      <c r="H72" s="415"/>
      <c r="I72" s="415"/>
      <c r="J72" s="415"/>
      <c r="K72" s="415"/>
    </row>
    <row r="73" spans="1:11" ht="13.5" customHeight="1" x14ac:dyDescent="0.25">
      <c r="A73" s="434"/>
      <c r="B73" s="435"/>
      <c r="C73" s="419"/>
      <c r="D73" s="419"/>
      <c r="E73" s="415"/>
      <c r="F73" s="415"/>
      <c r="G73" s="415"/>
      <c r="H73" s="415"/>
      <c r="I73" s="415"/>
      <c r="J73" s="415"/>
      <c r="K73" s="415"/>
    </row>
    <row r="74" spans="1:11" ht="13.5" customHeight="1" x14ac:dyDescent="0.25">
      <c r="A74" s="434"/>
      <c r="B74" s="435"/>
      <c r="C74" s="419"/>
      <c r="D74" s="419"/>
      <c r="E74" s="415"/>
      <c r="F74" s="415"/>
      <c r="G74" s="415"/>
      <c r="H74" s="415"/>
      <c r="I74" s="415"/>
      <c r="J74" s="415"/>
      <c r="K74" s="415"/>
    </row>
    <row r="75" spans="1:11" ht="13.5" customHeight="1" x14ac:dyDescent="0.25">
      <c r="A75" s="434"/>
      <c r="B75" s="435"/>
      <c r="C75" s="419"/>
      <c r="D75" s="419"/>
      <c r="E75" s="415"/>
      <c r="F75" s="415"/>
      <c r="G75" s="415"/>
      <c r="H75" s="415"/>
      <c r="I75" s="415"/>
      <c r="J75" s="415"/>
      <c r="K75" s="415"/>
    </row>
    <row r="76" spans="1:11" ht="13.5" customHeight="1" x14ac:dyDescent="0.25">
      <c r="A76" s="434"/>
      <c r="B76" s="435"/>
      <c r="C76" s="419"/>
      <c r="D76" s="419"/>
      <c r="E76" s="415"/>
      <c r="F76" s="415"/>
      <c r="G76" s="415"/>
      <c r="H76" s="415"/>
      <c r="I76" s="415"/>
      <c r="J76" s="415"/>
      <c r="K76" s="415"/>
    </row>
    <row r="77" spans="1:11" ht="13.5" customHeight="1" x14ac:dyDescent="0.25">
      <c r="A77" s="434"/>
      <c r="B77" s="435"/>
      <c r="C77" s="419"/>
      <c r="D77" s="419"/>
      <c r="E77" s="415"/>
      <c r="F77" s="415"/>
      <c r="G77" s="415"/>
      <c r="H77" s="415"/>
      <c r="I77" s="415"/>
      <c r="J77" s="415"/>
      <c r="K77" s="415"/>
    </row>
    <row r="78" spans="1:11" ht="13.5" customHeight="1" x14ac:dyDescent="0.25">
      <c r="A78" s="434"/>
      <c r="B78" s="435"/>
      <c r="C78" s="419"/>
      <c r="D78" s="419"/>
      <c r="E78" s="415"/>
      <c r="F78" s="415"/>
      <c r="G78" s="415"/>
      <c r="H78" s="415"/>
      <c r="I78" s="415"/>
      <c r="J78" s="415"/>
      <c r="K78" s="415"/>
    </row>
    <row r="79" spans="1:11" ht="13.5" customHeight="1" x14ac:dyDescent="0.25">
      <c r="A79" s="434"/>
      <c r="B79" s="435"/>
      <c r="C79" s="419"/>
      <c r="D79" s="419"/>
      <c r="E79" s="415"/>
      <c r="F79" s="415"/>
      <c r="G79" s="415"/>
      <c r="H79" s="415"/>
      <c r="I79" s="415"/>
      <c r="J79" s="415"/>
      <c r="K79" s="415"/>
    </row>
    <row r="80" spans="1:11" ht="13.5" customHeight="1" x14ac:dyDescent="0.25">
      <c r="A80" s="434"/>
      <c r="B80" s="435"/>
      <c r="C80" s="419"/>
      <c r="D80" s="419"/>
      <c r="E80" s="415"/>
      <c r="F80" s="415"/>
      <c r="G80" s="415"/>
      <c r="H80" s="415"/>
      <c r="I80" s="415"/>
      <c r="J80" s="415"/>
      <c r="K80" s="415"/>
    </row>
    <row r="81" spans="1:11" ht="13.5" customHeight="1" x14ac:dyDescent="0.25">
      <c r="A81" s="434"/>
      <c r="B81" s="435"/>
      <c r="C81" s="419"/>
      <c r="D81" s="419"/>
      <c r="E81" s="415"/>
      <c r="F81" s="415"/>
      <c r="G81" s="415"/>
      <c r="H81" s="415"/>
      <c r="I81" s="415"/>
      <c r="J81" s="415"/>
      <c r="K81" s="415"/>
    </row>
    <row r="82" spans="1:11" ht="13.5" customHeight="1" x14ac:dyDescent="0.25">
      <c r="A82" s="434"/>
      <c r="B82" s="435"/>
      <c r="C82" s="419"/>
      <c r="D82" s="419"/>
      <c r="E82" s="415"/>
      <c r="F82" s="415"/>
      <c r="G82" s="415"/>
      <c r="H82" s="415"/>
      <c r="I82" s="415"/>
      <c r="J82" s="415"/>
      <c r="K82" s="415"/>
    </row>
    <row r="83" spans="1:11" ht="13.5" customHeight="1" x14ac:dyDescent="0.25">
      <c r="A83" s="434"/>
      <c r="B83" s="435"/>
      <c r="C83" s="419"/>
      <c r="D83" s="419"/>
      <c r="E83" s="415"/>
      <c r="F83" s="415"/>
      <c r="G83" s="415"/>
      <c r="H83" s="415"/>
      <c r="I83" s="415"/>
      <c r="J83" s="415"/>
      <c r="K83" s="415"/>
    </row>
    <row r="84" spans="1:11" ht="13.5" customHeight="1" x14ac:dyDescent="0.25">
      <c r="A84" s="434"/>
      <c r="B84" s="435"/>
      <c r="C84" s="419"/>
      <c r="D84" s="419"/>
      <c r="E84" s="415"/>
      <c r="F84" s="415"/>
      <c r="G84" s="415"/>
      <c r="H84" s="415"/>
      <c r="I84" s="415"/>
      <c r="J84" s="415"/>
      <c r="K84" s="415"/>
    </row>
    <row r="85" spans="1:11" ht="13.5" customHeight="1" x14ac:dyDescent="0.25">
      <c r="A85" s="434"/>
      <c r="B85" s="435"/>
      <c r="C85" s="419"/>
      <c r="D85" s="419"/>
      <c r="E85" s="415"/>
      <c r="F85" s="415"/>
      <c r="G85" s="415"/>
      <c r="H85" s="415"/>
      <c r="I85" s="415"/>
      <c r="J85" s="415"/>
      <c r="K85" s="415"/>
    </row>
  </sheetData>
  <mergeCells count="2">
    <mergeCell ref="A15:D15"/>
    <mergeCell ref="A16:D16"/>
  </mergeCells>
  <pageMargins left="0.7" right="0.7" top="0.75" bottom="0.75" header="0.3" footer="0.3"/>
  <pageSetup paperSize="9" scale="84" orientation="portrait" r:id="rId1"/>
  <colBreaks count="1" manualBreakCount="1">
    <brk id="4" max="1048575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213CE-7964-4746-B737-78DF8853287D}">
  <sheetPr>
    <tabColor rgb="FF92D050"/>
  </sheetPr>
  <dimension ref="A1:H28"/>
  <sheetViews>
    <sheetView showGridLines="0" view="pageBreakPreview" zoomScaleNormal="100" zoomScaleSheetLayoutView="100" workbookViewId="0"/>
  </sheetViews>
  <sheetFormatPr baseColWidth="10" defaultColWidth="11.42578125" defaultRowHeight="12.75" x14ac:dyDescent="0.2"/>
  <cols>
    <col min="1" max="1" width="10" style="25" customWidth="1"/>
    <col min="2" max="2" width="45.140625" style="25" customWidth="1"/>
    <col min="3" max="3" width="12.28515625" style="25" customWidth="1"/>
    <col min="4" max="4" width="14.85546875" style="25" bestFit="1" customWidth="1"/>
    <col min="5" max="5" width="11.7109375" style="25" customWidth="1"/>
    <col min="6" max="6" width="2.28515625" style="25" customWidth="1"/>
    <col min="7" max="16384" width="11.42578125" style="25"/>
  </cols>
  <sheetData>
    <row r="1" spans="1:7" ht="13.5" customHeight="1" x14ac:dyDescent="0.2">
      <c r="A1" s="248" t="s">
        <v>352</v>
      </c>
    </row>
    <row r="2" spans="1:7" ht="13.5" customHeight="1" x14ac:dyDescent="0.25">
      <c r="A2" s="249" t="s">
        <v>667</v>
      </c>
    </row>
    <row r="3" spans="1:7" ht="13.5" customHeight="1" x14ac:dyDescent="0.2">
      <c r="A3" s="250"/>
    </row>
    <row r="4" spans="1:7" ht="13.5" customHeight="1" x14ac:dyDescent="0.2">
      <c r="A4" s="251" t="s">
        <v>353</v>
      </c>
      <c r="B4" s="251" t="s">
        <v>354</v>
      </c>
      <c r="C4" s="251" t="s">
        <v>0</v>
      </c>
      <c r="D4" s="251" t="s">
        <v>355</v>
      </c>
      <c r="E4" s="252" t="s">
        <v>235</v>
      </c>
    </row>
    <row r="5" spans="1:7" ht="13.5" customHeight="1" x14ac:dyDescent="0.2">
      <c r="A5" s="253">
        <v>1</v>
      </c>
      <c r="B5" s="254" t="s">
        <v>537</v>
      </c>
      <c r="C5" s="665">
        <v>28</v>
      </c>
      <c r="D5" s="666">
        <v>10731228.036699999</v>
      </c>
      <c r="E5" s="255">
        <f>+D5/$E$25*100</f>
        <v>8.3497492846336439</v>
      </c>
      <c r="F5" s="256"/>
      <c r="G5" s="257"/>
    </row>
    <row r="6" spans="1:7" ht="13.5" customHeight="1" x14ac:dyDescent="0.2">
      <c r="A6" s="258">
        <v>2</v>
      </c>
      <c r="B6" s="259" t="s">
        <v>538</v>
      </c>
      <c r="C6" s="667">
        <v>22</v>
      </c>
      <c r="D6" s="668">
        <v>8420289.8250000011</v>
      </c>
      <c r="E6" s="255">
        <f t="shared" ref="E6:E22" si="0">+D6/$E$25*100</f>
        <v>6.5516554771043873</v>
      </c>
      <c r="F6" s="256"/>
      <c r="G6" s="257"/>
    </row>
    <row r="7" spans="1:7" ht="13.5" customHeight="1" x14ac:dyDescent="0.2">
      <c r="A7" s="258">
        <v>3</v>
      </c>
      <c r="B7" s="259" t="s">
        <v>539</v>
      </c>
      <c r="C7" s="665">
        <v>1040</v>
      </c>
      <c r="D7" s="669">
        <v>7632537.1381000048</v>
      </c>
      <c r="E7" s="255">
        <f t="shared" si="0"/>
        <v>5.9387212060762451</v>
      </c>
      <c r="F7" s="256"/>
      <c r="G7" s="257"/>
    </row>
    <row r="8" spans="1:7" ht="13.5" customHeight="1" x14ac:dyDescent="0.2">
      <c r="A8" s="258">
        <v>4</v>
      </c>
      <c r="B8" s="260" t="s">
        <v>356</v>
      </c>
      <c r="C8" s="665">
        <v>14</v>
      </c>
      <c r="D8" s="666">
        <v>6951686.2819999987</v>
      </c>
      <c r="E8" s="255">
        <f t="shared" si="0"/>
        <v>5.408965065472283</v>
      </c>
      <c r="F8" s="256"/>
      <c r="G8" s="257"/>
    </row>
    <row r="9" spans="1:7" ht="13.5" customHeight="1" x14ac:dyDescent="0.2">
      <c r="A9" s="258">
        <v>5</v>
      </c>
      <c r="B9" s="261" t="s">
        <v>540</v>
      </c>
      <c r="C9" s="670">
        <v>188</v>
      </c>
      <c r="D9" s="668">
        <v>4956062.3039999995</v>
      </c>
      <c r="E9" s="255">
        <f t="shared" si="0"/>
        <v>3.8562108209704267</v>
      </c>
      <c r="F9" s="256"/>
      <c r="G9" s="257"/>
    </row>
    <row r="10" spans="1:7" ht="13.5" customHeight="1" x14ac:dyDescent="0.2">
      <c r="A10" s="258">
        <v>6</v>
      </c>
      <c r="B10" s="260" t="s">
        <v>533</v>
      </c>
      <c r="C10" s="665">
        <v>11</v>
      </c>
      <c r="D10" s="671">
        <v>3596700.7760000001</v>
      </c>
      <c r="E10" s="255">
        <f t="shared" si="0"/>
        <v>2.7985193892760094</v>
      </c>
      <c r="F10" s="256"/>
      <c r="G10" s="257"/>
    </row>
    <row r="11" spans="1:7" ht="13.5" customHeight="1" x14ac:dyDescent="0.2">
      <c r="A11" s="258">
        <v>7</v>
      </c>
      <c r="B11" s="261" t="s">
        <v>541</v>
      </c>
      <c r="C11" s="665">
        <v>62</v>
      </c>
      <c r="D11" s="666">
        <v>3428718.2740000011</v>
      </c>
      <c r="E11" s="255">
        <f t="shared" si="0"/>
        <v>2.6678156365360031</v>
      </c>
      <c r="F11" s="256"/>
      <c r="G11" s="257"/>
    </row>
    <row r="12" spans="1:7" ht="13.5" customHeight="1" x14ac:dyDescent="0.2">
      <c r="A12" s="258">
        <v>8</v>
      </c>
      <c r="B12" s="261" t="s">
        <v>542</v>
      </c>
      <c r="C12" s="665">
        <v>5</v>
      </c>
      <c r="D12" s="666">
        <v>2829724.3470000001</v>
      </c>
      <c r="E12" s="255">
        <f t="shared" si="0"/>
        <v>2.201750700038188</v>
      </c>
      <c r="F12" s="256"/>
      <c r="G12" s="257"/>
    </row>
    <row r="13" spans="1:7" ht="13.5" customHeight="1" x14ac:dyDescent="0.2">
      <c r="A13" s="258">
        <v>9</v>
      </c>
      <c r="B13" s="260" t="s">
        <v>543</v>
      </c>
      <c r="C13" s="670">
        <v>10159</v>
      </c>
      <c r="D13" s="668">
        <v>1810153.7660979365</v>
      </c>
      <c r="E13" s="255">
        <f t="shared" si="0"/>
        <v>1.4084436619800884</v>
      </c>
      <c r="F13" s="256"/>
      <c r="G13" s="257"/>
    </row>
    <row r="14" spans="1:7" ht="13.5" customHeight="1" x14ac:dyDescent="0.2">
      <c r="A14" s="258">
        <v>10</v>
      </c>
      <c r="B14" s="260" t="s">
        <v>357</v>
      </c>
      <c r="C14" s="665">
        <v>2</v>
      </c>
      <c r="D14" s="666">
        <v>1324262.5959999999</v>
      </c>
      <c r="E14" s="255">
        <f t="shared" si="0"/>
        <v>1.0303816698147765</v>
      </c>
      <c r="F14" s="256"/>
      <c r="G14" s="257"/>
    </row>
    <row r="15" spans="1:7" ht="13.5" customHeight="1" x14ac:dyDescent="0.2">
      <c r="A15" s="258">
        <v>11</v>
      </c>
      <c r="B15" s="260" t="s">
        <v>544</v>
      </c>
      <c r="C15" s="665">
        <v>207</v>
      </c>
      <c r="D15" s="666">
        <v>536876.87499999977</v>
      </c>
      <c r="E15" s="255">
        <f t="shared" si="0"/>
        <v>0.41773292745590684</v>
      </c>
      <c r="F15" s="256"/>
      <c r="G15" s="257"/>
    </row>
    <row r="16" spans="1:7" ht="13.5" customHeight="1" x14ac:dyDescent="0.2">
      <c r="A16" s="258">
        <v>12</v>
      </c>
      <c r="B16" s="260" t="s">
        <v>545</v>
      </c>
      <c r="C16" s="665">
        <v>45</v>
      </c>
      <c r="D16" s="666">
        <v>378200</v>
      </c>
      <c r="E16" s="255">
        <f t="shared" si="0"/>
        <v>0.29426969296046512</v>
      </c>
      <c r="F16" s="256"/>
      <c r="G16" s="257"/>
    </row>
    <row r="17" spans="1:8" ht="13.5" customHeight="1" x14ac:dyDescent="0.2">
      <c r="A17" s="258">
        <v>13</v>
      </c>
      <c r="B17" s="260" t="s">
        <v>359</v>
      </c>
      <c r="C17" s="665">
        <v>84</v>
      </c>
      <c r="D17" s="669">
        <v>111412.61289999998</v>
      </c>
      <c r="E17" s="255">
        <f t="shared" si="0"/>
        <v>8.6687877815986664E-2</v>
      </c>
      <c r="F17" s="256"/>
      <c r="G17" s="257"/>
    </row>
    <row r="18" spans="1:8" ht="13.5" customHeight="1" x14ac:dyDescent="0.2">
      <c r="A18" s="258">
        <v>14</v>
      </c>
      <c r="B18" s="260" t="s">
        <v>358</v>
      </c>
      <c r="C18" s="665">
        <v>6</v>
      </c>
      <c r="D18" s="666">
        <v>108625.9764</v>
      </c>
      <c r="E18" s="255">
        <f t="shared" si="0"/>
        <v>8.4519652889367358E-2</v>
      </c>
      <c r="F18" s="256"/>
      <c r="G18" s="257"/>
    </row>
    <row r="19" spans="1:8" ht="13.5" customHeight="1" x14ac:dyDescent="0.2">
      <c r="A19" s="258">
        <v>15</v>
      </c>
      <c r="B19" s="262" t="s">
        <v>361</v>
      </c>
      <c r="C19" s="665">
        <v>3</v>
      </c>
      <c r="D19" s="669">
        <v>22324.190500000001</v>
      </c>
      <c r="E19" s="255">
        <f t="shared" si="0"/>
        <v>1.7369996520428168E-2</v>
      </c>
      <c r="F19" s="256"/>
      <c r="G19" s="257"/>
    </row>
    <row r="20" spans="1:8" ht="13.5" customHeight="1" x14ac:dyDescent="0.2">
      <c r="A20" s="258">
        <v>16</v>
      </c>
      <c r="B20" s="262" t="s">
        <v>360</v>
      </c>
      <c r="C20" s="665">
        <v>156</v>
      </c>
      <c r="D20" s="669">
        <v>20941.576999999997</v>
      </c>
      <c r="E20" s="255">
        <f t="shared" si="0"/>
        <v>1.6294213204383762E-2</v>
      </c>
      <c r="F20" s="256"/>
      <c r="G20" s="257"/>
    </row>
    <row r="21" spans="1:8" ht="13.5" customHeight="1" x14ac:dyDescent="0.2">
      <c r="A21" s="258">
        <v>17</v>
      </c>
      <c r="B21" s="262" t="s">
        <v>546</v>
      </c>
      <c r="C21" s="665">
        <v>2</v>
      </c>
      <c r="D21" s="669">
        <v>5191.6973999999991</v>
      </c>
      <c r="E21" s="255">
        <f t="shared" si="0"/>
        <v>4.039553674885365E-3</v>
      </c>
      <c r="F21" s="256"/>
      <c r="G21" s="257"/>
    </row>
    <row r="22" spans="1:8" ht="31.5" customHeight="1" x14ac:dyDescent="0.25">
      <c r="A22" s="258">
        <v>18</v>
      </c>
      <c r="B22" s="262" t="s">
        <v>362</v>
      </c>
      <c r="C22" s="672">
        <v>53</v>
      </c>
      <c r="D22" s="669">
        <v>4749.47</v>
      </c>
      <c r="E22" s="255">
        <f t="shared" si="0"/>
        <v>3.6954655701346923E-3</v>
      </c>
      <c r="F22" s="256"/>
      <c r="G22" s="257"/>
      <c r="H22" s="263"/>
    </row>
    <row r="23" spans="1:8" ht="13.5" customHeight="1" x14ac:dyDescent="0.2">
      <c r="A23" s="1059" t="s">
        <v>0</v>
      </c>
      <c r="B23" s="1059"/>
      <c r="C23" s="264">
        <f>SUM(C5:C22)</f>
        <v>12087</v>
      </c>
      <c r="D23" s="265" t="s">
        <v>363</v>
      </c>
      <c r="E23" s="266" t="s">
        <v>363</v>
      </c>
    </row>
    <row r="24" spans="1:8" ht="13.5" customHeight="1" x14ac:dyDescent="0.2"/>
    <row r="25" spans="1:8" ht="13.5" customHeight="1" x14ac:dyDescent="0.2">
      <c r="C25" s="1060" t="s">
        <v>364</v>
      </c>
      <c r="D25" s="1060"/>
      <c r="E25" s="267">
        <v>128521560</v>
      </c>
    </row>
    <row r="26" spans="1:8" ht="13.5" customHeight="1" x14ac:dyDescent="0.2"/>
    <row r="27" spans="1:8" s="268" customFormat="1" ht="13.5" customHeight="1" x14ac:dyDescent="0.25">
      <c r="A27" s="1061" t="s">
        <v>552</v>
      </c>
      <c r="B27" s="1061"/>
      <c r="C27" s="1061"/>
      <c r="D27" s="1061"/>
      <c r="E27" s="1061"/>
    </row>
    <row r="28" spans="1:8" s="268" customFormat="1" ht="13.5" customHeight="1" x14ac:dyDescent="0.25">
      <c r="A28" s="1062" t="s">
        <v>403</v>
      </c>
      <c r="B28" s="1062"/>
      <c r="C28" s="1062"/>
      <c r="D28" s="1062"/>
      <c r="E28" s="1062"/>
    </row>
  </sheetData>
  <mergeCells count="4">
    <mergeCell ref="A23:B23"/>
    <mergeCell ref="C25:D25"/>
    <mergeCell ref="A27:E27"/>
    <mergeCell ref="A28:E28"/>
  </mergeCells>
  <pageMargins left="0.7" right="0.7" top="0.75" bottom="0.75" header="0.3" footer="0.3"/>
  <pageSetup paperSize="9" scale="82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0A80E-D99F-46ED-A0B8-2305B7D0070A}">
  <sheetPr>
    <tabColor rgb="FF92D050"/>
  </sheetPr>
  <dimension ref="A1:P54"/>
  <sheetViews>
    <sheetView showGridLines="0" view="pageBreakPreview" zoomScaleNormal="145" zoomScaleSheetLayoutView="100" workbookViewId="0"/>
  </sheetViews>
  <sheetFormatPr baseColWidth="10" defaultColWidth="14.42578125" defaultRowHeight="15" customHeight="1" x14ac:dyDescent="0.25"/>
  <cols>
    <col min="1" max="1" width="15.42578125" style="5" customWidth="1"/>
    <col min="2" max="7" width="19.42578125" style="5" customWidth="1"/>
    <col min="8" max="8" width="3.7109375" style="5" customWidth="1"/>
    <col min="9" max="16384" width="14.42578125" style="5"/>
  </cols>
  <sheetData>
    <row r="1" spans="1:8" ht="14.25" customHeight="1" x14ac:dyDescent="0.25">
      <c r="A1" s="21" t="s">
        <v>228</v>
      </c>
      <c r="B1" s="22"/>
      <c r="C1" s="22"/>
      <c r="D1" s="22"/>
      <c r="E1" s="22"/>
      <c r="F1" s="22"/>
      <c r="G1" s="22"/>
      <c r="H1" s="23"/>
    </row>
    <row r="2" spans="1:8" ht="14.25" customHeight="1" x14ac:dyDescent="0.25">
      <c r="A2" s="24" t="s">
        <v>229</v>
      </c>
      <c r="B2" s="22"/>
      <c r="C2" s="22"/>
      <c r="D2" s="22"/>
      <c r="E2" s="22"/>
      <c r="F2" s="22"/>
      <c r="G2" s="22"/>
      <c r="H2" s="23"/>
    </row>
    <row r="3" spans="1:8" ht="14.25" customHeight="1" x14ac:dyDescent="0.25">
      <c r="A3" s="42"/>
      <c r="B3" s="22"/>
      <c r="C3" s="22"/>
      <c r="D3" s="22"/>
      <c r="E3" s="22"/>
      <c r="F3" s="22"/>
      <c r="G3" s="22"/>
      <c r="H3" s="23"/>
    </row>
    <row r="4" spans="1:8" ht="14.25" customHeight="1" x14ac:dyDescent="0.25">
      <c r="B4" s="1064" t="s">
        <v>395</v>
      </c>
      <c r="C4" s="1065"/>
      <c r="D4" s="1064" t="s">
        <v>396</v>
      </c>
      <c r="E4" s="1066"/>
      <c r="F4" s="1065"/>
      <c r="H4" s="23"/>
    </row>
    <row r="5" spans="1:8" ht="25.5" x14ac:dyDescent="0.25">
      <c r="A5" s="313" t="s">
        <v>213</v>
      </c>
      <c r="B5" s="314" t="s">
        <v>397</v>
      </c>
      <c r="C5" s="315" t="s">
        <v>398</v>
      </c>
      <c r="D5" s="316" t="s">
        <v>230</v>
      </c>
      <c r="E5" s="317" t="s">
        <v>231</v>
      </c>
      <c r="F5" s="315" t="s">
        <v>232</v>
      </c>
      <c r="G5" s="398" t="s">
        <v>233</v>
      </c>
      <c r="H5" s="23"/>
    </row>
    <row r="6" spans="1:8" ht="15.75" customHeight="1" x14ac:dyDescent="0.25">
      <c r="A6" s="318">
        <v>2011</v>
      </c>
      <c r="B6" s="319">
        <v>11258.100633303335</v>
      </c>
      <c r="C6" s="320">
        <v>848.10501724666676</v>
      </c>
      <c r="D6" s="321">
        <v>769.89173540999991</v>
      </c>
      <c r="E6" s="43">
        <v>70.678228960000013</v>
      </c>
      <c r="F6" s="322">
        <v>135.62538000999999</v>
      </c>
      <c r="G6" s="332">
        <f>SUM(B6:F6)</f>
        <v>13082.400994930002</v>
      </c>
      <c r="H6" s="23"/>
    </row>
    <row r="7" spans="1:8" ht="15.75" customHeight="1" x14ac:dyDescent="0.25">
      <c r="A7" s="323">
        <v>2012</v>
      </c>
      <c r="B7" s="324">
        <v>10633.010737273333</v>
      </c>
      <c r="C7" s="325">
        <v>959.38971412333342</v>
      </c>
      <c r="D7" s="326">
        <v>12.710895980000002</v>
      </c>
      <c r="E7" s="44">
        <v>571.671693</v>
      </c>
      <c r="F7" s="327">
        <v>941.66809807000004</v>
      </c>
      <c r="G7" s="332">
        <f t="shared" ref="G7:G19" si="0">SUM(B7:F7)</f>
        <v>13118.451138446668</v>
      </c>
      <c r="H7" s="23"/>
    </row>
    <row r="8" spans="1:8" ht="15.75" customHeight="1" x14ac:dyDescent="0.25">
      <c r="A8" s="323">
        <v>2013</v>
      </c>
      <c r="B8" s="324">
        <v>7180.5026837233354</v>
      </c>
      <c r="C8" s="325">
        <v>909.93890791666672</v>
      </c>
      <c r="D8" s="326">
        <v>11.910191030000002</v>
      </c>
      <c r="E8" s="44">
        <v>505.36539124000001</v>
      </c>
      <c r="F8" s="327">
        <v>809.47470207000003</v>
      </c>
      <c r="G8" s="332">
        <f t="shared" si="0"/>
        <v>9417.191875980001</v>
      </c>
      <c r="H8" s="23"/>
    </row>
    <row r="9" spans="1:8" ht="15.75" customHeight="1" x14ac:dyDescent="0.25">
      <c r="A9" s="323">
        <v>2014</v>
      </c>
      <c r="B9" s="324">
        <v>7429.513248946665</v>
      </c>
      <c r="C9" s="325">
        <v>858.45697333666658</v>
      </c>
      <c r="D9" s="326">
        <v>120.64048220000002</v>
      </c>
      <c r="E9" s="44">
        <v>528.97052714999995</v>
      </c>
      <c r="F9" s="327">
        <v>535.10678796000002</v>
      </c>
      <c r="G9" s="332">
        <f t="shared" si="0"/>
        <v>9472.6880195933318</v>
      </c>
      <c r="H9" s="23"/>
    </row>
    <row r="10" spans="1:8" ht="15.75" customHeight="1" x14ac:dyDescent="0.25">
      <c r="A10" s="323">
        <v>2015</v>
      </c>
      <c r="B10" s="324">
        <v>4349.4760720533341</v>
      </c>
      <c r="C10" s="325">
        <v>858.79159549999997</v>
      </c>
      <c r="D10" s="326">
        <v>198.70584102000001</v>
      </c>
      <c r="E10" s="44">
        <v>352.15950397999995</v>
      </c>
      <c r="F10" s="327">
        <v>344.16316689000001</v>
      </c>
      <c r="G10" s="332">
        <f t="shared" si="0"/>
        <v>6103.2961794433331</v>
      </c>
      <c r="H10" s="23"/>
    </row>
    <row r="11" spans="1:8" ht="15.75" customHeight="1" x14ac:dyDescent="0.25">
      <c r="A11" s="323">
        <v>2016</v>
      </c>
      <c r="B11" s="324">
        <v>4307.3186050900003</v>
      </c>
      <c r="C11" s="325">
        <v>863.04449062999993</v>
      </c>
      <c r="D11" s="326">
        <v>205.76194506000002</v>
      </c>
      <c r="E11" s="44">
        <v>519.57564901000001</v>
      </c>
      <c r="F11" s="327">
        <v>101.50299499</v>
      </c>
      <c r="G11" s="332">
        <f t="shared" si="0"/>
        <v>5997.20368478</v>
      </c>
      <c r="H11" s="23"/>
    </row>
    <row r="12" spans="1:8" ht="15.75" customHeight="1" x14ac:dyDescent="0.25">
      <c r="A12" s="323">
        <v>2017</v>
      </c>
      <c r="B12" s="324">
        <v>6989.7048184233336</v>
      </c>
      <c r="C12" s="325">
        <v>954.48218613666654</v>
      </c>
      <c r="D12" s="328">
        <v>260.90940907000004</v>
      </c>
      <c r="E12" s="45">
        <v>808.82568502999993</v>
      </c>
      <c r="F12" s="329">
        <v>66.167433000000003</v>
      </c>
      <c r="G12" s="332">
        <f t="shared" si="0"/>
        <v>9080.0895316599999</v>
      </c>
      <c r="H12" s="23"/>
    </row>
    <row r="13" spans="1:8" ht="15.75" customHeight="1" x14ac:dyDescent="0.25">
      <c r="A13" s="323">
        <v>2018</v>
      </c>
      <c r="B13" s="324">
        <v>9834.5093769933319</v>
      </c>
      <c r="C13" s="325">
        <v>1078.287105813333</v>
      </c>
      <c r="D13" s="328">
        <v>267.09274606999998</v>
      </c>
      <c r="E13" s="45">
        <v>980.06529021000017</v>
      </c>
      <c r="F13" s="329">
        <v>88.322952010000009</v>
      </c>
      <c r="G13" s="332">
        <f t="shared" si="0"/>
        <v>12248.277471096666</v>
      </c>
      <c r="H13" s="23"/>
    </row>
    <row r="14" spans="1:8" ht="15.75" customHeight="1" x14ac:dyDescent="0.25">
      <c r="A14" s="323">
        <v>2019</v>
      </c>
      <c r="B14" s="324">
        <v>8001.2218374399999</v>
      </c>
      <c r="C14" s="325">
        <v>1002.2354857866667</v>
      </c>
      <c r="D14" s="328">
        <v>586.45435012999997</v>
      </c>
      <c r="E14" s="45">
        <v>883.37402214999986</v>
      </c>
      <c r="F14" s="329">
        <v>40.147508939999994</v>
      </c>
      <c r="G14" s="332">
        <f t="shared" si="0"/>
        <v>10513.433204446665</v>
      </c>
      <c r="H14" s="46"/>
    </row>
    <row r="15" spans="1:8" ht="15.75" customHeight="1" x14ac:dyDescent="0.25">
      <c r="A15" s="323">
        <v>2020</v>
      </c>
      <c r="B15" s="330">
        <v>5907.6828946833348</v>
      </c>
      <c r="C15" s="331">
        <v>890.71262221666677</v>
      </c>
      <c r="D15" s="328">
        <v>314.16726409999995</v>
      </c>
      <c r="E15" s="45">
        <v>888.78350480999995</v>
      </c>
      <c r="F15" s="329">
        <v>15.567802</v>
      </c>
      <c r="G15" s="332">
        <f t="shared" si="0"/>
        <v>8016.9140878100006</v>
      </c>
      <c r="H15" s="46"/>
    </row>
    <row r="16" spans="1:8" ht="15.75" customHeight="1" x14ac:dyDescent="0.25">
      <c r="A16" s="323">
        <v>2021</v>
      </c>
      <c r="B16" s="330">
        <v>19510.442165120003</v>
      </c>
      <c r="C16" s="331">
        <v>1203.1401081399999</v>
      </c>
      <c r="D16" s="328">
        <v>931.25443990999997</v>
      </c>
      <c r="E16" s="45">
        <v>2640.7105051200001</v>
      </c>
      <c r="F16" s="329">
        <v>199.02469897</v>
      </c>
      <c r="G16" s="332">
        <f t="shared" si="0"/>
        <v>24484.571917260004</v>
      </c>
      <c r="H16" s="46"/>
    </row>
    <row r="17" spans="1:16" ht="15.75" customHeight="1" x14ac:dyDescent="0.25">
      <c r="A17" s="323">
        <v>2022</v>
      </c>
      <c r="B17" s="330">
        <v>19758.79957915</v>
      </c>
      <c r="C17" s="331">
        <v>1456.4083623700001</v>
      </c>
      <c r="D17" s="328">
        <v>137.44492905000001</v>
      </c>
      <c r="E17" s="45">
        <v>2065.01986476</v>
      </c>
      <c r="F17" s="329">
        <v>168.29394698000002</v>
      </c>
      <c r="G17" s="332">
        <f t="shared" si="0"/>
        <v>23585.966682310001</v>
      </c>
      <c r="H17" s="46"/>
    </row>
    <row r="18" spans="1:16" ht="15.75" customHeight="1" x14ac:dyDescent="0.25">
      <c r="A18" s="323">
        <v>2023</v>
      </c>
      <c r="B18" s="330">
        <v>12654.83073525</v>
      </c>
      <c r="C18" s="331">
        <v>1461.7796933699999</v>
      </c>
      <c r="D18" s="328">
        <v>171.31813101000003</v>
      </c>
      <c r="E18" s="45">
        <v>1767.8177508400001</v>
      </c>
      <c r="F18" s="329">
        <v>55.854562010000002</v>
      </c>
      <c r="G18" s="332">
        <f t="shared" si="0"/>
        <v>16111.600872479999</v>
      </c>
      <c r="H18" s="46"/>
    </row>
    <row r="19" spans="1:16" ht="15.75" customHeight="1" x14ac:dyDescent="0.25">
      <c r="A19" s="323">
        <v>2024</v>
      </c>
      <c r="B19" s="330">
        <v>14870.462578539997</v>
      </c>
      <c r="C19" s="331">
        <v>1465.3295385400002</v>
      </c>
      <c r="D19" s="328">
        <v>162.09542909000001</v>
      </c>
      <c r="E19" s="45">
        <v>1868.4287541799999</v>
      </c>
      <c r="F19" s="329">
        <v>17.26681202</v>
      </c>
      <c r="G19" s="332">
        <f t="shared" si="0"/>
        <v>18383.583112369997</v>
      </c>
      <c r="H19" s="46"/>
    </row>
    <row r="20" spans="1:16" s="696" customFormat="1" ht="27.75" customHeight="1" x14ac:dyDescent="0.25">
      <c r="A20" s="689" t="s">
        <v>671</v>
      </c>
      <c r="B20" s="690">
        <f t="shared" ref="B20:F20" si="1">SUM(B21:B22)</f>
        <v>2824.9908125799998</v>
      </c>
      <c r="C20" s="691">
        <f t="shared" si="1"/>
        <v>219.34807997000001</v>
      </c>
      <c r="D20" s="692">
        <f t="shared" si="1"/>
        <v>19.549185980000001</v>
      </c>
      <c r="E20" s="693">
        <f t="shared" si="1"/>
        <v>386.53278389999997</v>
      </c>
      <c r="F20" s="832">
        <f t="shared" si="1"/>
        <v>31.775394030000001</v>
      </c>
      <c r="G20" s="694">
        <f>SUM(B20:F20)</f>
        <v>3482.1962564599999</v>
      </c>
      <c r="H20" s="695"/>
    </row>
    <row r="21" spans="1:16" s="696" customFormat="1" ht="14.25" customHeight="1" x14ac:dyDescent="0.25">
      <c r="A21" s="833" t="s">
        <v>214</v>
      </c>
      <c r="B21" s="834">
        <v>1732.5072653299999</v>
      </c>
      <c r="C21" s="835">
        <v>111.52984831000001</v>
      </c>
      <c r="D21" s="836">
        <v>15.67699298</v>
      </c>
      <c r="E21" s="837">
        <v>0.361153</v>
      </c>
      <c r="F21" s="838">
        <v>2.6499999999999999E-4</v>
      </c>
      <c r="G21" s="839">
        <f t="shared" ref="G21:G22" si="2">SUM(B21:F21)</f>
        <v>1860.0755246199999</v>
      </c>
      <c r="H21" s="695"/>
    </row>
    <row r="22" spans="1:16" s="696" customFormat="1" ht="14.25" customHeight="1" x14ac:dyDescent="0.25">
      <c r="A22" s="840" t="s">
        <v>215</v>
      </c>
      <c r="B22" s="841">
        <v>1092.4835472499999</v>
      </c>
      <c r="C22" s="842">
        <v>107.81823166</v>
      </c>
      <c r="D22" s="843">
        <v>3.8721930000000002</v>
      </c>
      <c r="E22" s="844">
        <v>386.17163089999997</v>
      </c>
      <c r="F22" s="845">
        <v>31.775129030000002</v>
      </c>
      <c r="G22" s="846">
        <f t="shared" si="2"/>
        <v>1622.12073184</v>
      </c>
      <c r="H22" s="695"/>
    </row>
    <row r="23" spans="1:16" ht="14.25" customHeight="1" x14ac:dyDescent="0.25">
      <c r="A23" s="42"/>
      <c r="B23" s="401"/>
      <c r="C23" s="401"/>
      <c r="D23" s="48"/>
      <c r="E23" s="48"/>
      <c r="F23" s="402"/>
      <c r="G23" s="45"/>
      <c r="H23" s="47"/>
    </row>
    <row r="24" spans="1:16" ht="14.25" customHeight="1" x14ac:dyDescent="0.25">
      <c r="A24" s="1032" t="s">
        <v>672</v>
      </c>
      <c r="B24" s="1032"/>
      <c r="C24" s="1032"/>
      <c r="D24" s="1032"/>
      <c r="E24" s="1032"/>
      <c r="F24" s="1032"/>
      <c r="G24" s="1032"/>
      <c r="H24" s="47"/>
    </row>
    <row r="25" spans="1:16" ht="14.25" customHeight="1" x14ac:dyDescent="0.25">
      <c r="A25" s="7" t="s">
        <v>673</v>
      </c>
      <c r="B25" s="401">
        <v>946.07665014999998</v>
      </c>
      <c r="C25" s="401">
        <v>151.58169521000002</v>
      </c>
      <c r="D25" s="48">
        <v>9.4300759999999997</v>
      </c>
      <c r="E25" s="486">
        <v>324.84658801</v>
      </c>
      <c r="F25" s="402">
        <v>0</v>
      </c>
      <c r="G25" s="45">
        <f>SUM(B25:F25)</f>
        <v>1431.9350093700002</v>
      </c>
      <c r="H25" s="47"/>
    </row>
    <row r="26" spans="1:16" ht="14.25" customHeight="1" x14ac:dyDescent="0.25">
      <c r="A26" s="7" t="s">
        <v>674</v>
      </c>
      <c r="B26" s="401">
        <v>1092.4835472499999</v>
      </c>
      <c r="C26" s="401">
        <v>107.81823166</v>
      </c>
      <c r="D26" s="48">
        <v>3.8721930000000002</v>
      </c>
      <c r="E26" s="486">
        <v>386.17163089999997</v>
      </c>
      <c r="F26" s="48">
        <v>31.775129030000002</v>
      </c>
      <c r="G26" s="45">
        <f>SUM(B26:F26)</f>
        <v>1622.12073184</v>
      </c>
      <c r="H26" s="47"/>
    </row>
    <row r="27" spans="1:16" ht="14.25" customHeight="1" x14ac:dyDescent="0.25">
      <c r="A27" s="197" t="s">
        <v>279</v>
      </c>
      <c r="B27" s="403">
        <f t="shared" ref="B27:G27" si="3">B26/B25-1</f>
        <v>0.15475162300727652</v>
      </c>
      <c r="C27" s="403">
        <f t="shared" si="3"/>
        <v>-0.28871206044615405</v>
      </c>
      <c r="D27" s="403">
        <f t="shared" si="3"/>
        <v>-0.58937838889103333</v>
      </c>
      <c r="E27" s="403">
        <f t="shared" si="3"/>
        <v>0.18878155151844211</v>
      </c>
      <c r="F27" s="403" t="s">
        <v>250</v>
      </c>
      <c r="G27" s="403">
        <f t="shared" si="3"/>
        <v>0.13281728655665348</v>
      </c>
      <c r="H27" s="47"/>
    </row>
    <row r="28" spans="1:16" ht="14.25" customHeight="1" x14ac:dyDescent="0.25">
      <c r="A28" s="42"/>
      <c r="B28" s="847"/>
      <c r="C28" s="847"/>
      <c r="D28" s="48"/>
      <c r="E28" s="48"/>
      <c r="F28" s="402"/>
      <c r="G28" s="45"/>
      <c r="H28" s="47"/>
      <c r="I28" s="848"/>
      <c r="J28" s="849"/>
      <c r="K28" s="850"/>
      <c r="L28" s="850"/>
      <c r="M28" s="850"/>
      <c r="N28" s="851"/>
      <c r="O28" s="850"/>
      <c r="P28" s="850"/>
    </row>
    <row r="29" spans="1:16" ht="14.25" customHeight="1" x14ac:dyDescent="0.25">
      <c r="A29" s="1032" t="s">
        <v>675</v>
      </c>
      <c r="B29" s="1032"/>
      <c r="C29" s="1032"/>
      <c r="D29" s="1032"/>
      <c r="E29" s="1032"/>
      <c r="F29" s="1032"/>
      <c r="G29" s="1032"/>
      <c r="H29" s="47"/>
      <c r="I29" s="848"/>
      <c r="J29" s="849"/>
      <c r="K29" s="850"/>
      <c r="L29" s="850"/>
      <c r="M29" s="850"/>
      <c r="N29" s="851"/>
      <c r="O29" s="850"/>
      <c r="P29" s="850"/>
    </row>
    <row r="30" spans="1:16" ht="14.25" customHeight="1" x14ac:dyDescent="0.25">
      <c r="A30" s="7" t="s">
        <v>676</v>
      </c>
      <c r="B30" s="847">
        <v>2258.3498047699995</v>
      </c>
      <c r="C30" s="847">
        <v>249.53273932000002</v>
      </c>
      <c r="D30" s="48">
        <v>33.469698969999996</v>
      </c>
      <c r="E30" s="48">
        <v>324.84658801</v>
      </c>
      <c r="F30" s="402">
        <v>1.05E-4</v>
      </c>
      <c r="G30" s="45">
        <f>SUM(B30:F30)</f>
        <v>2866.1989360699999</v>
      </c>
      <c r="H30" s="47"/>
      <c r="I30" s="848"/>
      <c r="J30" s="849"/>
      <c r="K30" s="850"/>
      <c r="L30" s="850"/>
      <c r="M30" s="850"/>
      <c r="N30" s="851"/>
      <c r="O30" s="850"/>
      <c r="P30" s="850"/>
    </row>
    <row r="31" spans="1:16" ht="14.25" customHeight="1" x14ac:dyDescent="0.25">
      <c r="A31" s="7" t="s">
        <v>677</v>
      </c>
      <c r="B31" s="847">
        <v>2824.9908125799998</v>
      </c>
      <c r="C31" s="847">
        <v>219.34807997000001</v>
      </c>
      <c r="D31" s="48">
        <v>19.549185980000001</v>
      </c>
      <c r="E31" s="852">
        <v>386.53278389999997</v>
      </c>
      <c r="F31" s="48">
        <v>31.775394030000001</v>
      </c>
      <c r="G31" s="45">
        <f>SUM(B31:F31)</f>
        <v>3482.1962564599999</v>
      </c>
      <c r="H31" s="47"/>
      <c r="I31" s="848"/>
      <c r="J31" s="849"/>
      <c r="K31" s="850"/>
      <c r="L31" s="850"/>
      <c r="M31" s="850"/>
      <c r="N31" s="851"/>
      <c r="O31" s="850"/>
      <c r="P31" s="850"/>
    </row>
    <row r="32" spans="1:16" ht="14.25" customHeight="1" x14ac:dyDescent="0.25">
      <c r="A32" s="197" t="s">
        <v>279</v>
      </c>
      <c r="B32" s="403">
        <f t="shared" ref="B32:G32" si="4">B31/B30-1</f>
        <v>0.2509093173312491</v>
      </c>
      <c r="C32" s="403">
        <f t="shared" si="4"/>
        <v>-0.12096472563983396</v>
      </c>
      <c r="D32" s="403">
        <f t="shared" si="4"/>
        <v>-0.4159138987917822</v>
      </c>
      <c r="E32" s="403">
        <f t="shared" si="4"/>
        <v>0.18989331631244055</v>
      </c>
      <c r="F32" s="403" t="s">
        <v>250</v>
      </c>
      <c r="G32" s="403">
        <f t="shared" si="4"/>
        <v>0.21491785257398321</v>
      </c>
      <c r="H32" s="47"/>
      <c r="I32" s="848"/>
      <c r="J32" s="849"/>
      <c r="K32" s="850"/>
      <c r="L32" s="850"/>
      <c r="M32" s="850"/>
      <c r="N32" s="851"/>
      <c r="O32" s="850"/>
      <c r="P32" s="850"/>
    </row>
    <row r="33" spans="1:16" ht="14.25" customHeight="1" x14ac:dyDescent="0.25">
      <c r="A33" s="42"/>
      <c r="B33" s="847"/>
      <c r="C33" s="847"/>
      <c r="D33" s="48"/>
      <c r="E33" s="48"/>
      <c r="F33" s="402"/>
      <c r="G33" s="45"/>
      <c r="H33" s="47"/>
      <c r="I33" s="848"/>
      <c r="J33" s="849"/>
      <c r="K33" s="850"/>
      <c r="L33" s="850"/>
      <c r="M33" s="850"/>
      <c r="N33" s="851"/>
      <c r="O33" s="850"/>
      <c r="P33" s="850"/>
    </row>
    <row r="34" spans="1:16" ht="14.25" customHeight="1" x14ac:dyDescent="0.25">
      <c r="A34" s="404" t="s">
        <v>280</v>
      </c>
      <c r="B34" s="404"/>
      <c r="C34" s="404"/>
      <c r="D34" s="404"/>
      <c r="E34" s="404"/>
      <c r="F34" s="404"/>
      <c r="G34" s="404"/>
      <c r="H34" s="47"/>
    </row>
    <row r="35" spans="1:16" ht="14.25" customHeight="1" x14ac:dyDescent="0.25">
      <c r="A35" s="7" t="s">
        <v>633</v>
      </c>
      <c r="B35" s="401">
        <v>1732.5072653299999</v>
      </c>
      <c r="C35" s="401">
        <v>111.52984831000001</v>
      </c>
      <c r="D35" s="48">
        <v>15.67699298</v>
      </c>
      <c r="E35" s="48">
        <v>0.361153</v>
      </c>
      <c r="F35" s="402">
        <v>2.6499999999999999E-4</v>
      </c>
      <c r="G35" s="45">
        <f>SUM(B35:F35)</f>
        <v>1860.0755246199999</v>
      </c>
      <c r="H35" s="47"/>
    </row>
    <row r="36" spans="1:16" ht="14.25" customHeight="1" x14ac:dyDescent="0.25">
      <c r="A36" s="7" t="s">
        <v>674</v>
      </c>
      <c r="B36" s="401">
        <v>1092.4835472499999</v>
      </c>
      <c r="C36" s="401">
        <v>107.81823166</v>
      </c>
      <c r="D36" s="48">
        <v>3.8721930000000002</v>
      </c>
      <c r="E36" s="48">
        <v>386.17163089999997</v>
      </c>
      <c r="F36" s="48">
        <v>31.775129030000002</v>
      </c>
      <c r="G36" s="45">
        <f>SUM(B36:F36)</f>
        <v>1622.12073184</v>
      </c>
      <c r="H36" s="47"/>
    </row>
    <row r="37" spans="1:16" ht="14.25" customHeight="1" x14ac:dyDescent="0.25">
      <c r="A37" s="197" t="s">
        <v>279</v>
      </c>
      <c r="B37" s="405">
        <f>B36/B35-1</f>
        <v>-0.36942051031346834</v>
      </c>
      <c r="C37" s="405">
        <f t="shared" ref="C37:G37" si="5">C36/C35-1</f>
        <v>-3.327913295177698E-2</v>
      </c>
      <c r="D37" s="405">
        <f t="shared" si="5"/>
        <v>-0.75300154787720008</v>
      </c>
      <c r="E37" s="405" t="s">
        <v>250</v>
      </c>
      <c r="F37" s="405" t="s">
        <v>250</v>
      </c>
      <c r="G37" s="405">
        <f t="shared" si="5"/>
        <v>-0.1279274898413667</v>
      </c>
      <c r="H37" s="47"/>
    </row>
    <row r="38" spans="1:16" ht="14.25" customHeight="1" x14ac:dyDescent="0.25">
      <c r="A38" s="42"/>
      <c r="B38" s="401"/>
      <c r="C38" s="401"/>
      <c r="D38" s="48"/>
      <c r="E38" s="48"/>
      <c r="F38" s="402"/>
      <c r="G38" s="45"/>
      <c r="H38" s="47"/>
    </row>
    <row r="39" spans="1:16" ht="23.25" customHeight="1" x14ac:dyDescent="0.25">
      <c r="A39" s="1034" t="s">
        <v>234</v>
      </c>
      <c r="B39" s="1034"/>
      <c r="C39" s="1034"/>
      <c r="D39" s="1034"/>
      <c r="E39" s="1034"/>
      <c r="F39" s="1034"/>
      <c r="G39" s="1034"/>
      <c r="H39" s="51"/>
    </row>
    <row r="40" spans="1:16" ht="14.25" customHeight="1" x14ac:dyDescent="0.25">
      <c r="A40" s="49"/>
      <c r="B40" s="52"/>
      <c r="C40" s="53"/>
      <c r="D40" s="54"/>
      <c r="E40" s="55"/>
      <c r="F40" s="55"/>
      <c r="G40" s="55"/>
      <c r="H40" s="23"/>
    </row>
    <row r="41" spans="1:16" ht="14.25" customHeight="1" x14ac:dyDescent="0.25">
      <c r="A41" s="49"/>
      <c r="B41" s="52"/>
      <c r="C41" s="53"/>
      <c r="D41" s="54"/>
      <c r="E41" s="55"/>
      <c r="F41" s="55"/>
      <c r="G41" s="55"/>
      <c r="H41" s="23"/>
    </row>
    <row r="42" spans="1:16" ht="14.25" customHeight="1" x14ac:dyDescent="0.25">
      <c r="A42" s="49"/>
      <c r="B42" s="52"/>
      <c r="C42" s="53"/>
      <c r="D42" s="54"/>
      <c r="E42" s="55"/>
      <c r="F42" s="55"/>
      <c r="G42" s="55"/>
      <c r="H42" s="23"/>
    </row>
    <row r="43" spans="1:16" ht="14.25" customHeight="1" x14ac:dyDescent="0.25">
      <c r="A43" s="49"/>
      <c r="B43" s="52"/>
      <c r="C43" s="53"/>
      <c r="D43" s="54"/>
      <c r="E43" s="55"/>
      <c r="F43" s="55"/>
      <c r="G43" s="55"/>
      <c r="H43" s="23"/>
    </row>
    <row r="44" spans="1:16" ht="14.25" customHeight="1" x14ac:dyDescent="0.25">
      <c r="A44" s="49"/>
      <c r="B44" s="54"/>
      <c r="C44" s="53"/>
      <c r="D44" s="54"/>
      <c r="E44" s="55"/>
      <c r="F44" s="55"/>
      <c r="G44" s="55"/>
      <c r="H44" s="23"/>
    </row>
    <row r="45" spans="1:16" ht="14.25" customHeight="1" x14ac:dyDescent="0.25">
      <c r="A45" s="49"/>
      <c r="B45" s="55"/>
      <c r="C45" s="53"/>
      <c r="D45" s="55"/>
      <c r="E45" s="55"/>
      <c r="F45" s="55"/>
      <c r="G45" s="55"/>
      <c r="H45" s="23"/>
    </row>
    <row r="46" spans="1:16" ht="14.25" customHeight="1" x14ac:dyDescent="0.25">
      <c r="A46" s="49"/>
      <c r="B46" s="55"/>
      <c r="C46" s="55"/>
      <c r="D46" s="55"/>
      <c r="E46" s="55"/>
      <c r="F46" s="55"/>
      <c r="G46" s="55"/>
      <c r="H46" s="23"/>
    </row>
    <row r="47" spans="1:16" ht="14.25" customHeight="1" x14ac:dyDescent="0.25">
      <c r="A47" s="49"/>
      <c r="B47" s="55"/>
      <c r="C47" s="55"/>
      <c r="D47" s="55"/>
      <c r="E47" s="55"/>
      <c r="F47" s="55"/>
      <c r="G47" s="55"/>
      <c r="H47" s="23"/>
    </row>
    <row r="48" spans="1:16" ht="14.25" customHeight="1" x14ac:dyDescent="0.25">
      <c r="A48" s="49"/>
      <c r="B48" s="55"/>
      <c r="C48" s="55"/>
      <c r="D48" s="55"/>
      <c r="E48" s="55"/>
      <c r="F48" s="55"/>
      <c r="G48" s="55"/>
      <c r="H48" s="23"/>
    </row>
    <row r="49" spans="1:8" ht="14.25" customHeight="1" x14ac:dyDescent="0.25">
      <c r="A49" s="49"/>
      <c r="B49" s="55"/>
      <c r="C49" s="55"/>
      <c r="D49" s="55"/>
      <c r="E49" s="55"/>
      <c r="F49" s="55"/>
      <c r="G49" s="55"/>
      <c r="H49" s="23"/>
    </row>
    <row r="50" spans="1:8" ht="14.25" customHeight="1" x14ac:dyDescent="0.25">
      <c r="A50" s="49"/>
      <c r="B50" s="55"/>
      <c r="C50" s="55"/>
      <c r="D50" s="55"/>
      <c r="E50" s="55"/>
      <c r="F50" s="55"/>
      <c r="G50" s="55"/>
      <c r="H50" s="23"/>
    </row>
    <row r="51" spans="1:8" ht="14.25" customHeight="1" x14ac:dyDescent="0.25">
      <c r="A51" s="49"/>
      <c r="B51" s="55"/>
      <c r="C51" s="55"/>
      <c r="D51" s="55"/>
      <c r="E51" s="55"/>
      <c r="F51" s="55"/>
      <c r="G51" s="55"/>
      <c r="H51" s="23"/>
    </row>
    <row r="52" spans="1:8" ht="14.25" customHeight="1" x14ac:dyDescent="0.25">
      <c r="A52" s="49"/>
      <c r="B52" s="50"/>
      <c r="C52" s="50"/>
      <c r="D52" s="50"/>
      <c r="E52" s="50"/>
      <c r="F52" s="50"/>
      <c r="G52" s="50"/>
      <c r="H52" s="47"/>
    </row>
    <row r="53" spans="1:8" ht="53.25" customHeight="1" x14ac:dyDescent="0.25">
      <c r="A53" s="1063" t="s">
        <v>678</v>
      </c>
      <c r="B53" s="1063"/>
      <c r="C53" s="1063"/>
      <c r="D53" s="1063"/>
      <c r="E53" s="1063"/>
      <c r="F53" s="1063"/>
      <c r="G53" s="1063"/>
      <c r="H53" s="56"/>
    </row>
    <row r="54" spans="1:8" ht="14.25" customHeight="1" x14ac:dyDescent="0.25">
      <c r="A54" s="49"/>
      <c r="B54" s="52"/>
      <c r="C54" s="57"/>
      <c r="D54" s="55"/>
      <c r="E54" s="55"/>
      <c r="F54" s="55"/>
      <c r="G54" s="55"/>
      <c r="H54" s="23"/>
    </row>
  </sheetData>
  <mergeCells count="6">
    <mergeCell ref="A53:G53"/>
    <mergeCell ref="B4:C4"/>
    <mergeCell ref="D4:F4"/>
    <mergeCell ref="A24:G24"/>
    <mergeCell ref="A29:G29"/>
    <mergeCell ref="A39:G39"/>
  </mergeCells>
  <pageMargins left="0.7" right="0.7" top="0.75" bottom="0.75" header="0" footer="0"/>
  <pageSetup scale="46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638E8-814C-4B12-B729-C0989D60A749}">
  <sheetPr codeName="Hoja23">
    <tabColor rgb="FF92D050"/>
  </sheetPr>
  <dimension ref="B2:I63"/>
  <sheetViews>
    <sheetView showGridLines="0" view="pageBreakPreview" zoomScaleNormal="100" zoomScaleSheetLayoutView="100" workbookViewId="0"/>
  </sheetViews>
  <sheetFormatPr baseColWidth="10" defaultColWidth="21.85546875" defaultRowHeight="15" x14ac:dyDescent="0.25"/>
  <cols>
    <col min="1" max="1" width="2.5703125" style="441" customWidth="1"/>
    <col min="2" max="3" width="15.85546875" style="441" customWidth="1"/>
    <col min="4" max="4" width="30.28515625" style="441" customWidth="1"/>
    <col min="5" max="5" width="41.42578125" style="441" bestFit="1" customWidth="1"/>
    <col min="6" max="6" width="16.85546875" style="441" customWidth="1"/>
    <col min="7" max="7" width="18.5703125" style="441" customWidth="1"/>
    <col min="8" max="8" width="21.85546875" style="441"/>
    <col min="9" max="9" width="18.42578125" style="441" customWidth="1"/>
    <col min="10" max="10" width="3.7109375" style="441" customWidth="1"/>
    <col min="11" max="16384" width="21.85546875" style="441"/>
  </cols>
  <sheetData>
    <row r="2" spans="2:9" ht="28.5" x14ac:dyDescent="0.25">
      <c r="B2" s="1068" t="s">
        <v>407</v>
      </c>
      <c r="C2" s="1068"/>
      <c r="D2" s="1068"/>
      <c r="E2" s="1068"/>
      <c r="F2" s="1068"/>
      <c r="G2" s="1068"/>
      <c r="H2" s="1068"/>
      <c r="I2" s="1068"/>
    </row>
    <row r="4" spans="2:9" ht="39.75" customHeight="1" x14ac:dyDescent="0.25">
      <c r="B4" s="442" t="s">
        <v>408</v>
      </c>
      <c r="C4" s="442" t="s">
        <v>409</v>
      </c>
      <c r="D4" s="443" t="s">
        <v>7</v>
      </c>
      <c r="E4" s="443" t="s">
        <v>8</v>
      </c>
      <c r="F4" s="442" t="s">
        <v>188</v>
      </c>
      <c r="G4" s="442" t="s">
        <v>10</v>
      </c>
      <c r="H4" s="442" t="s">
        <v>97</v>
      </c>
      <c r="I4" s="442" t="s">
        <v>457</v>
      </c>
    </row>
    <row r="5" spans="2:9" s="444" customFormat="1" ht="15.75" thickBot="1" x14ac:dyDescent="0.3">
      <c r="B5" s="445"/>
      <c r="C5" s="445"/>
      <c r="D5" s="446"/>
      <c r="E5" s="446"/>
      <c r="F5" s="445"/>
      <c r="G5" s="445"/>
      <c r="H5" s="445"/>
      <c r="I5" s="447"/>
    </row>
    <row r="6" spans="2:9" ht="20.25" customHeight="1" thickBot="1" x14ac:dyDescent="0.3">
      <c r="B6" s="448" t="s">
        <v>410</v>
      </c>
      <c r="C6" s="448">
        <v>2025</v>
      </c>
      <c r="D6" s="449" t="s">
        <v>99</v>
      </c>
      <c r="E6" s="450" t="s">
        <v>100</v>
      </c>
      <c r="F6" s="448" t="s">
        <v>26</v>
      </c>
      <c r="G6" s="448" t="s">
        <v>2</v>
      </c>
      <c r="H6" s="448" t="s">
        <v>411</v>
      </c>
      <c r="I6" s="448">
        <v>470</v>
      </c>
    </row>
    <row r="7" spans="2:9" ht="20.25" customHeight="1" x14ac:dyDescent="0.25">
      <c r="B7" s="451" t="s">
        <v>412</v>
      </c>
      <c r="C7" s="451">
        <v>2024</v>
      </c>
      <c r="D7" s="452" t="s">
        <v>222</v>
      </c>
      <c r="E7" s="453" t="s">
        <v>98</v>
      </c>
      <c r="F7" s="451" t="s">
        <v>28</v>
      </c>
      <c r="G7" s="451" t="s">
        <v>1</v>
      </c>
      <c r="H7" s="451" t="s">
        <v>411</v>
      </c>
      <c r="I7" s="451">
        <v>815</v>
      </c>
    </row>
    <row r="8" spans="2:9" ht="20.25" customHeight="1" x14ac:dyDescent="0.25">
      <c r="B8" s="454" t="s">
        <v>412</v>
      </c>
      <c r="C8" s="454">
        <v>2024</v>
      </c>
      <c r="D8" s="455" t="s">
        <v>178</v>
      </c>
      <c r="E8" s="456" t="s">
        <v>100</v>
      </c>
      <c r="F8" s="454" t="s">
        <v>15</v>
      </c>
      <c r="G8" s="454" t="s">
        <v>4</v>
      </c>
      <c r="H8" s="454" t="s">
        <v>411</v>
      </c>
      <c r="I8" s="454">
        <v>110</v>
      </c>
    </row>
    <row r="9" spans="2:9" ht="20.25" customHeight="1" thickBot="1" x14ac:dyDescent="0.3">
      <c r="B9" s="457" t="s">
        <v>413</v>
      </c>
      <c r="C9" s="457">
        <v>2024</v>
      </c>
      <c r="D9" s="458" t="s">
        <v>166</v>
      </c>
      <c r="E9" s="459" t="s">
        <v>167</v>
      </c>
      <c r="F9" s="460" t="s">
        <v>27</v>
      </c>
      <c r="G9" s="460" t="s">
        <v>2</v>
      </c>
      <c r="H9" s="460" t="s">
        <v>411</v>
      </c>
      <c r="I9" s="460">
        <v>1319</v>
      </c>
    </row>
    <row r="10" spans="2:9" ht="20.25" customHeight="1" thickBot="1" x14ac:dyDescent="0.3">
      <c r="B10" s="451" t="s">
        <v>414</v>
      </c>
      <c r="C10" s="451">
        <v>2024</v>
      </c>
      <c r="D10" s="452" t="s">
        <v>108</v>
      </c>
      <c r="E10" s="453" t="s">
        <v>109</v>
      </c>
      <c r="F10" s="451" t="s">
        <v>32</v>
      </c>
      <c r="G10" s="451" t="s">
        <v>1</v>
      </c>
      <c r="H10" s="460" t="s">
        <v>411</v>
      </c>
      <c r="I10" s="451">
        <v>1604</v>
      </c>
    </row>
    <row r="11" spans="2:9" ht="20.25" customHeight="1" x14ac:dyDescent="0.25">
      <c r="B11" s="461" t="s">
        <v>415</v>
      </c>
      <c r="C11" s="461">
        <v>2027</v>
      </c>
      <c r="D11" s="462" t="s">
        <v>103</v>
      </c>
      <c r="E11" s="463" t="s">
        <v>104</v>
      </c>
      <c r="F11" s="464" t="s">
        <v>33</v>
      </c>
      <c r="G11" s="464" t="s">
        <v>4</v>
      </c>
      <c r="H11" s="464" t="s">
        <v>105</v>
      </c>
      <c r="I11" s="464">
        <v>579</v>
      </c>
    </row>
    <row r="12" spans="2:9" ht="20.25" customHeight="1" x14ac:dyDescent="0.25">
      <c r="B12" s="454" t="s">
        <v>415</v>
      </c>
      <c r="C12" s="454">
        <v>2024</v>
      </c>
      <c r="D12" s="455" t="s">
        <v>168</v>
      </c>
      <c r="E12" s="456" t="s">
        <v>169</v>
      </c>
      <c r="F12" s="454" t="s">
        <v>24</v>
      </c>
      <c r="G12" s="454" t="s">
        <v>3</v>
      </c>
      <c r="H12" s="454" t="s">
        <v>102</v>
      </c>
      <c r="I12" s="454">
        <v>76</v>
      </c>
    </row>
    <row r="13" spans="2:9" ht="20.25" customHeight="1" x14ac:dyDescent="0.25">
      <c r="B13" s="451" t="s">
        <v>414</v>
      </c>
      <c r="C13" s="451">
        <v>2024</v>
      </c>
      <c r="D13" s="452" t="s">
        <v>170</v>
      </c>
      <c r="E13" s="453" t="s">
        <v>171</v>
      </c>
      <c r="F13" s="451" t="s">
        <v>22</v>
      </c>
      <c r="G13" s="451" t="s">
        <v>2</v>
      </c>
      <c r="H13" s="451" t="s">
        <v>102</v>
      </c>
      <c r="I13" s="451">
        <v>127</v>
      </c>
    </row>
    <row r="14" spans="2:9" ht="20.25" customHeight="1" x14ac:dyDescent="0.25">
      <c r="B14" s="465" t="s">
        <v>416</v>
      </c>
      <c r="C14" s="465">
        <v>2024</v>
      </c>
      <c r="D14" s="455" t="s">
        <v>137</v>
      </c>
      <c r="E14" s="456" t="s">
        <v>138</v>
      </c>
      <c r="F14" s="454" t="s">
        <v>36</v>
      </c>
      <c r="G14" s="454" t="s">
        <v>1</v>
      </c>
      <c r="H14" s="454" t="s">
        <v>105</v>
      </c>
      <c r="I14" s="454">
        <v>130</v>
      </c>
    </row>
    <row r="15" spans="2:9" ht="20.25" customHeight="1" x14ac:dyDescent="0.25">
      <c r="B15" s="466" t="s">
        <v>414</v>
      </c>
      <c r="C15" s="466">
        <v>2029</v>
      </c>
      <c r="D15" s="467" t="s">
        <v>417</v>
      </c>
      <c r="E15" s="468" t="s">
        <v>418</v>
      </c>
      <c r="F15" s="469" t="s">
        <v>32</v>
      </c>
      <c r="G15" s="469" t="s">
        <v>3</v>
      </c>
      <c r="H15" s="469" t="s">
        <v>102</v>
      </c>
      <c r="I15" s="469">
        <v>345</v>
      </c>
    </row>
    <row r="16" spans="2:9" ht="20.25" customHeight="1" thickBot="1" x14ac:dyDescent="0.3">
      <c r="B16" s="460" t="s">
        <v>415</v>
      </c>
      <c r="C16" s="460">
        <v>2026</v>
      </c>
      <c r="D16" s="458" t="s">
        <v>101</v>
      </c>
      <c r="E16" s="459" t="s">
        <v>34</v>
      </c>
      <c r="F16" s="460" t="s">
        <v>16</v>
      </c>
      <c r="G16" s="460" t="s">
        <v>3</v>
      </c>
      <c r="H16" s="460" t="s">
        <v>102</v>
      </c>
      <c r="I16" s="460">
        <v>150</v>
      </c>
    </row>
    <row r="17" spans="2:9" ht="20.25" customHeight="1" x14ac:dyDescent="0.25">
      <c r="B17" s="470" t="s">
        <v>419</v>
      </c>
      <c r="C17" s="451">
        <v>2028</v>
      </c>
      <c r="D17" s="452" t="s">
        <v>111</v>
      </c>
      <c r="E17" s="453" t="s">
        <v>112</v>
      </c>
      <c r="F17" s="451" t="s">
        <v>19</v>
      </c>
      <c r="G17" s="451" t="s">
        <v>1</v>
      </c>
      <c r="H17" s="451" t="s">
        <v>102</v>
      </c>
      <c r="I17" s="451">
        <v>1263</v>
      </c>
    </row>
    <row r="18" spans="2:9" ht="20.25" customHeight="1" thickBot="1" x14ac:dyDescent="0.3">
      <c r="B18" s="471" t="s">
        <v>420</v>
      </c>
      <c r="C18" s="472">
        <v>2028</v>
      </c>
      <c r="D18" s="473" t="s">
        <v>159</v>
      </c>
      <c r="E18" s="474" t="s">
        <v>160</v>
      </c>
      <c r="F18" s="472" t="s">
        <v>19</v>
      </c>
      <c r="G18" s="472" t="s">
        <v>5</v>
      </c>
      <c r="H18" s="472" t="s">
        <v>102</v>
      </c>
      <c r="I18" s="472">
        <v>1781</v>
      </c>
    </row>
    <row r="19" spans="2:9" ht="20.25" customHeight="1" thickBot="1" x14ac:dyDescent="0.3">
      <c r="B19" s="475" t="s">
        <v>421</v>
      </c>
      <c r="C19" s="460">
        <v>2028</v>
      </c>
      <c r="D19" s="458" t="s">
        <v>118</v>
      </c>
      <c r="E19" s="459" t="s">
        <v>119</v>
      </c>
      <c r="F19" s="460" t="s">
        <v>36</v>
      </c>
      <c r="G19" s="460" t="s">
        <v>1</v>
      </c>
      <c r="H19" s="460" t="s">
        <v>102</v>
      </c>
      <c r="I19" s="460">
        <v>1038</v>
      </c>
    </row>
    <row r="20" spans="2:9" ht="20.25" customHeight="1" thickBot="1" x14ac:dyDescent="0.3">
      <c r="B20" s="475" t="s">
        <v>422</v>
      </c>
      <c r="C20" s="460">
        <v>2028</v>
      </c>
      <c r="D20" s="458" t="s">
        <v>150</v>
      </c>
      <c r="E20" s="459" t="s">
        <v>151</v>
      </c>
      <c r="F20" s="460" t="s">
        <v>39</v>
      </c>
      <c r="G20" s="460" t="s">
        <v>1</v>
      </c>
      <c r="H20" s="460" t="s">
        <v>117</v>
      </c>
      <c r="I20" s="460">
        <v>1500</v>
      </c>
    </row>
    <row r="21" spans="2:9" ht="20.25" customHeight="1" thickBot="1" x14ac:dyDescent="0.3">
      <c r="B21" s="475" t="s">
        <v>423</v>
      </c>
      <c r="C21" s="460">
        <v>2032</v>
      </c>
      <c r="D21" s="458" t="s">
        <v>424</v>
      </c>
      <c r="E21" s="459" t="s">
        <v>171</v>
      </c>
      <c r="F21" s="460" t="s">
        <v>22</v>
      </c>
      <c r="G21" s="460" t="s">
        <v>425</v>
      </c>
      <c r="H21" s="460" t="s">
        <v>115</v>
      </c>
      <c r="I21" s="460">
        <v>598</v>
      </c>
    </row>
    <row r="22" spans="2:9" ht="20.25" customHeight="1" x14ac:dyDescent="0.25">
      <c r="B22" s="1069" t="s">
        <v>225</v>
      </c>
      <c r="C22" s="451">
        <v>2027</v>
      </c>
      <c r="D22" s="452" t="s">
        <v>426</v>
      </c>
      <c r="E22" s="453" t="s">
        <v>427</v>
      </c>
      <c r="F22" s="451" t="s">
        <v>45</v>
      </c>
      <c r="G22" s="451" t="s">
        <v>1</v>
      </c>
      <c r="H22" s="451" t="s">
        <v>115</v>
      </c>
      <c r="I22" s="451">
        <v>500</v>
      </c>
    </row>
    <row r="23" spans="2:9" ht="20.25" customHeight="1" x14ac:dyDescent="0.25">
      <c r="B23" s="1070"/>
      <c r="C23" s="454">
        <v>2029</v>
      </c>
      <c r="D23" s="455" t="s">
        <v>113</v>
      </c>
      <c r="E23" s="456" t="s">
        <v>114</v>
      </c>
      <c r="F23" s="454" t="s">
        <v>26</v>
      </c>
      <c r="G23" s="454" t="s">
        <v>1</v>
      </c>
      <c r="H23" s="454" t="s">
        <v>115</v>
      </c>
      <c r="I23" s="454">
        <v>1354</v>
      </c>
    </row>
    <row r="24" spans="2:9" ht="20.25" customHeight="1" x14ac:dyDescent="0.25">
      <c r="B24" s="1070"/>
      <c r="C24" s="470">
        <v>2030</v>
      </c>
      <c r="D24" s="452" t="s">
        <v>116</v>
      </c>
      <c r="E24" s="453" t="s">
        <v>114</v>
      </c>
      <c r="F24" s="451" t="s">
        <v>36</v>
      </c>
      <c r="G24" s="451" t="s">
        <v>1</v>
      </c>
      <c r="H24" s="451" t="s">
        <v>117</v>
      </c>
      <c r="I24" s="451">
        <v>2600</v>
      </c>
    </row>
    <row r="25" spans="2:9" ht="20.25" customHeight="1" x14ac:dyDescent="0.25">
      <c r="B25" s="1070"/>
      <c r="C25" s="454">
        <v>2032</v>
      </c>
      <c r="D25" s="455" t="s">
        <v>120</v>
      </c>
      <c r="E25" s="456" t="s">
        <v>114</v>
      </c>
      <c r="F25" s="454" t="s">
        <v>22</v>
      </c>
      <c r="G25" s="454" t="s">
        <v>1</v>
      </c>
      <c r="H25" s="454" t="s">
        <v>115</v>
      </c>
      <c r="I25" s="454">
        <v>2500</v>
      </c>
    </row>
    <row r="26" spans="2:9" ht="20.25" customHeight="1" x14ac:dyDescent="0.25">
      <c r="B26" s="1070"/>
      <c r="C26" s="451" t="s">
        <v>121</v>
      </c>
      <c r="D26" s="452" t="s">
        <v>122</v>
      </c>
      <c r="E26" s="453" t="s">
        <v>123</v>
      </c>
      <c r="F26" s="451" t="s">
        <v>124</v>
      </c>
      <c r="G26" s="451" t="s">
        <v>223</v>
      </c>
      <c r="H26" s="451" t="s">
        <v>102</v>
      </c>
      <c r="I26" s="451">
        <v>450</v>
      </c>
    </row>
    <row r="27" spans="2:9" ht="20.25" customHeight="1" x14ac:dyDescent="0.25">
      <c r="B27" s="1070"/>
      <c r="C27" s="454" t="s">
        <v>121</v>
      </c>
      <c r="D27" s="455" t="s">
        <v>125</v>
      </c>
      <c r="E27" s="456" t="s">
        <v>114</v>
      </c>
      <c r="F27" s="454" t="s">
        <v>26</v>
      </c>
      <c r="G27" s="454" t="s">
        <v>1</v>
      </c>
      <c r="H27" s="454" t="s">
        <v>115</v>
      </c>
      <c r="I27" s="454">
        <v>871</v>
      </c>
    </row>
    <row r="28" spans="2:9" ht="20.25" customHeight="1" x14ac:dyDescent="0.25">
      <c r="B28" s="1070"/>
      <c r="C28" s="451" t="s">
        <v>121</v>
      </c>
      <c r="D28" s="452" t="s">
        <v>428</v>
      </c>
      <c r="E28" s="453" t="s">
        <v>429</v>
      </c>
      <c r="F28" s="451" t="s">
        <v>25</v>
      </c>
      <c r="G28" s="451" t="s">
        <v>4</v>
      </c>
      <c r="H28" s="451" t="s">
        <v>102</v>
      </c>
      <c r="I28" s="451">
        <v>167</v>
      </c>
    </row>
    <row r="29" spans="2:9" ht="20.25" customHeight="1" x14ac:dyDescent="0.25">
      <c r="B29" s="1070"/>
      <c r="C29" s="454" t="s">
        <v>121</v>
      </c>
      <c r="D29" s="455" t="s">
        <v>126</v>
      </c>
      <c r="E29" s="456" t="s">
        <v>127</v>
      </c>
      <c r="F29" s="454" t="s">
        <v>32</v>
      </c>
      <c r="G29" s="454" t="s">
        <v>3</v>
      </c>
      <c r="H29" s="454" t="s">
        <v>102</v>
      </c>
      <c r="I29" s="454">
        <v>117</v>
      </c>
    </row>
    <row r="30" spans="2:9" ht="20.25" customHeight="1" x14ac:dyDescent="0.25">
      <c r="B30" s="1070"/>
      <c r="C30" s="451" t="s">
        <v>121</v>
      </c>
      <c r="D30" s="452" t="s">
        <v>128</v>
      </c>
      <c r="E30" s="453" t="s">
        <v>430</v>
      </c>
      <c r="F30" s="451" t="s">
        <v>36</v>
      </c>
      <c r="G30" s="451" t="s">
        <v>1</v>
      </c>
      <c r="H30" s="451" t="s">
        <v>117</v>
      </c>
      <c r="I30" s="451">
        <v>250</v>
      </c>
    </row>
    <row r="31" spans="2:9" ht="20.25" customHeight="1" x14ac:dyDescent="0.25">
      <c r="B31" s="1070"/>
      <c r="C31" s="465" t="s">
        <v>121</v>
      </c>
      <c r="D31" s="455" t="s">
        <v>224</v>
      </c>
      <c r="E31" s="456" t="s">
        <v>130</v>
      </c>
      <c r="F31" s="454" t="s">
        <v>28</v>
      </c>
      <c r="G31" s="454" t="s">
        <v>1</v>
      </c>
      <c r="H31" s="454" t="s">
        <v>431</v>
      </c>
      <c r="I31" s="454">
        <v>140</v>
      </c>
    </row>
    <row r="32" spans="2:9" ht="20.25" customHeight="1" x14ac:dyDescent="0.25">
      <c r="B32" s="1070"/>
      <c r="C32" s="451" t="s">
        <v>121</v>
      </c>
      <c r="D32" s="452" t="s">
        <v>131</v>
      </c>
      <c r="E32" s="453" t="s">
        <v>132</v>
      </c>
      <c r="F32" s="451" t="s">
        <v>15</v>
      </c>
      <c r="G32" s="451" t="s">
        <v>3</v>
      </c>
      <c r="H32" s="451" t="s">
        <v>115</v>
      </c>
      <c r="I32" s="451">
        <v>264</v>
      </c>
    </row>
    <row r="33" spans="2:9" ht="20.25" customHeight="1" x14ac:dyDescent="0.25">
      <c r="B33" s="1070"/>
      <c r="C33" s="454" t="s">
        <v>121</v>
      </c>
      <c r="D33" s="455" t="s">
        <v>133</v>
      </c>
      <c r="E33" s="456" t="s">
        <v>134</v>
      </c>
      <c r="F33" s="454" t="s">
        <v>135</v>
      </c>
      <c r="G33" s="454" t="s">
        <v>1</v>
      </c>
      <c r="H33" s="454" t="s">
        <v>117</v>
      </c>
      <c r="I33" s="454">
        <v>1043</v>
      </c>
    </row>
    <row r="34" spans="2:9" ht="20.25" customHeight="1" x14ac:dyDescent="0.25">
      <c r="B34" s="1070"/>
      <c r="C34" s="451" t="s">
        <v>121</v>
      </c>
      <c r="D34" s="452" t="s">
        <v>136</v>
      </c>
      <c r="E34" s="453" t="s">
        <v>107</v>
      </c>
      <c r="F34" s="451" t="s">
        <v>18</v>
      </c>
      <c r="G34" s="451" t="s">
        <v>3</v>
      </c>
      <c r="H34" s="451" t="s">
        <v>115</v>
      </c>
      <c r="I34" s="451">
        <v>214</v>
      </c>
    </row>
    <row r="35" spans="2:9" ht="20.25" customHeight="1" x14ac:dyDescent="0.25">
      <c r="B35" s="1070"/>
      <c r="C35" s="454" t="s">
        <v>121</v>
      </c>
      <c r="D35" s="455" t="s">
        <v>139</v>
      </c>
      <c r="E35" s="456" t="s">
        <v>21</v>
      </c>
      <c r="F35" s="454" t="s">
        <v>22</v>
      </c>
      <c r="G35" s="454" t="s">
        <v>2</v>
      </c>
      <c r="H35" s="454" t="s">
        <v>102</v>
      </c>
      <c r="I35" s="454">
        <v>4800</v>
      </c>
    </row>
    <row r="36" spans="2:9" ht="20.25" customHeight="1" x14ac:dyDescent="0.25">
      <c r="B36" s="1070"/>
      <c r="C36" s="451" t="s">
        <v>121</v>
      </c>
      <c r="D36" s="452" t="s">
        <v>140</v>
      </c>
      <c r="E36" s="453" t="s">
        <v>129</v>
      </c>
      <c r="F36" s="451" t="s">
        <v>36</v>
      </c>
      <c r="G36" s="451" t="s">
        <v>1</v>
      </c>
      <c r="H36" s="451" t="s">
        <v>117</v>
      </c>
      <c r="I36" s="451">
        <v>1486</v>
      </c>
    </row>
    <row r="37" spans="2:9" ht="20.25" customHeight="1" x14ac:dyDescent="0.25">
      <c r="B37" s="1070"/>
      <c r="C37" s="454" t="s">
        <v>121</v>
      </c>
      <c r="D37" s="455" t="s">
        <v>141</v>
      </c>
      <c r="E37" s="456" t="s">
        <v>142</v>
      </c>
      <c r="F37" s="454" t="s">
        <v>19</v>
      </c>
      <c r="G37" s="454" t="s">
        <v>1</v>
      </c>
      <c r="H37" s="454" t="s">
        <v>115</v>
      </c>
      <c r="I37" s="454">
        <v>600</v>
      </c>
    </row>
    <row r="38" spans="2:9" ht="20.25" customHeight="1" x14ac:dyDescent="0.25">
      <c r="B38" s="1070"/>
      <c r="C38" s="451" t="s">
        <v>121</v>
      </c>
      <c r="D38" s="452" t="s">
        <v>143</v>
      </c>
      <c r="E38" s="453" t="s">
        <v>144</v>
      </c>
      <c r="F38" s="451" t="s">
        <v>22</v>
      </c>
      <c r="G38" s="451" t="s">
        <v>1</v>
      </c>
      <c r="H38" s="451" t="s">
        <v>117</v>
      </c>
      <c r="I38" s="451">
        <v>3500</v>
      </c>
    </row>
    <row r="39" spans="2:9" ht="20.25" customHeight="1" x14ac:dyDescent="0.25">
      <c r="B39" s="1070"/>
      <c r="C39" s="454" t="s">
        <v>121</v>
      </c>
      <c r="D39" s="455" t="s">
        <v>145</v>
      </c>
      <c r="E39" s="456" t="s">
        <v>146</v>
      </c>
      <c r="F39" s="454" t="s">
        <v>36</v>
      </c>
      <c r="G39" s="454" t="s">
        <v>1</v>
      </c>
      <c r="H39" s="454" t="s">
        <v>117</v>
      </c>
      <c r="I39" s="454">
        <v>1860</v>
      </c>
    </row>
    <row r="40" spans="2:9" ht="20.25" customHeight="1" x14ac:dyDescent="0.25">
      <c r="B40" s="1070"/>
      <c r="C40" s="451" t="s">
        <v>121</v>
      </c>
      <c r="D40" s="452" t="s">
        <v>147</v>
      </c>
      <c r="E40" s="453" t="s">
        <v>148</v>
      </c>
      <c r="F40" s="451" t="s">
        <v>36</v>
      </c>
      <c r="G40" s="451" t="s">
        <v>5</v>
      </c>
      <c r="H40" s="451" t="s">
        <v>117</v>
      </c>
      <c r="I40" s="451">
        <v>2900</v>
      </c>
    </row>
    <row r="41" spans="2:9" ht="20.25" customHeight="1" x14ac:dyDescent="0.25">
      <c r="B41" s="1070"/>
      <c r="C41" s="454" t="s">
        <v>121</v>
      </c>
      <c r="D41" s="455" t="s">
        <v>149</v>
      </c>
      <c r="E41" s="456" t="s">
        <v>107</v>
      </c>
      <c r="F41" s="454" t="s">
        <v>32</v>
      </c>
      <c r="G41" s="454" t="s">
        <v>3</v>
      </c>
      <c r="H41" s="454" t="s">
        <v>117</v>
      </c>
      <c r="I41" s="454">
        <v>585</v>
      </c>
    </row>
    <row r="42" spans="2:9" ht="20.25" customHeight="1" x14ac:dyDescent="0.25">
      <c r="B42" s="1070"/>
      <c r="C42" s="451" t="s">
        <v>121</v>
      </c>
      <c r="D42" s="452" t="s">
        <v>152</v>
      </c>
      <c r="E42" s="453" t="s">
        <v>153</v>
      </c>
      <c r="F42" s="451" t="s">
        <v>13</v>
      </c>
      <c r="G42" s="451" t="s">
        <v>1</v>
      </c>
      <c r="H42" s="451" t="s">
        <v>115</v>
      </c>
      <c r="I42" s="451">
        <v>1364</v>
      </c>
    </row>
    <row r="43" spans="2:9" ht="20.25" customHeight="1" x14ac:dyDescent="0.25">
      <c r="B43" s="1070"/>
      <c r="C43" s="454" t="s">
        <v>121</v>
      </c>
      <c r="D43" s="455" t="s">
        <v>155</v>
      </c>
      <c r="E43" s="456" t="s">
        <v>156</v>
      </c>
      <c r="F43" s="454" t="s">
        <v>26</v>
      </c>
      <c r="G43" s="454" t="s">
        <v>1</v>
      </c>
      <c r="H43" s="454" t="s">
        <v>117</v>
      </c>
      <c r="I43" s="454">
        <v>655</v>
      </c>
    </row>
    <row r="44" spans="2:9" ht="20.25" customHeight="1" x14ac:dyDescent="0.25">
      <c r="B44" s="1070"/>
      <c r="C44" s="451" t="s">
        <v>121</v>
      </c>
      <c r="D44" s="452" t="s">
        <v>154</v>
      </c>
      <c r="E44" s="453" t="s">
        <v>432</v>
      </c>
      <c r="F44" s="451" t="s">
        <v>22</v>
      </c>
      <c r="G44" s="451" t="s">
        <v>1</v>
      </c>
      <c r="H44" s="451" t="s">
        <v>115</v>
      </c>
      <c r="I44" s="451">
        <v>2400</v>
      </c>
    </row>
    <row r="45" spans="2:9" ht="20.25" customHeight="1" x14ac:dyDescent="0.25">
      <c r="B45" s="1070"/>
      <c r="C45" s="454" t="s">
        <v>121</v>
      </c>
      <c r="D45" s="455" t="s">
        <v>106</v>
      </c>
      <c r="E45" s="456" t="s">
        <v>107</v>
      </c>
      <c r="F45" s="454" t="s">
        <v>32</v>
      </c>
      <c r="G45" s="454" t="s">
        <v>1</v>
      </c>
      <c r="H45" s="454" t="s">
        <v>102</v>
      </c>
      <c r="I45" s="454">
        <v>493</v>
      </c>
    </row>
    <row r="46" spans="2:9" ht="20.25" customHeight="1" x14ac:dyDescent="0.25">
      <c r="B46" s="1070"/>
      <c r="C46" s="451" t="s">
        <v>121</v>
      </c>
      <c r="D46" s="452" t="s">
        <v>157</v>
      </c>
      <c r="E46" s="453" t="s">
        <v>158</v>
      </c>
      <c r="F46" s="451" t="s">
        <v>33</v>
      </c>
      <c r="G46" s="451" t="s">
        <v>2</v>
      </c>
      <c r="H46" s="451" t="s">
        <v>117</v>
      </c>
      <c r="I46" s="451">
        <v>126</v>
      </c>
    </row>
    <row r="47" spans="2:9" ht="20.25" customHeight="1" x14ac:dyDescent="0.25">
      <c r="B47" s="1070"/>
      <c r="C47" s="454" t="s">
        <v>121</v>
      </c>
      <c r="D47" s="455" t="s">
        <v>161</v>
      </c>
      <c r="E47" s="456" t="s">
        <v>162</v>
      </c>
      <c r="F47" s="454" t="s">
        <v>16</v>
      </c>
      <c r="G47" s="454" t="s">
        <v>1</v>
      </c>
      <c r="H47" s="454" t="s">
        <v>102</v>
      </c>
      <c r="I47" s="454">
        <v>410</v>
      </c>
    </row>
    <row r="48" spans="2:9" ht="20.25" customHeight="1" x14ac:dyDescent="0.25">
      <c r="B48" s="1070"/>
      <c r="C48" s="451" t="s">
        <v>121</v>
      </c>
      <c r="D48" s="452" t="s">
        <v>163</v>
      </c>
      <c r="E48" s="453" t="s">
        <v>107</v>
      </c>
      <c r="F48" s="451" t="s">
        <v>25</v>
      </c>
      <c r="G48" s="451" t="s">
        <v>1</v>
      </c>
      <c r="H48" s="451" t="s">
        <v>117</v>
      </c>
      <c r="I48" s="451">
        <v>655</v>
      </c>
    </row>
    <row r="49" spans="2:9" ht="20.25" customHeight="1" x14ac:dyDescent="0.25">
      <c r="B49" s="1070"/>
      <c r="C49" s="454" t="s">
        <v>121</v>
      </c>
      <c r="D49" s="455" t="s">
        <v>164</v>
      </c>
      <c r="E49" s="456" t="s">
        <v>165</v>
      </c>
      <c r="F49" s="454" t="s">
        <v>39</v>
      </c>
      <c r="G49" s="454" t="s">
        <v>1</v>
      </c>
      <c r="H49" s="454" t="s">
        <v>117</v>
      </c>
      <c r="I49" s="454">
        <v>1290</v>
      </c>
    </row>
    <row r="50" spans="2:9" ht="20.25" customHeight="1" x14ac:dyDescent="0.25">
      <c r="B50" s="1070"/>
      <c r="C50" s="451" t="s">
        <v>121</v>
      </c>
      <c r="D50" s="452" t="s">
        <v>433</v>
      </c>
      <c r="E50" s="453" t="s">
        <v>434</v>
      </c>
      <c r="F50" s="451" t="s">
        <v>15</v>
      </c>
      <c r="G50" s="451" t="s">
        <v>1</v>
      </c>
      <c r="H50" s="451" t="s">
        <v>102</v>
      </c>
      <c r="I50" s="451">
        <v>431</v>
      </c>
    </row>
    <row r="51" spans="2:9" ht="20.25" customHeight="1" x14ac:dyDescent="0.25">
      <c r="B51" s="1070"/>
      <c r="C51" s="454" t="s">
        <v>121</v>
      </c>
      <c r="D51" s="455" t="s">
        <v>435</v>
      </c>
      <c r="E51" s="456" t="s">
        <v>138</v>
      </c>
      <c r="F51" s="454" t="s">
        <v>36</v>
      </c>
      <c r="G51" s="454" t="s">
        <v>1</v>
      </c>
      <c r="H51" s="454" t="s">
        <v>102</v>
      </c>
      <c r="I51" s="454">
        <v>1753</v>
      </c>
    </row>
    <row r="52" spans="2:9" ht="20.25" customHeight="1" x14ac:dyDescent="0.25">
      <c r="B52" s="1070"/>
      <c r="C52" s="451" t="s">
        <v>121</v>
      </c>
      <c r="D52" s="452" t="s">
        <v>172</v>
      </c>
      <c r="E52" s="453" t="s">
        <v>173</v>
      </c>
      <c r="F52" s="451" t="s">
        <v>124</v>
      </c>
      <c r="G52" s="451" t="s">
        <v>1</v>
      </c>
      <c r="H52" s="451" t="s">
        <v>102</v>
      </c>
      <c r="I52" s="451">
        <v>2792</v>
      </c>
    </row>
    <row r="53" spans="2:9" ht="20.25" customHeight="1" x14ac:dyDescent="0.25">
      <c r="B53" s="1070"/>
      <c r="C53" s="454" t="s">
        <v>121</v>
      </c>
      <c r="D53" s="455" t="s">
        <v>174</v>
      </c>
      <c r="E53" s="456" t="s">
        <v>175</v>
      </c>
      <c r="F53" s="454" t="s">
        <v>32</v>
      </c>
      <c r="G53" s="454" t="s">
        <v>4</v>
      </c>
      <c r="H53" s="454" t="s">
        <v>102</v>
      </c>
      <c r="I53" s="454">
        <v>90</v>
      </c>
    </row>
    <row r="54" spans="2:9" ht="20.25" customHeight="1" x14ac:dyDescent="0.25">
      <c r="B54" s="1070"/>
      <c r="C54" s="451" t="s">
        <v>121</v>
      </c>
      <c r="D54" s="452" t="s">
        <v>176</v>
      </c>
      <c r="E54" s="453" t="s">
        <v>107</v>
      </c>
      <c r="F54" s="451" t="s">
        <v>28</v>
      </c>
      <c r="G54" s="451" t="s">
        <v>3</v>
      </c>
      <c r="H54" s="451" t="s">
        <v>117</v>
      </c>
      <c r="I54" s="451">
        <v>91</v>
      </c>
    </row>
    <row r="55" spans="2:9" ht="20.25" customHeight="1" x14ac:dyDescent="0.25">
      <c r="B55" s="1070"/>
      <c r="C55" s="454" t="s">
        <v>121</v>
      </c>
      <c r="D55" s="455" t="s">
        <v>177</v>
      </c>
      <c r="E55" s="456" t="s">
        <v>114</v>
      </c>
      <c r="F55" s="454" t="s">
        <v>19</v>
      </c>
      <c r="G55" s="454" t="s">
        <v>1</v>
      </c>
      <c r="H55" s="454" t="s">
        <v>105</v>
      </c>
      <c r="I55" s="454">
        <v>1400</v>
      </c>
    </row>
    <row r="56" spans="2:9" ht="20.25" customHeight="1" thickBot="1" x14ac:dyDescent="0.3">
      <c r="B56" s="1071"/>
      <c r="C56" s="460" t="s">
        <v>121</v>
      </c>
      <c r="D56" s="458" t="s">
        <v>110</v>
      </c>
      <c r="E56" s="459" t="s">
        <v>21</v>
      </c>
      <c r="F56" s="460" t="s">
        <v>22</v>
      </c>
      <c r="G56" s="460" t="s">
        <v>1</v>
      </c>
      <c r="H56" s="460" t="s">
        <v>105</v>
      </c>
      <c r="I56" s="460">
        <v>2500</v>
      </c>
    </row>
    <row r="57" spans="2:9" ht="15.75" thickBot="1" x14ac:dyDescent="0.3">
      <c r="B57" s="476"/>
      <c r="C57" s="476"/>
      <c r="D57" s="476"/>
      <c r="E57" s="476"/>
      <c r="F57" s="476"/>
      <c r="G57" s="476"/>
      <c r="H57" s="476"/>
      <c r="I57" s="476"/>
    </row>
    <row r="58" spans="2:9" ht="15.75" thickBot="1" x14ac:dyDescent="0.3">
      <c r="B58" s="477" t="s">
        <v>0</v>
      </c>
      <c r="C58" s="478">
        <v>51</v>
      </c>
      <c r="D58" s="477" t="s">
        <v>179</v>
      </c>
      <c r="E58" s="477"/>
      <c r="F58" s="478"/>
      <c r="G58" s="478"/>
      <c r="H58" s="478"/>
      <c r="I58" s="478" t="s">
        <v>436</v>
      </c>
    </row>
    <row r="60" spans="2:9" ht="14.25" customHeight="1" x14ac:dyDescent="0.25">
      <c r="B60" s="1072" t="s">
        <v>458</v>
      </c>
      <c r="C60" s="1072"/>
      <c r="D60" s="1072"/>
      <c r="E60" s="1072"/>
      <c r="F60" s="1072"/>
      <c r="G60" s="1072"/>
      <c r="H60" s="1072"/>
      <c r="I60" s="1072"/>
    </row>
    <row r="61" spans="2:9" ht="14.25" customHeight="1" x14ac:dyDescent="0.25">
      <c r="B61" s="1073" t="s">
        <v>460</v>
      </c>
      <c r="C61" s="1073"/>
      <c r="D61" s="1073"/>
      <c r="E61" s="1073"/>
      <c r="F61" s="1073"/>
      <c r="G61" s="1073"/>
      <c r="H61" s="1073"/>
      <c r="I61" s="1073"/>
    </row>
    <row r="62" spans="2:9" ht="14.25" customHeight="1" x14ac:dyDescent="0.25">
      <c r="B62" s="1074" t="s">
        <v>461</v>
      </c>
      <c r="C62" s="1074"/>
      <c r="D62" s="1074"/>
      <c r="E62" s="1074"/>
      <c r="F62" s="1074"/>
      <c r="G62" s="1074"/>
      <c r="H62" s="1074"/>
      <c r="I62" s="1074"/>
    </row>
    <row r="63" spans="2:9" ht="26.25" customHeight="1" x14ac:dyDescent="0.25">
      <c r="B63" s="1067" t="s">
        <v>459</v>
      </c>
      <c r="C63" s="1067"/>
      <c r="D63" s="1067"/>
      <c r="E63" s="1067"/>
      <c r="F63" s="1067"/>
      <c r="G63" s="1067"/>
      <c r="H63" s="1067"/>
      <c r="I63" s="1067"/>
    </row>
  </sheetData>
  <mergeCells count="6">
    <mergeCell ref="B63:I63"/>
    <mergeCell ref="B2:I2"/>
    <mergeCell ref="B22:B56"/>
    <mergeCell ref="B60:I60"/>
    <mergeCell ref="B61:I61"/>
    <mergeCell ref="B62:I62"/>
  </mergeCells>
  <pageMargins left="0.7" right="0.7" top="0.75" bottom="0.75" header="0.3" footer="0.3"/>
  <pageSetup scale="44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49099-5A3A-450A-818A-CC7CCEDB98C8}">
  <sheetPr codeName="Hoja24">
    <tabColor rgb="FF92D050"/>
  </sheetPr>
  <dimension ref="B2:M95"/>
  <sheetViews>
    <sheetView showGridLines="0" view="pageBreakPreview" topLeftCell="F1" zoomScaleNormal="100" zoomScaleSheetLayoutView="100" workbookViewId="0">
      <selection activeCell="B2" sqref="B2:L2"/>
    </sheetView>
  </sheetViews>
  <sheetFormatPr baseColWidth="10" defaultColWidth="11.42578125" defaultRowHeight="15" x14ac:dyDescent="0.25"/>
  <cols>
    <col min="1" max="1" width="4.42578125" style="27" customWidth="1"/>
    <col min="2" max="2" width="14.140625" style="27" customWidth="1"/>
    <col min="3" max="3" width="27" style="27" bestFit="1" customWidth="1"/>
    <col min="4" max="4" width="42.5703125" style="27" customWidth="1"/>
    <col min="5" max="6" width="20.5703125" style="27" customWidth="1"/>
    <col min="7" max="7" width="13.28515625" style="27" customWidth="1"/>
    <col min="8" max="8" width="13.42578125" style="27" customWidth="1"/>
    <col min="9" max="9" width="20.28515625" style="27" bestFit="1" customWidth="1"/>
    <col min="10" max="10" width="26.28515625" style="27" bestFit="1" customWidth="1"/>
    <col min="11" max="11" width="34" style="27" bestFit="1" customWidth="1"/>
    <col min="12" max="12" width="22.42578125" style="28" bestFit="1" customWidth="1"/>
    <col min="13" max="13" width="3.5703125" style="28" customWidth="1"/>
    <col min="14" max="16384" width="11.42578125" style="27"/>
  </cols>
  <sheetData>
    <row r="2" spans="2:13" ht="28.5" customHeight="1" x14ac:dyDescent="0.25">
      <c r="B2" s="1085" t="s">
        <v>681</v>
      </c>
      <c r="C2" s="1085"/>
      <c r="D2" s="1085"/>
      <c r="E2" s="1085"/>
      <c r="F2" s="1085"/>
      <c r="G2" s="1085"/>
      <c r="H2" s="1085"/>
      <c r="I2" s="1085"/>
      <c r="J2" s="1085"/>
      <c r="K2" s="1085"/>
      <c r="L2" s="1085"/>
    </row>
    <row r="4" spans="2:13" s="29" customFormat="1" ht="48.75" customHeight="1" x14ac:dyDescent="0.25">
      <c r="B4" s="487" t="s">
        <v>6</v>
      </c>
      <c r="C4" s="487" t="s">
        <v>7</v>
      </c>
      <c r="D4" s="487" t="s">
        <v>8</v>
      </c>
      <c r="E4" s="487" t="s">
        <v>188</v>
      </c>
      <c r="F4" s="487" t="s">
        <v>9</v>
      </c>
      <c r="G4" s="487" t="s">
        <v>10</v>
      </c>
      <c r="H4" s="487" t="s">
        <v>11</v>
      </c>
      <c r="I4" s="487" t="s">
        <v>12</v>
      </c>
      <c r="J4" s="487" t="s">
        <v>679</v>
      </c>
      <c r="K4" s="487" t="s">
        <v>680</v>
      </c>
      <c r="L4" s="487" t="s">
        <v>189</v>
      </c>
      <c r="M4" s="30"/>
    </row>
    <row r="5" spans="2:13" s="29" customFormat="1" ht="15.75" customHeight="1" thickBot="1" x14ac:dyDescent="0.3">
      <c r="B5" s="30"/>
      <c r="C5" s="30"/>
      <c r="D5" s="30"/>
      <c r="E5" s="30"/>
      <c r="F5" s="30"/>
      <c r="G5" s="30"/>
      <c r="H5" s="30"/>
      <c r="I5" s="30"/>
      <c r="J5" s="30"/>
      <c r="L5" s="30"/>
      <c r="M5" s="30"/>
    </row>
    <row r="6" spans="2:13" ht="18" customHeight="1" thickTop="1" x14ac:dyDescent="0.25">
      <c r="B6" s="1076" t="s">
        <v>682</v>
      </c>
      <c r="C6" s="853" t="s">
        <v>683</v>
      </c>
      <c r="D6" s="488" t="s">
        <v>480</v>
      </c>
      <c r="E6" s="488" t="s">
        <v>27</v>
      </c>
      <c r="F6" s="488" t="s">
        <v>14</v>
      </c>
      <c r="G6" s="488" t="s">
        <v>1</v>
      </c>
      <c r="H6" s="489" t="s">
        <v>466</v>
      </c>
      <c r="I6" s="490" t="s">
        <v>684</v>
      </c>
      <c r="J6" s="490" t="s">
        <v>251</v>
      </c>
      <c r="K6" s="490" t="s">
        <v>251</v>
      </c>
      <c r="L6" s="491">
        <v>1</v>
      </c>
    </row>
    <row r="7" spans="2:13" ht="18" customHeight="1" x14ac:dyDescent="0.25">
      <c r="B7" s="1077"/>
      <c r="C7" s="854" t="s">
        <v>465</v>
      </c>
      <c r="D7" s="855" t="s">
        <v>43</v>
      </c>
      <c r="E7" s="855" t="s">
        <v>36</v>
      </c>
      <c r="F7" s="855" t="s">
        <v>14</v>
      </c>
      <c r="G7" s="855" t="s">
        <v>1</v>
      </c>
      <c r="H7" s="856" t="s">
        <v>466</v>
      </c>
      <c r="I7" s="857">
        <v>45631</v>
      </c>
      <c r="J7" s="857" t="s">
        <v>251</v>
      </c>
      <c r="K7" s="857" t="s">
        <v>251</v>
      </c>
      <c r="L7" s="858">
        <v>11.3025</v>
      </c>
    </row>
    <row r="8" spans="2:13" ht="18" customHeight="1" x14ac:dyDescent="0.25">
      <c r="B8" s="1077"/>
      <c r="C8" s="854" t="s">
        <v>685</v>
      </c>
      <c r="D8" s="855" t="s">
        <v>430</v>
      </c>
      <c r="E8" s="855" t="s">
        <v>36</v>
      </c>
      <c r="F8" s="855" t="s">
        <v>14</v>
      </c>
      <c r="G8" s="855" t="s">
        <v>1</v>
      </c>
      <c r="H8" s="856" t="s">
        <v>473</v>
      </c>
      <c r="I8" s="857" t="s">
        <v>684</v>
      </c>
      <c r="J8" s="857" t="s">
        <v>251</v>
      </c>
      <c r="K8" s="857" t="s">
        <v>251</v>
      </c>
      <c r="L8" s="858">
        <v>21</v>
      </c>
    </row>
    <row r="9" spans="2:13" ht="18" customHeight="1" x14ac:dyDescent="0.25">
      <c r="B9" s="1077"/>
      <c r="C9" s="854" t="s">
        <v>686</v>
      </c>
      <c r="D9" s="855" t="s">
        <v>687</v>
      </c>
      <c r="E9" s="855" t="s">
        <v>44</v>
      </c>
      <c r="F9" s="855" t="s">
        <v>14</v>
      </c>
      <c r="G9" s="855" t="s">
        <v>2</v>
      </c>
      <c r="H9" s="856" t="s">
        <v>466</v>
      </c>
      <c r="I9" s="857" t="s">
        <v>684</v>
      </c>
      <c r="J9" s="857" t="s">
        <v>251</v>
      </c>
      <c r="K9" s="857" t="s">
        <v>251</v>
      </c>
      <c r="L9" s="858">
        <v>1.3298464999999999</v>
      </c>
    </row>
    <row r="10" spans="2:13" ht="18" customHeight="1" x14ac:dyDescent="0.25">
      <c r="B10" s="1077"/>
      <c r="C10" s="854" t="s">
        <v>688</v>
      </c>
      <c r="D10" s="855" t="s">
        <v>687</v>
      </c>
      <c r="E10" s="855" t="s">
        <v>44</v>
      </c>
      <c r="F10" s="855" t="s">
        <v>14</v>
      </c>
      <c r="G10" s="855" t="s">
        <v>2</v>
      </c>
      <c r="H10" s="856" t="s">
        <v>466</v>
      </c>
      <c r="I10" s="857" t="s">
        <v>684</v>
      </c>
      <c r="J10" s="859" t="s">
        <v>251</v>
      </c>
      <c r="K10" s="859" t="s">
        <v>251</v>
      </c>
      <c r="L10" s="860">
        <v>1.155</v>
      </c>
    </row>
    <row r="11" spans="2:13" ht="18" customHeight="1" x14ac:dyDescent="0.25">
      <c r="B11" s="1077"/>
      <c r="C11" s="854" t="s">
        <v>467</v>
      </c>
      <c r="D11" s="855" t="s">
        <v>468</v>
      </c>
      <c r="E11" s="855" t="s">
        <v>32</v>
      </c>
      <c r="F11" s="855" t="s">
        <v>20</v>
      </c>
      <c r="G11" s="855" t="s">
        <v>3</v>
      </c>
      <c r="H11" s="856" t="s">
        <v>469</v>
      </c>
      <c r="I11" s="857" t="s">
        <v>684</v>
      </c>
      <c r="J11" s="857" t="s">
        <v>251</v>
      </c>
      <c r="K11" s="857" t="s">
        <v>251</v>
      </c>
      <c r="L11" s="858">
        <v>8.6171299999999995</v>
      </c>
    </row>
    <row r="12" spans="2:13" s="37" customFormat="1" ht="18" customHeight="1" x14ac:dyDescent="0.25">
      <c r="B12" s="1077"/>
      <c r="C12" s="854" t="s">
        <v>689</v>
      </c>
      <c r="D12" s="855" t="s">
        <v>132</v>
      </c>
      <c r="E12" s="855" t="s">
        <v>15</v>
      </c>
      <c r="F12" s="855" t="s">
        <v>14</v>
      </c>
      <c r="G12" s="855" t="s">
        <v>3</v>
      </c>
      <c r="H12" s="856" t="s">
        <v>690</v>
      </c>
      <c r="I12" s="857">
        <v>45040</v>
      </c>
      <c r="J12" s="857" t="s">
        <v>251</v>
      </c>
      <c r="K12" s="857" t="s">
        <v>251</v>
      </c>
      <c r="L12" s="858">
        <v>10</v>
      </c>
      <c r="M12" s="38"/>
    </row>
    <row r="13" spans="2:13" ht="18" customHeight="1" x14ac:dyDescent="0.25">
      <c r="B13" s="1077"/>
      <c r="C13" s="854" t="s">
        <v>199</v>
      </c>
      <c r="D13" s="855" t="s">
        <v>470</v>
      </c>
      <c r="E13" s="855" t="s">
        <v>33</v>
      </c>
      <c r="F13" s="855" t="s">
        <v>14</v>
      </c>
      <c r="G13" s="855" t="s">
        <v>4</v>
      </c>
      <c r="H13" s="856" t="s">
        <v>23</v>
      </c>
      <c r="I13" s="857">
        <v>45411</v>
      </c>
      <c r="J13" s="857" t="s">
        <v>251</v>
      </c>
      <c r="K13" s="857" t="s">
        <v>251</v>
      </c>
      <c r="L13" s="858">
        <v>5</v>
      </c>
    </row>
    <row r="14" spans="2:13" ht="18" customHeight="1" x14ac:dyDescent="0.25">
      <c r="B14" s="1077"/>
      <c r="C14" s="854" t="s">
        <v>471</v>
      </c>
      <c r="D14" s="855" t="s">
        <v>472</v>
      </c>
      <c r="E14" s="855" t="s">
        <v>45</v>
      </c>
      <c r="F14" s="855" t="s">
        <v>20</v>
      </c>
      <c r="G14" s="855" t="s">
        <v>5</v>
      </c>
      <c r="H14" s="856" t="s">
        <v>473</v>
      </c>
      <c r="I14" s="857">
        <v>45604</v>
      </c>
      <c r="J14" s="857" t="s">
        <v>251</v>
      </c>
      <c r="K14" s="857" t="s">
        <v>251</v>
      </c>
      <c r="L14" s="858">
        <v>10.656000000000001</v>
      </c>
    </row>
    <row r="15" spans="2:13" ht="18" customHeight="1" x14ac:dyDescent="0.25">
      <c r="B15" s="1077"/>
      <c r="C15" s="854" t="s">
        <v>691</v>
      </c>
      <c r="D15" s="855" t="s">
        <v>692</v>
      </c>
      <c r="E15" s="855" t="s">
        <v>135</v>
      </c>
      <c r="F15" s="855" t="s">
        <v>14</v>
      </c>
      <c r="G15" s="855" t="s">
        <v>1</v>
      </c>
      <c r="H15" s="856" t="s">
        <v>466</v>
      </c>
      <c r="I15" s="857">
        <v>45574</v>
      </c>
      <c r="J15" s="857" t="s">
        <v>251</v>
      </c>
      <c r="K15" s="857" t="s">
        <v>251</v>
      </c>
      <c r="L15" s="858">
        <v>5.89</v>
      </c>
    </row>
    <row r="16" spans="2:13" ht="18" customHeight="1" x14ac:dyDescent="0.25">
      <c r="B16" s="1077"/>
      <c r="C16" s="854" t="s">
        <v>693</v>
      </c>
      <c r="D16" s="855" t="s">
        <v>694</v>
      </c>
      <c r="E16" s="855" t="s">
        <v>26</v>
      </c>
      <c r="F16" s="855" t="s">
        <v>14</v>
      </c>
      <c r="G16" s="855" t="s">
        <v>1</v>
      </c>
      <c r="H16" s="856" t="s">
        <v>190</v>
      </c>
      <c r="I16" s="857">
        <v>45700</v>
      </c>
      <c r="J16" s="857" t="s">
        <v>251</v>
      </c>
      <c r="K16" s="857" t="s">
        <v>251</v>
      </c>
      <c r="L16" s="858">
        <v>1.3136779999999999</v>
      </c>
    </row>
    <row r="17" spans="2:13" ht="18" customHeight="1" x14ac:dyDescent="0.25">
      <c r="B17" s="1077"/>
      <c r="C17" s="854" t="s">
        <v>192</v>
      </c>
      <c r="D17" s="855" t="s">
        <v>29</v>
      </c>
      <c r="E17" s="855" t="s">
        <v>26</v>
      </c>
      <c r="F17" s="855" t="s">
        <v>14</v>
      </c>
      <c r="G17" s="855" t="s">
        <v>1</v>
      </c>
      <c r="H17" s="856" t="s">
        <v>466</v>
      </c>
      <c r="I17" s="857" t="s">
        <v>684</v>
      </c>
      <c r="J17" s="857" t="s">
        <v>251</v>
      </c>
      <c r="K17" s="857" t="s">
        <v>251</v>
      </c>
      <c r="L17" s="858">
        <v>11.225899999999999</v>
      </c>
    </row>
    <row r="18" spans="2:13" ht="18" customHeight="1" x14ac:dyDescent="0.25">
      <c r="B18" s="1077"/>
      <c r="C18" s="854" t="s">
        <v>695</v>
      </c>
      <c r="D18" s="855" t="s">
        <v>196</v>
      </c>
      <c r="E18" s="855" t="s">
        <v>36</v>
      </c>
      <c r="F18" s="855" t="s">
        <v>14</v>
      </c>
      <c r="G18" s="855" t="s">
        <v>1</v>
      </c>
      <c r="H18" s="856" t="s">
        <v>466</v>
      </c>
      <c r="I18" s="857" t="s">
        <v>684</v>
      </c>
      <c r="J18" s="857" t="s">
        <v>251</v>
      </c>
      <c r="K18" s="857" t="s">
        <v>251</v>
      </c>
      <c r="L18" s="858">
        <v>3.694</v>
      </c>
    </row>
    <row r="19" spans="2:13" s="37" customFormat="1" ht="18" customHeight="1" x14ac:dyDescent="0.25">
      <c r="B19" s="1077"/>
      <c r="C19" s="854" t="s">
        <v>200</v>
      </c>
      <c r="D19" s="855" t="s">
        <v>30</v>
      </c>
      <c r="E19" s="855" t="s">
        <v>27</v>
      </c>
      <c r="F19" s="855" t="s">
        <v>20</v>
      </c>
      <c r="G19" s="855" t="s">
        <v>4</v>
      </c>
      <c r="H19" s="856" t="s">
        <v>466</v>
      </c>
      <c r="I19" s="857">
        <v>45117</v>
      </c>
      <c r="J19" s="857" t="s">
        <v>251</v>
      </c>
      <c r="K19" s="857" t="s">
        <v>251</v>
      </c>
      <c r="L19" s="858">
        <v>2.5</v>
      </c>
      <c r="M19" s="38"/>
    </row>
    <row r="20" spans="2:13" s="37" customFormat="1" ht="18" customHeight="1" x14ac:dyDescent="0.25">
      <c r="B20" s="1077"/>
      <c r="C20" s="854" t="s">
        <v>50</v>
      </c>
      <c r="D20" s="855" t="s">
        <v>30</v>
      </c>
      <c r="E20" s="855" t="s">
        <v>44</v>
      </c>
      <c r="F20" s="855" t="s">
        <v>14</v>
      </c>
      <c r="G20" s="855" t="s">
        <v>1</v>
      </c>
      <c r="H20" s="856" t="s">
        <v>466</v>
      </c>
      <c r="I20" s="857">
        <v>44791</v>
      </c>
      <c r="J20" s="857" t="s">
        <v>251</v>
      </c>
      <c r="K20" s="857" t="s">
        <v>251</v>
      </c>
      <c r="L20" s="858">
        <v>2.2999999999999998</v>
      </c>
      <c r="M20" s="38"/>
    </row>
    <row r="21" spans="2:13" s="37" customFormat="1" ht="18" customHeight="1" x14ac:dyDescent="0.25">
      <c r="B21" s="1077"/>
      <c r="C21" s="854" t="s">
        <v>696</v>
      </c>
      <c r="D21" s="855" t="s">
        <v>697</v>
      </c>
      <c r="E21" s="855" t="s">
        <v>36</v>
      </c>
      <c r="F21" s="855" t="s">
        <v>14</v>
      </c>
      <c r="G21" s="855" t="s">
        <v>1</v>
      </c>
      <c r="H21" s="856" t="s">
        <v>698</v>
      </c>
      <c r="I21" s="857">
        <v>45586</v>
      </c>
      <c r="J21" s="857" t="s">
        <v>251</v>
      </c>
      <c r="K21" s="857" t="s">
        <v>251</v>
      </c>
      <c r="L21" s="858">
        <v>21</v>
      </c>
      <c r="M21" s="38"/>
    </row>
    <row r="22" spans="2:13" ht="18" customHeight="1" x14ac:dyDescent="0.25">
      <c r="B22" s="1077"/>
      <c r="C22" s="854" t="s">
        <v>51</v>
      </c>
      <c r="D22" s="855" t="s">
        <v>52</v>
      </c>
      <c r="E22" s="855" t="s">
        <v>25</v>
      </c>
      <c r="F22" s="855" t="s">
        <v>14</v>
      </c>
      <c r="G22" s="855" t="s">
        <v>4</v>
      </c>
      <c r="H22" s="856" t="s">
        <v>466</v>
      </c>
      <c r="I22" s="857">
        <v>45169</v>
      </c>
      <c r="J22" s="857" t="s">
        <v>251</v>
      </c>
      <c r="K22" s="857" t="s">
        <v>251</v>
      </c>
      <c r="L22" s="858">
        <v>5.1735199999999999</v>
      </c>
    </row>
    <row r="23" spans="2:13" ht="18" customHeight="1" x14ac:dyDescent="0.25">
      <c r="B23" s="1077"/>
      <c r="C23" s="854" t="s">
        <v>699</v>
      </c>
      <c r="D23" s="855" t="s">
        <v>144</v>
      </c>
      <c r="E23" s="855" t="s">
        <v>22</v>
      </c>
      <c r="F23" s="855" t="s">
        <v>14</v>
      </c>
      <c r="G23" s="855" t="s">
        <v>1</v>
      </c>
      <c r="H23" s="856" t="s">
        <v>700</v>
      </c>
      <c r="I23" s="857">
        <v>45317</v>
      </c>
      <c r="J23" s="857" t="s">
        <v>251</v>
      </c>
      <c r="K23" s="857" t="s">
        <v>251</v>
      </c>
      <c r="L23" s="858">
        <v>10</v>
      </c>
    </row>
    <row r="24" spans="2:13" ht="18" customHeight="1" x14ac:dyDescent="0.25">
      <c r="B24" s="1077"/>
      <c r="C24" s="854" t="s">
        <v>474</v>
      </c>
      <c r="D24" s="855" t="s">
        <v>31</v>
      </c>
      <c r="E24" s="855" t="s">
        <v>32</v>
      </c>
      <c r="F24" s="855" t="s">
        <v>14</v>
      </c>
      <c r="G24" s="855" t="s">
        <v>3</v>
      </c>
      <c r="H24" s="856" t="s">
        <v>469</v>
      </c>
      <c r="I24" s="857" t="s">
        <v>684</v>
      </c>
      <c r="J24" s="857" t="s">
        <v>251</v>
      </c>
      <c r="K24" s="857" t="s">
        <v>251</v>
      </c>
      <c r="L24" s="858">
        <v>7.7644700000000002</v>
      </c>
    </row>
    <row r="25" spans="2:13" ht="18" customHeight="1" x14ac:dyDescent="0.25">
      <c r="B25" s="1077"/>
      <c r="C25" s="854" t="s">
        <v>701</v>
      </c>
      <c r="D25" s="855" t="s">
        <v>146</v>
      </c>
      <c r="E25" s="855" t="s">
        <v>36</v>
      </c>
      <c r="F25" s="855" t="s">
        <v>14</v>
      </c>
      <c r="G25" s="855" t="s">
        <v>1</v>
      </c>
      <c r="H25" s="856" t="s">
        <v>698</v>
      </c>
      <c r="I25" s="857">
        <v>45327</v>
      </c>
      <c r="J25" s="857" t="s">
        <v>251</v>
      </c>
      <c r="K25" s="857" t="s">
        <v>251</v>
      </c>
      <c r="L25" s="858">
        <v>22.515000000000001</v>
      </c>
    </row>
    <row r="26" spans="2:13" ht="18" customHeight="1" x14ac:dyDescent="0.25">
      <c r="B26" s="1077"/>
      <c r="C26" s="854" t="s">
        <v>702</v>
      </c>
      <c r="D26" s="855" t="s">
        <v>703</v>
      </c>
      <c r="E26" s="855" t="s">
        <v>15</v>
      </c>
      <c r="F26" s="855" t="s">
        <v>20</v>
      </c>
      <c r="G26" s="855" t="s">
        <v>1</v>
      </c>
      <c r="H26" s="856" t="s">
        <v>466</v>
      </c>
      <c r="I26" s="857" t="s">
        <v>684</v>
      </c>
      <c r="J26" s="857" t="s">
        <v>251</v>
      </c>
      <c r="K26" s="857" t="s">
        <v>251</v>
      </c>
      <c r="L26" s="858">
        <v>5.63</v>
      </c>
    </row>
    <row r="27" spans="2:13" ht="18" customHeight="1" x14ac:dyDescent="0.25">
      <c r="B27" s="1077"/>
      <c r="C27" s="854" t="s">
        <v>704</v>
      </c>
      <c r="D27" s="855" t="s">
        <v>705</v>
      </c>
      <c r="E27" s="855" t="s">
        <v>33</v>
      </c>
      <c r="F27" s="855" t="s">
        <v>14</v>
      </c>
      <c r="G27" s="855" t="s">
        <v>706</v>
      </c>
      <c r="H27" s="856" t="s">
        <v>466</v>
      </c>
      <c r="I27" s="857" t="s">
        <v>684</v>
      </c>
      <c r="J27" s="857" t="s">
        <v>251</v>
      </c>
      <c r="K27" s="857" t="s">
        <v>251</v>
      </c>
      <c r="L27" s="858">
        <v>10.0114</v>
      </c>
    </row>
    <row r="28" spans="2:13" ht="18" customHeight="1" x14ac:dyDescent="0.25">
      <c r="B28" s="1077"/>
      <c r="C28" s="854" t="s">
        <v>707</v>
      </c>
      <c r="D28" s="855" t="s">
        <v>708</v>
      </c>
      <c r="E28" s="855" t="s">
        <v>25</v>
      </c>
      <c r="F28" s="855" t="s">
        <v>20</v>
      </c>
      <c r="G28" s="855" t="s">
        <v>4</v>
      </c>
      <c r="H28" s="856" t="s">
        <v>466</v>
      </c>
      <c r="I28" s="857" t="s">
        <v>684</v>
      </c>
      <c r="J28" s="857" t="s">
        <v>251</v>
      </c>
      <c r="K28" s="857" t="s">
        <v>251</v>
      </c>
      <c r="L28" s="858">
        <v>2.7280929999999999</v>
      </c>
    </row>
    <row r="29" spans="2:13" ht="18" customHeight="1" x14ac:dyDescent="0.25">
      <c r="B29" s="1077"/>
      <c r="C29" s="854" t="s">
        <v>709</v>
      </c>
      <c r="D29" s="855" t="s">
        <v>710</v>
      </c>
      <c r="E29" s="855" t="s">
        <v>16</v>
      </c>
      <c r="F29" s="855" t="s">
        <v>14</v>
      </c>
      <c r="G29" s="855" t="s">
        <v>1</v>
      </c>
      <c r="H29" s="856" t="s">
        <v>190</v>
      </c>
      <c r="I29" s="857">
        <v>44888</v>
      </c>
      <c r="J29" s="857" t="s">
        <v>251</v>
      </c>
      <c r="K29" s="857" t="s">
        <v>251</v>
      </c>
      <c r="L29" s="858">
        <v>1.8</v>
      </c>
    </row>
    <row r="30" spans="2:13" ht="18" customHeight="1" x14ac:dyDescent="0.25">
      <c r="B30" s="1077"/>
      <c r="C30" s="854" t="s">
        <v>711</v>
      </c>
      <c r="D30" s="855" t="s">
        <v>138</v>
      </c>
      <c r="E30" s="855" t="s">
        <v>36</v>
      </c>
      <c r="F30" s="855" t="s">
        <v>20</v>
      </c>
      <c r="G30" s="855" t="s">
        <v>1</v>
      </c>
      <c r="H30" s="856" t="s">
        <v>466</v>
      </c>
      <c r="I30" s="857">
        <v>45631</v>
      </c>
      <c r="J30" s="857" t="s">
        <v>251</v>
      </c>
      <c r="K30" s="857" t="s">
        <v>251</v>
      </c>
      <c r="L30" s="858">
        <v>3.5156000000000001</v>
      </c>
    </row>
    <row r="31" spans="2:13" ht="18" customHeight="1" x14ac:dyDescent="0.25">
      <c r="B31" s="1077"/>
      <c r="C31" s="854" t="s">
        <v>57</v>
      </c>
      <c r="D31" s="855" t="s">
        <v>58</v>
      </c>
      <c r="E31" s="855" t="s">
        <v>16</v>
      </c>
      <c r="F31" s="855" t="s">
        <v>14</v>
      </c>
      <c r="G31" s="855" t="s">
        <v>3</v>
      </c>
      <c r="H31" s="855" t="s">
        <v>59</v>
      </c>
      <c r="I31" s="855" t="s">
        <v>684</v>
      </c>
      <c r="J31" s="855" t="s">
        <v>251</v>
      </c>
      <c r="K31" s="855" t="s">
        <v>251</v>
      </c>
      <c r="L31" s="858">
        <v>6.9361040000000003</v>
      </c>
    </row>
    <row r="32" spans="2:13" ht="18" customHeight="1" x14ac:dyDescent="0.25">
      <c r="B32" s="1077"/>
      <c r="C32" s="854" t="s">
        <v>712</v>
      </c>
      <c r="D32" s="855" t="s">
        <v>427</v>
      </c>
      <c r="E32" s="855" t="s">
        <v>45</v>
      </c>
      <c r="F32" s="855" t="s">
        <v>20</v>
      </c>
      <c r="G32" s="855" t="s">
        <v>1</v>
      </c>
      <c r="H32" s="856" t="s">
        <v>713</v>
      </c>
      <c r="I32" s="857">
        <v>45709</v>
      </c>
      <c r="J32" s="857" t="s">
        <v>251</v>
      </c>
      <c r="K32" s="857" t="s">
        <v>251</v>
      </c>
      <c r="L32" s="858">
        <v>285.92272804000004</v>
      </c>
    </row>
    <row r="33" spans="2:13" ht="18" customHeight="1" x14ac:dyDescent="0.25">
      <c r="B33" s="1077"/>
      <c r="C33" s="854" t="s">
        <v>714</v>
      </c>
      <c r="D33" s="855" t="s">
        <v>715</v>
      </c>
      <c r="E33" s="855" t="s">
        <v>13</v>
      </c>
      <c r="F33" s="855" t="s">
        <v>20</v>
      </c>
      <c r="G33" s="855" t="s">
        <v>2</v>
      </c>
      <c r="H33" s="856" t="s">
        <v>466</v>
      </c>
      <c r="I33" s="857" t="s">
        <v>684</v>
      </c>
      <c r="J33" s="857" t="s">
        <v>251</v>
      </c>
      <c r="K33" s="857" t="s">
        <v>251</v>
      </c>
      <c r="L33" s="858">
        <v>1.01229445</v>
      </c>
    </row>
    <row r="34" spans="2:13" ht="18" customHeight="1" x14ac:dyDescent="0.25">
      <c r="B34" s="1077"/>
      <c r="C34" s="854" t="s">
        <v>193</v>
      </c>
      <c r="D34" s="855" t="s">
        <v>716</v>
      </c>
      <c r="E34" s="855" t="s">
        <v>33</v>
      </c>
      <c r="F34" s="855" t="s">
        <v>14</v>
      </c>
      <c r="G34" s="855" t="s">
        <v>1</v>
      </c>
      <c r="H34" s="856" t="s">
        <v>59</v>
      </c>
      <c r="I34" s="857" t="s">
        <v>684</v>
      </c>
      <c r="J34" s="857" t="s">
        <v>251</v>
      </c>
      <c r="K34" s="857" t="s">
        <v>251</v>
      </c>
      <c r="L34" s="858">
        <v>20</v>
      </c>
    </row>
    <row r="35" spans="2:13" s="37" customFormat="1" ht="18" customHeight="1" x14ac:dyDescent="0.25">
      <c r="B35" s="1077"/>
      <c r="C35" s="854" t="s">
        <v>717</v>
      </c>
      <c r="D35" s="855" t="s">
        <v>718</v>
      </c>
      <c r="E35" s="855" t="s">
        <v>36</v>
      </c>
      <c r="F35" s="855" t="s">
        <v>14</v>
      </c>
      <c r="G35" s="855" t="s">
        <v>1</v>
      </c>
      <c r="H35" s="856" t="s">
        <v>466</v>
      </c>
      <c r="I35" s="857" t="s">
        <v>684</v>
      </c>
      <c r="J35" s="857" t="s">
        <v>251</v>
      </c>
      <c r="K35" s="857" t="s">
        <v>251</v>
      </c>
      <c r="L35" s="858">
        <v>2.7762690000000001</v>
      </c>
      <c r="M35" s="38"/>
    </row>
    <row r="36" spans="2:13" ht="18" customHeight="1" x14ac:dyDescent="0.25">
      <c r="B36" s="1077"/>
      <c r="C36" s="861" t="s">
        <v>719</v>
      </c>
      <c r="D36" s="492" t="s">
        <v>720</v>
      </c>
      <c r="E36" s="492" t="s">
        <v>45</v>
      </c>
      <c r="F36" s="492" t="s">
        <v>14</v>
      </c>
      <c r="G36" s="492" t="s">
        <v>2</v>
      </c>
      <c r="H36" s="493" t="s">
        <v>466</v>
      </c>
      <c r="I36" s="494" t="s">
        <v>684</v>
      </c>
      <c r="J36" s="494" t="s">
        <v>251</v>
      </c>
      <c r="K36" s="494" t="s">
        <v>251</v>
      </c>
      <c r="L36" s="495">
        <v>2</v>
      </c>
    </row>
    <row r="37" spans="2:13" ht="18" customHeight="1" x14ac:dyDescent="0.25">
      <c r="B37" s="1077"/>
      <c r="C37" s="862" t="s">
        <v>721</v>
      </c>
      <c r="D37" s="863" t="s">
        <v>40</v>
      </c>
      <c r="E37" s="863" t="s">
        <v>33</v>
      </c>
      <c r="F37" s="863" t="s">
        <v>20</v>
      </c>
      <c r="G37" s="863" t="s">
        <v>277</v>
      </c>
      <c r="H37" s="864" t="s">
        <v>17</v>
      </c>
      <c r="I37" s="865" t="s">
        <v>684</v>
      </c>
      <c r="J37" s="865" t="s">
        <v>251</v>
      </c>
      <c r="K37" s="865" t="s">
        <v>251</v>
      </c>
      <c r="L37" s="866">
        <v>104.5214</v>
      </c>
    </row>
    <row r="38" spans="2:13" ht="18" customHeight="1" x14ac:dyDescent="0.25">
      <c r="B38" s="1077"/>
      <c r="C38" s="861" t="s">
        <v>722</v>
      </c>
      <c r="D38" s="492" t="s">
        <v>29</v>
      </c>
      <c r="E38" s="492" t="s">
        <v>26</v>
      </c>
      <c r="F38" s="492" t="s">
        <v>14</v>
      </c>
      <c r="G38" s="492" t="s">
        <v>1</v>
      </c>
      <c r="H38" s="493" t="s">
        <v>190</v>
      </c>
      <c r="I38" s="494">
        <v>44750</v>
      </c>
      <c r="J38" s="494" t="s">
        <v>251</v>
      </c>
      <c r="K38" s="494" t="s">
        <v>251</v>
      </c>
      <c r="L38" s="495">
        <v>1.6544000000000001</v>
      </c>
    </row>
    <row r="39" spans="2:13" ht="18" customHeight="1" x14ac:dyDescent="0.25">
      <c r="B39" s="1077"/>
      <c r="C39" s="862" t="s">
        <v>482</v>
      </c>
      <c r="D39" s="863" t="s">
        <v>34</v>
      </c>
      <c r="E39" s="863" t="s">
        <v>28</v>
      </c>
      <c r="F39" s="863" t="s">
        <v>20</v>
      </c>
      <c r="G39" s="863" t="s">
        <v>3</v>
      </c>
      <c r="H39" s="863" t="s">
        <v>17</v>
      </c>
      <c r="I39" s="867">
        <v>45569</v>
      </c>
      <c r="J39" s="867" t="s">
        <v>251</v>
      </c>
      <c r="K39" s="867" t="s">
        <v>251</v>
      </c>
      <c r="L39" s="866">
        <v>28.68570064</v>
      </c>
    </row>
    <row r="40" spans="2:13" s="37" customFormat="1" ht="18" customHeight="1" x14ac:dyDescent="0.25">
      <c r="B40" s="1077"/>
      <c r="C40" s="861" t="s">
        <v>723</v>
      </c>
      <c r="D40" s="492" t="s">
        <v>100</v>
      </c>
      <c r="E40" s="492" t="s">
        <v>26</v>
      </c>
      <c r="F40" s="492" t="s">
        <v>14</v>
      </c>
      <c r="G40" s="492" t="s">
        <v>2</v>
      </c>
      <c r="H40" s="493" t="s">
        <v>469</v>
      </c>
      <c r="I40" s="494" t="s">
        <v>684</v>
      </c>
      <c r="J40" s="494" t="s">
        <v>251</v>
      </c>
      <c r="K40" s="494" t="s">
        <v>251</v>
      </c>
      <c r="L40" s="495">
        <v>39.339342000000002</v>
      </c>
      <c r="M40" s="38"/>
    </row>
    <row r="41" spans="2:13" s="37" customFormat="1" ht="18" customHeight="1" x14ac:dyDescent="0.25">
      <c r="B41" s="1077"/>
      <c r="C41" s="862" t="s">
        <v>209</v>
      </c>
      <c r="D41" s="863" t="s">
        <v>724</v>
      </c>
      <c r="E41" s="863" t="s">
        <v>15</v>
      </c>
      <c r="F41" s="863" t="s">
        <v>20</v>
      </c>
      <c r="G41" s="863" t="s">
        <v>3</v>
      </c>
      <c r="H41" s="863" t="s">
        <v>466</v>
      </c>
      <c r="I41" s="867">
        <v>45026</v>
      </c>
      <c r="J41" s="867" t="s">
        <v>251</v>
      </c>
      <c r="K41" s="867" t="s">
        <v>251</v>
      </c>
      <c r="L41" s="866">
        <v>4.5</v>
      </c>
      <c r="M41" s="38"/>
    </row>
    <row r="42" spans="2:13" s="37" customFormat="1" ht="18" customHeight="1" x14ac:dyDescent="0.25">
      <c r="B42" s="1077"/>
      <c r="C42" s="861" t="s">
        <v>211</v>
      </c>
      <c r="D42" s="492" t="s">
        <v>40</v>
      </c>
      <c r="E42" s="492" t="s">
        <v>16</v>
      </c>
      <c r="F42" s="492" t="s">
        <v>14</v>
      </c>
      <c r="G42" s="492" t="s">
        <v>1</v>
      </c>
      <c r="H42" s="493" t="s">
        <v>473</v>
      </c>
      <c r="I42" s="494" t="s">
        <v>684</v>
      </c>
      <c r="J42" s="494" t="s">
        <v>251</v>
      </c>
      <c r="K42" s="494" t="s">
        <v>251</v>
      </c>
      <c r="L42" s="495">
        <v>6.25</v>
      </c>
      <c r="M42" s="38"/>
    </row>
    <row r="43" spans="2:13" s="37" customFormat="1" ht="18" customHeight="1" x14ac:dyDescent="0.25">
      <c r="B43" s="1077"/>
      <c r="C43" s="862" t="s">
        <v>194</v>
      </c>
      <c r="D43" s="863" t="s">
        <v>100</v>
      </c>
      <c r="E43" s="863" t="s">
        <v>19</v>
      </c>
      <c r="F43" s="863" t="s">
        <v>20</v>
      </c>
      <c r="G43" s="863" t="s">
        <v>2</v>
      </c>
      <c r="H43" s="864" t="s">
        <v>469</v>
      </c>
      <c r="I43" s="865" t="s">
        <v>684</v>
      </c>
      <c r="J43" s="865" t="s">
        <v>251</v>
      </c>
      <c r="K43" s="865" t="s">
        <v>251</v>
      </c>
      <c r="L43" s="866">
        <v>104.63661343</v>
      </c>
      <c r="M43" s="38"/>
    </row>
    <row r="44" spans="2:13" ht="18" customHeight="1" x14ac:dyDescent="0.25">
      <c r="B44" s="1077"/>
      <c r="C44" s="861" t="s">
        <v>488</v>
      </c>
      <c r="D44" s="492" t="s">
        <v>196</v>
      </c>
      <c r="E44" s="492" t="s">
        <v>26</v>
      </c>
      <c r="F44" s="492" t="s">
        <v>14</v>
      </c>
      <c r="G44" s="492" t="s">
        <v>4</v>
      </c>
      <c r="H44" s="493" t="s">
        <v>466</v>
      </c>
      <c r="I44" s="494">
        <v>45323</v>
      </c>
      <c r="J44" s="494" t="s">
        <v>251</v>
      </c>
      <c r="K44" s="494" t="s">
        <v>251</v>
      </c>
      <c r="L44" s="495">
        <v>2.8290000000000002</v>
      </c>
    </row>
    <row r="45" spans="2:13" ht="18" customHeight="1" x14ac:dyDescent="0.25">
      <c r="B45" s="1077"/>
      <c r="C45" s="862" t="s">
        <v>725</v>
      </c>
      <c r="D45" s="863" t="s">
        <v>196</v>
      </c>
      <c r="E45" s="863" t="s">
        <v>25</v>
      </c>
      <c r="F45" s="863" t="s">
        <v>14</v>
      </c>
      <c r="G45" s="863" t="s">
        <v>1</v>
      </c>
      <c r="H45" s="863" t="s">
        <v>466</v>
      </c>
      <c r="I45" s="494" t="s">
        <v>684</v>
      </c>
      <c r="J45" s="494" t="s">
        <v>251</v>
      </c>
      <c r="K45" s="494" t="s">
        <v>251</v>
      </c>
      <c r="L45" s="495">
        <v>2.52</v>
      </c>
    </row>
    <row r="46" spans="2:13" ht="18" customHeight="1" thickBot="1" x14ac:dyDescent="0.3">
      <c r="B46" s="1078"/>
      <c r="C46" s="868" t="s">
        <v>195</v>
      </c>
      <c r="D46" s="39" t="s">
        <v>29</v>
      </c>
      <c r="E46" s="39" t="s">
        <v>32</v>
      </c>
      <c r="F46" s="39" t="s">
        <v>14</v>
      </c>
      <c r="G46" s="39" t="s">
        <v>1</v>
      </c>
      <c r="H46" s="39" t="s">
        <v>726</v>
      </c>
      <c r="I46" s="40">
        <v>45484</v>
      </c>
      <c r="J46" s="40" t="s">
        <v>251</v>
      </c>
      <c r="K46" s="40" t="s">
        <v>251</v>
      </c>
      <c r="L46" s="41">
        <v>3.20434872</v>
      </c>
    </row>
    <row r="47" spans="2:13" s="37" customFormat="1" ht="18" customHeight="1" thickTop="1" x14ac:dyDescent="0.25">
      <c r="B47" s="1079" t="s">
        <v>727</v>
      </c>
      <c r="C47" s="869" t="s">
        <v>197</v>
      </c>
      <c r="D47" s="870" t="s">
        <v>198</v>
      </c>
      <c r="E47" s="870" t="s">
        <v>15</v>
      </c>
      <c r="F47" s="870" t="s">
        <v>20</v>
      </c>
      <c r="G47" s="870" t="s">
        <v>276</v>
      </c>
      <c r="H47" s="871" t="s">
        <v>59</v>
      </c>
      <c r="I47" s="872">
        <v>45280</v>
      </c>
      <c r="J47" s="872">
        <v>45343</v>
      </c>
      <c r="K47" s="872" t="s">
        <v>251</v>
      </c>
      <c r="L47" s="873">
        <v>3.5739999999999998</v>
      </c>
      <c r="M47" s="38"/>
    </row>
    <row r="48" spans="2:13" s="37" customFormat="1" ht="18" customHeight="1" x14ac:dyDescent="0.25">
      <c r="B48" s="1080"/>
      <c r="C48" s="874" t="s">
        <v>728</v>
      </c>
      <c r="D48" s="875" t="s">
        <v>37</v>
      </c>
      <c r="E48" s="875" t="s">
        <v>26</v>
      </c>
      <c r="F48" s="875" t="s">
        <v>14</v>
      </c>
      <c r="G48" s="875" t="s">
        <v>1</v>
      </c>
      <c r="H48" s="875" t="s">
        <v>190</v>
      </c>
      <c r="I48" s="876">
        <v>45645</v>
      </c>
      <c r="J48" s="876">
        <v>45672</v>
      </c>
      <c r="K48" s="877" t="s">
        <v>251</v>
      </c>
      <c r="L48" s="878">
        <v>2</v>
      </c>
      <c r="M48" s="38"/>
    </row>
    <row r="49" spans="2:13" s="37" customFormat="1" ht="18" customHeight="1" x14ac:dyDescent="0.25">
      <c r="B49" s="1080"/>
      <c r="C49" s="879" t="s">
        <v>729</v>
      </c>
      <c r="D49" s="880" t="s">
        <v>730</v>
      </c>
      <c r="E49" s="880" t="s">
        <v>19</v>
      </c>
      <c r="F49" s="880" t="s">
        <v>14</v>
      </c>
      <c r="G49" s="880" t="s">
        <v>5</v>
      </c>
      <c r="H49" s="880" t="s">
        <v>190</v>
      </c>
      <c r="I49" s="881">
        <v>45495</v>
      </c>
      <c r="J49" s="881">
        <v>45531</v>
      </c>
      <c r="K49" s="882" t="s">
        <v>251</v>
      </c>
      <c r="L49" s="883">
        <v>2</v>
      </c>
      <c r="M49" s="38"/>
    </row>
    <row r="50" spans="2:13" s="37" customFormat="1" ht="18" customHeight="1" x14ac:dyDescent="0.25">
      <c r="B50" s="1080"/>
      <c r="C50" s="884" t="s">
        <v>731</v>
      </c>
      <c r="D50" s="499" t="s">
        <v>730</v>
      </c>
      <c r="E50" s="499" t="s">
        <v>19</v>
      </c>
      <c r="F50" s="499" t="s">
        <v>14</v>
      </c>
      <c r="G50" s="499" t="s">
        <v>5</v>
      </c>
      <c r="H50" s="499" t="s">
        <v>190</v>
      </c>
      <c r="I50" s="500">
        <v>45673</v>
      </c>
      <c r="J50" s="500">
        <v>45705</v>
      </c>
      <c r="K50" s="885" t="s">
        <v>251</v>
      </c>
      <c r="L50" s="501">
        <v>2</v>
      </c>
      <c r="M50" s="38"/>
    </row>
    <row r="51" spans="2:13" s="37" customFormat="1" ht="18" customHeight="1" x14ac:dyDescent="0.25">
      <c r="B51" s="1080"/>
      <c r="C51" s="886" t="s">
        <v>732</v>
      </c>
      <c r="D51" s="496" t="s">
        <v>733</v>
      </c>
      <c r="E51" s="496" t="s">
        <v>28</v>
      </c>
      <c r="F51" s="496" t="s">
        <v>14</v>
      </c>
      <c r="G51" s="496" t="s">
        <v>1</v>
      </c>
      <c r="H51" s="496" t="s">
        <v>190</v>
      </c>
      <c r="I51" s="497">
        <v>45692</v>
      </c>
      <c r="J51" s="497">
        <v>45705</v>
      </c>
      <c r="K51" s="887" t="s">
        <v>251</v>
      </c>
      <c r="L51" s="498">
        <v>1.25</v>
      </c>
      <c r="M51" s="38"/>
    </row>
    <row r="52" spans="2:13" s="37" customFormat="1" ht="18" customHeight="1" x14ac:dyDescent="0.25">
      <c r="B52" s="1080"/>
      <c r="C52" s="886" t="s">
        <v>485</v>
      </c>
      <c r="D52" s="496" t="s">
        <v>486</v>
      </c>
      <c r="E52" s="496" t="s">
        <v>19</v>
      </c>
      <c r="F52" s="496" t="s">
        <v>14</v>
      </c>
      <c r="G52" s="496" t="s">
        <v>1</v>
      </c>
      <c r="H52" s="496" t="s">
        <v>466</v>
      </c>
      <c r="I52" s="497">
        <v>45243</v>
      </c>
      <c r="J52" s="497">
        <v>45287</v>
      </c>
      <c r="K52" s="887" t="s">
        <v>251</v>
      </c>
      <c r="L52" s="498">
        <v>1.0050399999999999</v>
      </c>
      <c r="M52" s="38"/>
    </row>
    <row r="53" spans="2:13" s="37" customFormat="1" ht="18" customHeight="1" x14ac:dyDescent="0.25">
      <c r="B53" s="1080"/>
      <c r="C53" s="886" t="s">
        <v>201</v>
      </c>
      <c r="D53" s="496" t="s">
        <v>31</v>
      </c>
      <c r="E53" s="496" t="s">
        <v>32</v>
      </c>
      <c r="F53" s="496" t="s">
        <v>14</v>
      </c>
      <c r="G53" s="496" t="s">
        <v>1</v>
      </c>
      <c r="H53" s="496" t="s">
        <v>466</v>
      </c>
      <c r="I53" s="497">
        <v>45351</v>
      </c>
      <c r="J53" s="497">
        <v>45376</v>
      </c>
      <c r="K53" s="887" t="s">
        <v>251</v>
      </c>
      <c r="L53" s="498">
        <v>4.37</v>
      </c>
      <c r="M53" s="38"/>
    </row>
    <row r="54" spans="2:13" s="37" customFormat="1" ht="18" customHeight="1" x14ac:dyDescent="0.25">
      <c r="B54" s="1080"/>
      <c r="C54" s="886" t="s">
        <v>734</v>
      </c>
      <c r="D54" s="496" t="s">
        <v>735</v>
      </c>
      <c r="E54" s="496" t="s">
        <v>16</v>
      </c>
      <c r="F54" s="496" t="s">
        <v>14</v>
      </c>
      <c r="G54" s="496" t="s">
        <v>3</v>
      </c>
      <c r="H54" s="496" t="s">
        <v>190</v>
      </c>
      <c r="I54" s="497">
        <v>45498</v>
      </c>
      <c r="J54" s="497">
        <v>45684</v>
      </c>
      <c r="K54" s="887" t="s">
        <v>251</v>
      </c>
      <c r="L54" s="498">
        <v>1.1246</v>
      </c>
      <c r="M54" s="38"/>
    </row>
    <row r="55" spans="2:13" s="37" customFormat="1" ht="18" customHeight="1" x14ac:dyDescent="0.25">
      <c r="B55" s="1080"/>
      <c r="C55" s="884" t="s">
        <v>202</v>
      </c>
      <c r="D55" s="499" t="s">
        <v>43</v>
      </c>
      <c r="E55" s="499" t="s">
        <v>36</v>
      </c>
      <c r="F55" s="499" t="s">
        <v>14</v>
      </c>
      <c r="G55" s="499" t="s">
        <v>1</v>
      </c>
      <c r="H55" s="499" t="s">
        <v>466</v>
      </c>
      <c r="I55" s="500">
        <v>45180</v>
      </c>
      <c r="J55" s="500">
        <v>45215</v>
      </c>
      <c r="K55" s="885" t="s">
        <v>251</v>
      </c>
      <c r="L55" s="501">
        <v>16.481000000000002</v>
      </c>
      <c r="M55" s="38"/>
    </row>
    <row r="56" spans="2:13" s="37" customFormat="1" ht="18" customHeight="1" x14ac:dyDescent="0.25">
      <c r="B56" s="1080"/>
      <c r="C56" s="886" t="s">
        <v>61</v>
      </c>
      <c r="D56" s="496" t="s">
        <v>41</v>
      </c>
      <c r="E56" s="496" t="s">
        <v>27</v>
      </c>
      <c r="F56" s="496" t="s">
        <v>14</v>
      </c>
      <c r="G56" s="496" t="s">
        <v>2</v>
      </c>
      <c r="H56" s="496" t="s">
        <v>466</v>
      </c>
      <c r="I56" s="497">
        <v>44651</v>
      </c>
      <c r="J56" s="497">
        <v>44755</v>
      </c>
      <c r="K56" s="887" t="s">
        <v>251</v>
      </c>
      <c r="L56" s="498">
        <v>1.4892000000000001</v>
      </c>
      <c r="M56" s="38"/>
    </row>
    <row r="57" spans="2:13" s="37" customFormat="1" ht="18" customHeight="1" x14ac:dyDescent="0.25">
      <c r="B57" s="1080"/>
      <c r="C57" s="884" t="s">
        <v>205</v>
      </c>
      <c r="D57" s="499" t="s">
        <v>31</v>
      </c>
      <c r="E57" s="499" t="s">
        <v>16</v>
      </c>
      <c r="F57" s="499" t="s">
        <v>14</v>
      </c>
      <c r="G57" s="499" t="s">
        <v>3</v>
      </c>
      <c r="H57" s="499" t="s">
        <v>466</v>
      </c>
      <c r="I57" s="500">
        <v>45226</v>
      </c>
      <c r="J57" s="500">
        <v>45259</v>
      </c>
      <c r="K57" s="885" t="s">
        <v>251</v>
      </c>
      <c r="L57" s="501">
        <v>6.8250000000000002</v>
      </c>
      <c r="M57" s="38"/>
    </row>
    <row r="58" spans="2:13" s="37" customFormat="1" ht="18" customHeight="1" x14ac:dyDescent="0.25">
      <c r="B58" s="1080"/>
      <c r="C58" s="888" t="s">
        <v>476</v>
      </c>
      <c r="D58" s="496" t="s">
        <v>477</v>
      </c>
      <c r="E58" s="496" t="s">
        <v>33</v>
      </c>
      <c r="F58" s="496" t="s">
        <v>14</v>
      </c>
      <c r="G58" s="496" t="s">
        <v>2</v>
      </c>
      <c r="H58" s="496" t="s">
        <v>466</v>
      </c>
      <c r="I58" s="497">
        <v>45470</v>
      </c>
      <c r="J58" s="497">
        <v>45520</v>
      </c>
      <c r="K58" s="887" t="s">
        <v>251</v>
      </c>
      <c r="L58" s="498">
        <v>6.61</v>
      </c>
      <c r="M58" s="38"/>
    </row>
    <row r="59" spans="2:13" s="37" customFormat="1" ht="18" customHeight="1" x14ac:dyDescent="0.25">
      <c r="B59" s="1080"/>
      <c r="C59" s="888" t="s">
        <v>478</v>
      </c>
      <c r="D59" s="496" t="s">
        <v>38</v>
      </c>
      <c r="E59" s="496" t="s">
        <v>36</v>
      </c>
      <c r="F59" s="496" t="s">
        <v>14</v>
      </c>
      <c r="G59" s="496" t="s">
        <v>1</v>
      </c>
      <c r="H59" s="496" t="s">
        <v>466</v>
      </c>
      <c r="I59" s="497">
        <v>45462</v>
      </c>
      <c r="J59" s="497">
        <v>45519</v>
      </c>
      <c r="K59" s="887" t="s">
        <v>251</v>
      </c>
      <c r="L59" s="498">
        <v>1.1868653200000001</v>
      </c>
      <c r="M59" s="38"/>
    </row>
    <row r="60" spans="2:13" s="37" customFormat="1" ht="18" customHeight="1" thickBot="1" x14ac:dyDescent="0.3">
      <c r="B60" s="1081"/>
      <c r="C60" s="889" t="s">
        <v>736</v>
      </c>
      <c r="D60" s="502" t="s">
        <v>737</v>
      </c>
      <c r="E60" s="505" t="s">
        <v>32</v>
      </c>
      <c r="F60" s="505" t="s">
        <v>14</v>
      </c>
      <c r="G60" s="502" t="s">
        <v>1</v>
      </c>
      <c r="H60" s="502" t="s">
        <v>190</v>
      </c>
      <c r="I60" s="503">
        <v>45426</v>
      </c>
      <c r="J60" s="503">
        <v>45607</v>
      </c>
      <c r="K60" s="890" t="s">
        <v>251</v>
      </c>
      <c r="L60" s="504">
        <v>2.33</v>
      </c>
      <c r="M60" s="38"/>
    </row>
    <row r="61" spans="2:13" s="37" customFormat="1" ht="18" customHeight="1" thickTop="1" x14ac:dyDescent="0.25">
      <c r="B61" s="1082" t="s">
        <v>738</v>
      </c>
      <c r="C61" s="891" t="s">
        <v>490</v>
      </c>
      <c r="D61" s="507" t="s">
        <v>491</v>
      </c>
      <c r="E61" s="506" t="s">
        <v>19</v>
      </c>
      <c r="F61" s="506" t="s">
        <v>14</v>
      </c>
      <c r="G61" s="507" t="s">
        <v>5</v>
      </c>
      <c r="H61" s="892" t="s">
        <v>190</v>
      </c>
      <c r="I61" s="893">
        <v>44256</v>
      </c>
      <c r="J61" s="893">
        <v>44291</v>
      </c>
      <c r="K61" s="893">
        <v>44498</v>
      </c>
      <c r="L61" s="894">
        <v>2</v>
      </c>
      <c r="M61" s="38"/>
    </row>
    <row r="62" spans="2:13" s="37" customFormat="1" ht="18" customHeight="1" x14ac:dyDescent="0.25">
      <c r="B62" s="1083"/>
      <c r="C62" s="895" t="s">
        <v>492</v>
      </c>
      <c r="D62" s="509" t="s">
        <v>739</v>
      </c>
      <c r="E62" s="508" t="s">
        <v>32</v>
      </c>
      <c r="F62" s="508" t="s">
        <v>14</v>
      </c>
      <c r="G62" s="509" t="s">
        <v>1</v>
      </c>
      <c r="H62" s="509" t="s">
        <v>190</v>
      </c>
      <c r="I62" s="510">
        <v>45195</v>
      </c>
      <c r="J62" s="510">
        <v>45250</v>
      </c>
      <c r="K62" s="510">
        <v>45336</v>
      </c>
      <c r="L62" s="511">
        <v>2.11</v>
      </c>
      <c r="M62" s="38"/>
    </row>
    <row r="63" spans="2:13" s="37" customFormat="1" ht="18" customHeight="1" x14ac:dyDescent="0.25">
      <c r="B63" s="1083"/>
      <c r="C63" s="895" t="s">
        <v>483</v>
      </c>
      <c r="D63" s="509" t="s">
        <v>138</v>
      </c>
      <c r="E63" s="508" t="s">
        <v>36</v>
      </c>
      <c r="F63" s="508" t="s">
        <v>20</v>
      </c>
      <c r="G63" s="509" t="s">
        <v>1</v>
      </c>
      <c r="H63" s="509" t="s">
        <v>466</v>
      </c>
      <c r="I63" s="510">
        <v>45309</v>
      </c>
      <c r="J63" s="510">
        <v>45327</v>
      </c>
      <c r="K63" s="509" t="s">
        <v>684</v>
      </c>
      <c r="L63" s="511">
        <v>3.55</v>
      </c>
      <c r="M63" s="38"/>
    </row>
    <row r="64" spans="2:13" s="37" customFormat="1" ht="18" customHeight="1" x14ac:dyDescent="0.25">
      <c r="B64" s="1083"/>
      <c r="C64" s="895" t="s">
        <v>46</v>
      </c>
      <c r="D64" s="509" t="s">
        <v>31</v>
      </c>
      <c r="E64" s="508" t="s">
        <v>32</v>
      </c>
      <c r="F64" s="508" t="s">
        <v>14</v>
      </c>
      <c r="G64" s="509" t="s">
        <v>3</v>
      </c>
      <c r="H64" s="509" t="s">
        <v>59</v>
      </c>
      <c r="I64" s="510">
        <v>45261</v>
      </c>
      <c r="J64" s="510">
        <v>45310</v>
      </c>
      <c r="K64" s="509" t="s">
        <v>684</v>
      </c>
      <c r="L64" s="511">
        <v>6.9</v>
      </c>
      <c r="M64" s="38"/>
    </row>
    <row r="65" spans="2:13" s="37" customFormat="1" ht="18" customHeight="1" x14ac:dyDescent="0.25">
      <c r="B65" s="1083"/>
      <c r="C65" s="895" t="s">
        <v>484</v>
      </c>
      <c r="D65" s="509" t="s">
        <v>138</v>
      </c>
      <c r="E65" s="508" t="s">
        <v>36</v>
      </c>
      <c r="F65" s="508" t="s">
        <v>20</v>
      </c>
      <c r="G65" s="509" t="s">
        <v>1</v>
      </c>
      <c r="H65" s="509" t="s">
        <v>466</v>
      </c>
      <c r="I65" s="510">
        <v>45336</v>
      </c>
      <c r="J65" s="510">
        <v>45377</v>
      </c>
      <c r="K65" s="509" t="s">
        <v>684</v>
      </c>
      <c r="L65" s="511">
        <v>3.55</v>
      </c>
      <c r="M65" s="38"/>
    </row>
    <row r="66" spans="2:13" s="37" customFormat="1" ht="18" customHeight="1" x14ac:dyDescent="0.25">
      <c r="B66" s="1083"/>
      <c r="C66" s="895" t="s">
        <v>740</v>
      </c>
      <c r="D66" s="509" t="s">
        <v>37</v>
      </c>
      <c r="E66" s="508" t="s">
        <v>39</v>
      </c>
      <c r="F66" s="508" t="s">
        <v>20</v>
      </c>
      <c r="G66" s="509" t="s">
        <v>1</v>
      </c>
      <c r="H66" s="509" t="s">
        <v>466</v>
      </c>
      <c r="I66" s="510">
        <v>45546</v>
      </c>
      <c r="J66" s="510">
        <v>45565</v>
      </c>
      <c r="K66" s="509" t="s">
        <v>684</v>
      </c>
      <c r="L66" s="511">
        <v>13.3</v>
      </c>
      <c r="M66" s="38"/>
    </row>
    <row r="67" spans="2:13" s="37" customFormat="1" ht="18" customHeight="1" x14ac:dyDescent="0.25">
      <c r="B67" s="1083"/>
      <c r="C67" s="895" t="s">
        <v>48</v>
      </c>
      <c r="D67" s="509" t="s">
        <v>31</v>
      </c>
      <c r="E67" s="508" t="s">
        <v>45</v>
      </c>
      <c r="F67" s="508" t="s">
        <v>14</v>
      </c>
      <c r="G67" s="509" t="s">
        <v>1</v>
      </c>
      <c r="H67" s="509" t="s">
        <v>466</v>
      </c>
      <c r="I67" s="510">
        <v>44424</v>
      </c>
      <c r="J67" s="510">
        <v>44459</v>
      </c>
      <c r="K67" s="510">
        <v>44881</v>
      </c>
      <c r="L67" s="511">
        <v>1.5760000000000001</v>
      </c>
      <c r="M67" s="38"/>
    </row>
    <row r="68" spans="2:13" s="37" customFormat="1" ht="18" customHeight="1" x14ac:dyDescent="0.25">
      <c r="B68" s="1083"/>
      <c r="C68" s="895" t="s">
        <v>53</v>
      </c>
      <c r="D68" s="509" t="s">
        <v>494</v>
      </c>
      <c r="E68" s="508" t="s">
        <v>33</v>
      </c>
      <c r="F68" s="508" t="s">
        <v>14</v>
      </c>
      <c r="G68" s="509" t="s">
        <v>2</v>
      </c>
      <c r="H68" s="509" t="s">
        <v>466</v>
      </c>
      <c r="I68" s="510">
        <v>44838</v>
      </c>
      <c r="J68" s="510">
        <v>44859</v>
      </c>
      <c r="K68" s="510">
        <v>45040</v>
      </c>
      <c r="L68" s="511">
        <v>1.5873699999999999</v>
      </c>
      <c r="M68" s="38"/>
    </row>
    <row r="69" spans="2:13" s="37" customFormat="1" ht="18" customHeight="1" x14ac:dyDescent="0.25">
      <c r="B69" s="1083"/>
      <c r="C69" s="895" t="s">
        <v>487</v>
      </c>
      <c r="D69" s="509" t="s">
        <v>480</v>
      </c>
      <c r="E69" s="508" t="s">
        <v>25</v>
      </c>
      <c r="F69" s="508" t="s">
        <v>14</v>
      </c>
      <c r="G69" s="509" t="s">
        <v>1</v>
      </c>
      <c r="H69" s="509" t="s">
        <v>466</v>
      </c>
      <c r="I69" s="510">
        <v>45309</v>
      </c>
      <c r="J69" s="510">
        <v>45330</v>
      </c>
      <c r="K69" s="510">
        <v>45666</v>
      </c>
      <c r="L69" s="511">
        <v>1.242</v>
      </c>
      <c r="M69" s="38"/>
    </row>
    <row r="70" spans="2:13" s="37" customFormat="1" ht="18" customHeight="1" x14ac:dyDescent="0.25">
      <c r="B70" s="1083"/>
      <c r="C70" s="895" t="s">
        <v>741</v>
      </c>
      <c r="D70" s="509" t="s">
        <v>40</v>
      </c>
      <c r="E70" s="508" t="s">
        <v>13</v>
      </c>
      <c r="F70" s="508" t="s">
        <v>14</v>
      </c>
      <c r="G70" s="509" t="s">
        <v>2</v>
      </c>
      <c r="H70" s="509" t="s">
        <v>190</v>
      </c>
      <c r="I70" s="510">
        <v>45460</v>
      </c>
      <c r="J70" s="510">
        <v>45643</v>
      </c>
      <c r="K70" s="509" t="s">
        <v>684</v>
      </c>
      <c r="L70" s="511">
        <v>3.45</v>
      </c>
      <c r="M70" s="38"/>
    </row>
    <row r="71" spans="2:13" s="37" customFormat="1" ht="18" customHeight="1" x14ac:dyDescent="0.25">
      <c r="B71" s="1083"/>
      <c r="C71" s="895" t="s">
        <v>742</v>
      </c>
      <c r="D71" s="509" t="s">
        <v>743</v>
      </c>
      <c r="E71" s="508" t="s">
        <v>25</v>
      </c>
      <c r="F71" s="508" t="s">
        <v>14</v>
      </c>
      <c r="G71" s="509" t="s">
        <v>2</v>
      </c>
      <c r="H71" s="509" t="s">
        <v>190</v>
      </c>
      <c r="I71" s="510">
        <v>45377</v>
      </c>
      <c r="J71" s="510">
        <v>45393</v>
      </c>
      <c r="K71" s="509" t="s">
        <v>684</v>
      </c>
      <c r="L71" s="511">
        <v>1.68</v>
      </c>
      <c r="M71" s="38"/>
    </row>
    <row r="72" spans="2:13" s="37" customFormat="1" ht="18" customHeight="1" x14ac:dyDescent="0.25">
      <c r="B72" s="1083"/>
      <c r="C72" s="895" t="s">
        <v>54</v>
      </c>
      <c r="D72" s="509" t="s">
        <v>55</v>
      </c>
      <c r="E72" s="508" t="s">
        <v>22</v>
      </c>
      <c r="F72" s="508" t="s">
        <v>20</v>
      </c>
      <c r="G72" s="509" t="s">
        <v>2</v>
      </c>
      <c r="H72" s="509" t="s">
        <v>56</v>
      </c>
      <c r="I72" s="510">
        <v>45217</v>
      </c>
      <c r="J72" s="510">
        <v>45244</v>
      </c>
      <c r="K72" s="509" t="s">
        <v>684</v>
      </c>
      <c r="L72" s="511">
        <v>9.99315</v>
      </c>
      <c r="M72" s="38"/>
    </row>
    <row r="73" spans="2:13" s="37" customFormat="1" ht="18" customHeight="1" x14ac:dyDescent="0.25">
      <c r="B73" s="1083"/>
      <c r="C73" s="895" t="s">
        <v>226</v>
      </c>
      <c r="D73" s="509" t="s">
        <v>35</v>
      </c>
      <c r="E73" s="508" t="s">
        <v>19</v>
      </c>
      <c r="F73" s="508" t="s">
        <v>14</v>
      </c>
      <c r="G73" s="509" t="s">
        <v>1</v>
      </c>
      <c r="H73" s="509" t="s">
        <v>23</v>
      </c>
      <c r="I73" s="510">
        <v>45091</v>
      </c>
      <c r="J73" s="510">
        <v>45119</v>
      </c>
      <c r="K73" s="510">
        <v>45156</v>
      </c>
      <c r="L73" s="511">
        <v>1.3</v>
      </c>
      <c r="M73" s="38"/>
    </row>
    <row r="74" spans="2:13" s="37" customFormat="1" ht="18" customHeight="1" x14ac:dyDescent="0.25">
      <c r="B74" s="1083"/>
      <c r="C74" s="895" t="s">
        <v>60</v>
      </c>
      <c r="D74" s="509" t="s">
        <v>31</v>
      </c>
      <c r="E74" s="508" t="s">
        <v>32</v>
      </c>
      <c r="F74" s="508" t="s">
        <v>14</v>
      </c>
      <c r="G74" s="509" t="s">
        <v>3</v>
      </c>
      <c r="H74" s="509" t="s">
        <v>466</v>
      </c>
      <c r="I74" s="510">
        <v>44678</v>
      </c>
      <c r="J74" s="510">
        <v>44727</v>
      </c>
      <c r="K74" s="510">
        <v>45140</v>
      </c>
      <c r="L74" s="511">
        <v>6.8250000000000002</v>
      </c>
      <c r="M74" s="38"/>
    </row>
    <row r="75" spans="2:13" s="37" customFormat="1" ht="18" customHeight="1" x14ac:dyDescent="0.25">
      <c r="B75" s="1083"/>
      <c r="C75" s="895" t="s">
        <v>475</v>
      </c>
      <c r="D75" s="509" t="s">
        <v>37</v>
      </c>
      <c r="E75" s="508" t="s">
        <v>39</v>
      </c>
      <c r="F75" s="508" t="s">
        <v>20</v>
      </c>
      <c r="G75" s="509" t="s">
        <v>1</v>
      </c>
      <c r="H75" s="509" t="s">
        <v>466</v>
      </c>
      <c r="I75" s="510">
        <v>45464</v>
      </c>
      <c r="J75" s="510">
        <v>45530</v>
      </c>
      <c r="K75" s="509" t="s">
        <v>684</v>
      </c>
      <c r="L75" s="511">
        <v>13.3</v>
      </c>
      <c r="M75" s="38"/>
    </row>
    <row r="76" spans="2:13" s="37" customFormat="1" ht="18" customHeight="1" x14ac:dyDescent="0.25">
      <c r="B76" s="1083"/>
      <c r="C76" s="895" t="s">
        <v>203</v>
      </c>
      <c r="D76" s="509" t="s">
        <v>31</v>
      </c>
      <c r="E76" s="508" t="s">
        <v>27</v>
      </c>
      <c r="F76" s="508" t="s">
        <v>14</v>
      </c>
      <c r="G76" s="509" t="s">
        <v>1</v>
      </c>
      <c r="H76" s="509" t="s">
        <v>59</v>
      </c>
      <c r="I76" s="510">
        <v>45240</v>
      </c>
      <c r="J76" s="510">
        <v>45261</v>
      </c>
      <c r="K76" s="509" t="s">
        <v>684</v>
      </c>
      <c r="L76" s="511">
        <v>6.9</v>
      </c>
      <c r="M76" s="38"/>
    </row>
    <row r="77" spans="2:13" s="37" customFormat="1" ht="18" customHeight="1" x14ac:dyDescent="0.25">
      <c r="B77" s="1083"/>
      <c r="C77" s="895" t="s">
        <v>204</v>
      </c>
      <c r="D77" s="509" t="s">
        <v>733</v>
      </c>
      <c r="E77" s="508" t="s">
        <v>19</v>
      </c>
      <c r="F77" s="508" t="s">
        <v>14</v>
      </c>
      <c r="G77" s="509" t="s">
        <v>1</v>
      </c>
      <c r="H77" s="509" t="s">
        <v>466</v>
      </c>
      <c r="I77" s="510">
        <v>45057</v>
      </c>
      <c r="J77" s="510">
        <v>45075</v>
      </c>
      <c r="K77" s="510">
        <v>45160</v>
      </c>
      <c r="L77" s="511">
        <v>8.5295299999999994</v>
      </c>
      <c r="M77" s="38"/>
    </row>
    <row r="78" spans="2:13" s="37" customFormat="1" ht="18" customHeight="1" x14ac:dyDescent="0.25">
      <c r="B78" s="1083"/>
      <c r="C78" s="895" t="s">
        <v>191</v>
      </c>
      <c r="D78" s="509" t="s">
        <v>495</v>
      </c>
      <c r="E78" s="508" t="s">
        <v>26</v>
      </c>
      <c r="F78" s="508" t="s">
        <v>14</v>
      </c>
      <c r="G78" s="509" t="s">
        <v>1</v>
      </c>
      <c r="H78" s="509" t="s">
        <v>190</v>
      </c>
      <c r="I78" s="510">
        <v>44893</v>
      </c>
      <c r="J78" s="510">
        <v>44909</v>
      </c>
      <c r="K78" s="510">
        <v>44924</v>
      </c>
      <c r="L78" s="511">
        <v>2.3597999999999999</v>
      </c>
      <c r="M78" s="38"/>
    </row>
    <row r="79" spans="2:13" s="37" customFormat="1" ht="18" customHeight="1" x14ac:dyDescent="0.25">
      <c r="B79" s="1083"/>
      <c r="C79" s="895" t="s">
        <v>47</v>
      </c>
      <c r="D79" s="509" t="s">
        <v>38</v>
      </c>
      <c r="E79" s="508" t="s">
        <v>32</v>
      </c>
      <c r="F79" s="508" t="s">
        <v>14</v>
      </c>
      <c r="G79" s="509" t="s">
        <v>1</v>
      </c>
      <c r="H79" s="509" t="s">
        <v>23</v>
      </c>
      <c r="I79" s="510">
        <v>45439</v>
      </c>
      <c r="J79" s="510">
        <v>45454</v>
      </c>
      <c r="K79" s="510">
        <v>45586</v>
      </c>
      <c r="L79" s="511">
        <v>2.5</v>
      </c>
      <c r="M79" s="38"/>
    </row>
    <row r="80" spans="2:13" s="37" customFormat="1" ht="18" customHeight="1" x14ac:dyDescent="0.25">
      <c r="B80" s="1083"/>
      <c r="C80" s="895" t="s">
        <v>49</v>
      </c>
      <c r="D80" s="509" t="s">
        <v>31</v>
      </c>
      <c r="E80" s="508" t="s">
        <v>45</v>
      </c>
      <c r="F80" s="508" t="s">
        <v>20</v>
      </c>
      <c r="G80" s="509" t="s">
        <v>1</v>
      </c>
      <c r="H80" s="509" t="s">
        <v>466</v>
      </c>
      <c r="I80" s="510">
        <v>44552</v>
      </c>
      <c r="J80" s="510">
        <v>44609</v>
      </c>
      <c r="K80" s="510">
        <v>44811</v>
      </c>
      <c r="L80" s="511">
        <v>8.5608000000000004</v>
      </c>
      <c r="M80" s="38"/>
    </row>
    <row r="81" spans="2:13" s="37" customFormat="1" ht="18" customHeight="1" x14ac:dyDescent="0.25">
      <c r="B81" s="1083"/>
      <c r="C81" s="895" t="s">
        <v>479</v>
      </c>
      <c r="D81" s="509" t="s">
        <v>480</v>
      </c>
      <c r="E81" s="508" t="s">
        <v>19</v>
      </c>
      <c r="F81" s="508" t="s">
        <v>14</v>
      </c>
      <c r="G81" s="509" t="s">
        <v>1</v>
      </c>
      <c r="H81" s="509" t="s">
        <v>59</v>
      </c>
      <c r="I81" s="510">
        <v>45594</v>
      </c>
      <c r="J81" s="510">
        <v>45614</v>
      </c>
      <c r="K81" s="510">
        <v>45630</v>
      </c>
      <c r="L81" s="511">
        <v>2.4</v>
      </c>
      <c r="M81" s="38"/>
    </row>
    <row r="82" spans="2:13" s="37" customFormat="1" ht="18" customHeight="1" x14ac:dyDescent="0.25">
      <c r="B82" s="1083"/>
      <c r="C82" s="895" t="s">
        <v>206</v>
      </c>
      <c r="D82" s="34" t="s">
        <v>227</v>
      </c>
      <c r="E82" s="33" t="s">
        <v>33</v>
      </c>
      <c r="F82" s="33" t="s">
        <v>14</v>
      </c>
      <c r="G82" s="34" t="s">
        <v>207</v>
      </c>
      <c r="H82" s="34" t="s">
        <v>466</v>
      </c>
      <c r="I82" s="35">
        <v>45050</v>
      </c>
      <c r="J82" s="35">
        <v>45114</v>
      </c>
      <c r="K82" s="35">
        <v>45540</v>
      </c>
      <c r="L82" s="36">
        <v>5.5996100000000002</v>
      </c>
      <c r="M82" s="38"/>
    </row>
    <row r="83" spans="2:13" s="37" customFormat="1" ht="18" customHeight="1" x14ac:dyDescent="0.25">
      <c r="B83" s="1083"/>
      <c r="C83" s="895" t="s">
        <v>481</v>
      </c>
      <c r="D83" s="896" t="s">
        <v>196</v>
      </c>
      <c r="E83" s="897" t="s">
        <v>25</v>
      </c>
      <c r="F83" s="897" t="s">
        <v>14</v>
      </c>
      <c r="G83" s="896" t="s">
        <v>1</v>
      </c>
      <c r="H83" s="896" t="s">
        <v>466</v>
      </c>
      <c r="I83" s="898">
        <v>45498</v>
      </c>
      <c r="J83" s="898">
        <v>45530</v>
      </c>
      <c r="K83" s="509" t="s">
        <v>684</v>
      </c>
      <c r="L83" s="899">
        <v>4.8608000000000002</v>
      </c>
      <c r="M83" s="38"/>
    </row>
    <row r="84" spans="2:13" s="37" customFormat="1" ht="18" customHeight="1" x14ac:dyDescent="0.25">
      <c r="B84" s="1083"/>
      <c r="C84" s="895" t="s">
        <v>208</v>
      </c>
      <c r="D84" s="896" t="s">
        <v>744</v>
      </c>
      <c r="E84" s="897" t="s">
        <v>15</v>
      </c>
      <c r="F84" s="897" t="s">
        <v>14</v>
      </c>
      <c r="G84" s="896" t="s">
        <v>1</v>
      </c>
      <c r="H84" s="896" t="s">
        <v>466</v>
      </c>
      <c r="I84" s="898">
        <v>45086</v>
      </c>
      <c r="J84" s="898">
        <v>45121</v>
      </c>
      <c r="K84" s="898">
        <v>45316</v>
      </c>
      <c r="L84" s="899">
        <v>28.5</v>
      </c>
      <c r="M84" s="38"/>
    </row>
    <row r="85" spans="2:13" s="37" customFormat="1" ht="18" customHeight="1" x14ac:dyDescent="0.25">
      <c r="B85" s="1083"/>
      <c r="C85" s="895" t="s">
        <v>496</v>
      </c>
      <c r="D85" s="509" t="s">
        <v>138</v>
      </c>
      <c r="E85" s="508" t="s">
        <v>36</v>
      </c>
      <c r="F85" s="508" t="s">
        <v>20</v>
      </c>
      <c r="G85" s="509" t="s">
        <v>1</v>
      </c>
      <c r="H85" s="509" t="s">
        <v>190</v>
      </c>
      <c r="I85" s="510">
        <v>45076</v>
      </c>
      <c r="J85" s="510">
        <v>45097</v>
      </c>
      <c r="K85" s="510">
        <v>45237</v>
      </c>
      <c r="L85" s="511">
        <v>2.0499999999999998</v>
      </c>
      <c r="M85" s="38"/>
    </row>
    <row r="86" spans="2:13" s="37" customFormat="1" ht="18" customHeight="1" x14ac:dyDescent="0.25">
      <c r="B86" s="1083"/>
      <c r="C86" s="895" t="s">
        <v>210</v>
      </c>
      <c r="D86" s="509" t="s">
        <v>745</v>
      </c>
      <c r="E86" s="508" t="s">
        <v>24</v>
      </c>
      <c r="F86" s="508" t="s">
        <v>14</v>
      </c>
      <c r="G86" s="509" t="s">
        <v>1</v>
      </c>
      <c r="H86" s="509" t="s">
        <v>466</v>
      </c>
      <c r="I86" s="510">
        <v>45163</v>
      </c>
      <c r="J86" s="510">
        <v>45243</v>
      </c>
      <c r="K86" s="509" t="s">
        <v>684</v>
      </c>
      <c r="L86" s="511">
        <v>4.0011999999999999</v>
      </c>
      <c r="M86" s="38"/>
    </row>
    <row r="87" spans="2:13" s="37" customFormat="1" ht="18" customHeight="1" x14ac:dyDescent="0.25">
      <c r="B87" s="1083"/>
      <c r="C87" s="895" t="s">
        <v>62</v>
      </c>
      <c r="D87" s="34" t="s">
        <v>42</v>
      </c>
      <c r="E87" s="33" t="s">
        <v>32</v>
      </c>
      <c r="F87" s="33" t="s">
        <v>14</v>
      </c>
      <c r="G87" s="34" t="s">
        <v>1</v>
      </c>
      <c r="H87" s="34" t="s">
        <v>493</v>
      </c>
      <c r="I87" s="35">
        <v>44922</v>
      </c>
      <c r="J87" s="35">
        <v>44965</v>
      </c>
      <c r="K87" s="35">
        <v>45105</v>
      </c>
      <c r="L87" s="36">
        <v>23.3333333</v>
      </c>
      <c r="M87" s="38"/>
    </row>
    <row r="88" spans="2:13" s="37" customFormat="1" ht="18" customHeight="1" x14ac:dyDescent="0.25">
      <c r="B88" s="1083"/>
      <c r="C88" s="895" t="s">
        <v>212</v>
      </c>
      <c r="D88" s="508" t="s">
        <v>497</v>
      </c>
      <c r="E88" s="897" t="s">
        <v>33</v>
      </c>
      <c r="F88" s="897" t="s">
        <v>14</v>
      </c>
      <c r="G88" s="896" t="s">
        <v>2</v>
      </c>
      <c r="H88" s="896" t="s">
        <v>59</v>
      </c>
      <c r="I88" s="898">
        <v>45008</v>
      </c>
      <c r="J88" s="898">
        <v>45036</v>
      </c>
      <c r="K88" s="898">
        <v>45174</v>
      </c>
      <c r="L88" s="899">
        <v>6.3959999999999999</v>
      </c>
      <c r="M88" s="38"/>
    </row>
    <row r="89" spans="2:13" s="37" customFormat="1" ht="18" customHeight="1" thickBot="1" x14ac:dyDescent="0.3">
      <c r="B89" s="1084"/>
      <c r="C89" s="900" t="s">
        <v>489</v>
      </c>
      <c r="D89" s="513" t="s">
        <v>29</v>
      </c>
      <c r="E89" s="512" t="s">
        <v>19</v>
      </c>
      <c r="F89" s="512" t="s">
        <v>14</v>
      </c>
      <c r="G89" s="513" t="s">
        <v>1</v>
      </c>
      <c r="H89" s="513" t="s">
        <v>190</v>
      </c>
      <c r="I89" s="514">
        <v>45148</v>
      </c>
      <c r="J89" s="514">
        <v>45198</v>
      </c>
      <c r="K89" s="514">
        <v>45469</v>
      </c>
      <c r="L89" s="515">
        <v>4.7131150000000002</v>
      </c>
      <c r="M89" s="38"/>
    </row>
    <row r="90" spans="2:13" s="37" customFormat="1" ht="18" customHeight="1" thickTop="1" thickBot="1" x14ac:dyDescent="0.3">
      <c r="C90" s="31"/>
      <c r="D90" s="32"/>
      <c r="E90" s="33"/>
      <c r="F90" s="33"/>
      <c r="G90" s="34"/>
      <c r="H90" s="34"/>
      <c r="I90" s="35"/>
      <c r="L90" s="38"/>
      <c r="M90" s="38"/>
    </row>
    <row r="91" spans="2:13" s="517" customFormat="1" ht="30.75" customHeight="1" thickTop="1" thickBot="1" x14ac:dyDescent="0.3">
      <c r="B91" s="1075" t="s">
        <v>746</v>
      </c>
      <c r="C91" s="1075"/>
      <c r="D91" s="1075"/>
      <c r="E91" s="1075"/>
      <c r="F91" s="1075"/>
      <c r="G91" s="1075"/>
      <c r="H91" s="1075"/>
      <c r="I91" s="1075"/>
      <c r="J91" s="516"/>
      <c r="K91" s="516"/>
      <c r="L91" s="516">
        <f t="shared" ref="L91" si="0">SUM(L6:L89)</f>
        <v>1039.2237513999999</v>
      </c>
      <c r="M91" s="518"/>
    </row>
    <row r="92" spans="2:13" ht="15.75" thickTop="1" x14ac:dyDescent="0.25"/>
    <row r="93" spans="2:13" x14ac:dyDescent="0.25">
      <c r="B93" s="519" t="s">
        <v>747</v>
      </c>
    </row>
    <row r="94" spans="2:13" x14ac:dyDescent="0.25">
      <c r="B94" s="519" t="s">
        <v>748</v>
      </c>
    </row>
    <row r="95" spans="2:13" x14ac:dyDescent="0.25">
      <c r="J95" s="520"/>
    </row>
  </sheetData>
  <mergeCells count="5">
    <mergeCell ref="B91:I91"/>
    <mergeCell ref="B6:B46"/>
    <mergeCell ref="B47:B60"/>
    <mergeCell ref="B61:B89"/>
    <mergeCell ref="B2:L2"/>
  </mergeCells>
  <pageMargins left="0.7" right="0.7" top="0.75" bottom="0.75" header="0.3" footer="0.3"/>
  <pageSetup scale="32" orientation="portrait" r:id="rId1"/>
  <colBreaks count="1" manualBreakCount="1">
    <brk id="13" max="8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24</vt:i4>
      </vt:variant>
      <vt:variant>
        <vt:lpstr>Rangos con nombre</vt:lpstr>
      </vt:variant>
      <vt:variant>
        <vt:i4>24</vt:i4>
      </vt:variant>
    </vt:vector>
  </HeadingPairs>
  <TitlesOfParts>
    <vt:vector size="48" baseType="lpstr">
      <vt:lpstr>CONTENIDO</vt:lpstr>
      <vt:lpstr>1. PRODUCCIÓN METÁLICA</vt:lpstr>
      <vt:lpstr>2. PRODUCCIÓN EMPRESAS</vt:lpstr>
      <vt:lpstr>3. PRODUCCIÓN DEPARTAMENTOS </vt:lpstr>
      <vt:lpstr>4. NO METÁLICA</vt:lpstr>
      <vt:lpstr>4.1. NO METÁLICA DEPARTAMENTOS</vt:lpstr>
      <vt:lpstr>4.2. CARBONÍFERA</vt:lpstr>
      <vt:lpstr>5. MACROECONÓMICAS</vt:lpstr>
      <vt:lpstr>6. EXPORTACIONES</vt:lpstr>
      <vt:lpstr>6.1 EXPORTACIONES PART</vt:lpstr>
      <vt:lpstr>6.2 EXPORT PRODUCTOS</vt:lpstr>
      <vt:lpstr>7. INVERSIONES</vt:lpstr>
      <vt:lpstr>8. INVERSIONES TIPO</vt:lpstr>
      <vt:lpstr>9. INVERSIONES RUBRO</vt:lpstr>
      <vt:lpstr>10. EMPLEO</vt:lpstr>
      <vt:lpstr>11. EMPLEO-GÉNERO</vt:lpstr>
      <vt:lpstr>12. TRANSFERENCIAS</vt:lpstr>
      <vt:lpstr>13. TRANSFERENCIAS 2</vt:lpstr>
      <vt:lpstr>14. CATASTRO ACTIVIDAD</vt:lpstr>
      <vt:lpstr>14.1 ACTIVIDAD MINERA</vt:lpstr>
      <vt:lpstr>14.2 ÁREAS RESTRINGIDAS</vt:lpstr>
      <vt:lpstr>15. RECAUDACIÓN</vt:lpstr>
      <vt:lpstr>CPIM 2024</vt:lpstr>
      <vt:lpstr>CPEM 2025</vt:lpstr>
      <vt:lpstr>'1. PRODUCCIÓN METÁLICA'!Área_de_impresión</vt:lpstr>
      <vt:lpstr>'10. EMPLEO'!Área_de_impresión</vt:lpstr>
      <vt:lpstr>'11. EMPLEO-GÉNERO'!Área_de_impresión</vt:lpstr>
      <vt:lpstr>'12. TRANSFERENCIAS'!Área_de_impresión</vt:lpstr>
      <vt:lpstr>'13. TRANSFERENCIAS 2'!Área_de_impresión</vt:lpstr>
      <vt:lpstr>'14. CATASTRO ACTIVIDAD'!Área_de_impresión</vt:lpstr>
      <vt:lpstr>'14.1 ACTIVIDAD MINERA'!Área_de_impresión</vt:lpstr>
      <vt:lpstr>'14.2 ÁREAS RESTRINGIDAS'!Área_de_impresión</vt:lpstr>
      <vt:lpstr>'15. RECAUDACIÓN'!Área_de_impresión</vt:lpstr>
      <vt:lpstr>'2. PRODUCCIÓN EMPRESAS'!Área_de_impresión</vt:lpstr>
      <vt:lpstr>'3. PRODUCCIÓN DEPARTAMENTOS '!Área_de_impresión</vt:lpstr>
      <vt:lpstr>'4. NO METÁLICA'!Área_de_impresión</vt:lpstr>
      <vt:lpstr>'4.1. NO METÁLICA DEPARTAMENTOS'!Área_de_impresión</vt:lpstr>
      <vt:lpstr>'4.2. CARBONÍFERA'!Área_de_impresión</vt:lpstr>
      <vt:lpstr>'5. MACROECONÓMICAS'!Área_de_impresión</vt:lpstr>
      <vt:lpstr>'6. EXPORTACIONES'!Área_de_impresión</vt:lpstr>
      <vt:lpstr>'6.1 EXPORTACIONES PART'!Área_de_impresión</vt:lpstr>
      <vt:lpstr>'6.2 EXPORT PRODUCTOS'!Área_de_impresión</vt:lpstr>
      <vt:lpstr>'7. INVERSIONES'!Área_de_impresión</vt:lpstr>
      <vt:lpstr>'8. INVERSIONES TIPO'!Área_de_impresión</vt:lpstr>
      <vt:lpstr>'9. INVERSIONES RUBRO'!Área_de_impresión</vt:lpstr>
      <vt:lpstr>CONTENIDO!Área_de_impresión</vt:lpstr>
      <vt:lpstr>'CPEM 2025'!Área_de_impresión</vt:lpstr>
      <vt:lpstr>'CPIM 2024'!Área_de_impresión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SEGURA PARRAGUEZ, ANGHELA MERCEDES</dc:creator>
  <cp:lastModifiedBy>Deivid Ramirez</cp:lastModifiedBy>
  <cp:lastPrinted>2022-09-01T14:01:14Z</cp:lastPrinted>
  <dcterms:created xsi:type="dcterms:W3CDTF">2021-02-25T21:18:08Z</dcterms:created>
  <dcterms:modified xsi:type="dcterms:W3CDTF">2025-04-06T17:21:36Z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{B6E2BAF9-61C8-408A-BAB6-94EC5949AFB7}</vt:lpwstr>
  </property>
</Properties>
</file>