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F:\2025\BEM\2025\MARZO\CONSOLIDADOS\"/>
    </mc:Choice>
  </mc:AlternateContent>
  <xr:revisionPtr revIDLastSave="0" documentId="13_ncr:1_{7B80C1D6-2B1A-4C43-B52D-A49078605BD3}" xr6:coauthVersionLast="47" xr6:coauthVersionMax="47" xr10:uidLastSave="{00000000-0000-0000-0000-000000000000}"/>
  <bookViews>
    <workbookView xWindow="-120" yWindow="-120" windowWidth="29040" windowHeight="15720" tabRatio="764" xr2:uid="{00000000-000D-0000-FFFF-FFFF00000000}"/>
  </bookViews>
  <sheets>
    <sheet name="CONTENIDO" sheetId="424" r:id="rId1"/>
    <sheet name="1. PRODUCCIÓN METÁLICA" sheetId="1147" r:id="rId2"/>
    <sheet name="2. PRODUCCIÓN EMPRESAS" sheetId="1148" r:id="rId3"/>
    <sheet name="3. PRODUCCIÓN DEPARTAMENTOS " sheetId="1149" r:id="rId4"/>
    <sheet name="4. NO METÁLICA" sheetId="1132" r:id="rId5"/>
    <sheet name="4.1. NO METÁLICA DEPARTAMENTOS" sheetId="1133" r:id="rId6"/>
    <sheet name="4.2. CARBONÍFERA" sheetId="1134" r:id="rId7"/>
    <sheet name="5. MACROECONÓMICAS" sheetId="1135" r:id="rId8"/>
    <sheet name="6. EXPORTACIONES" sheetId="1150" r:id="rId9"/>
    <sheet name="6.1 EXPORTACIONES PART" sheetId="1151" r:id="rId10"/>
    <sheet name="6.2 EXPORT PRODUCTOS" sheetId="1152" r:id="rId11"/>
    <sheet name="7. INVERSIONES" sheetId="1136" r:id="rId12"/>
    <sheet name="8. INVERSIONES TIPO" sheetId="1137" r:id="rId13"/>
    <sheet name="9. INVERSIONES RUBRO" sheetId="1138" r:id="rId14"/>
    <sheet name="10. EMPLEO" sheetId="1139" r:id="rId15"/>
    <sheet name="11. EMPLEO-GÉNERO" sheetId="1140" r:id="rId16"/>
    <sheet name="12. TRANSFERENCIAS" sheetId="1141" r:id="rId17"/>
    <sheet name="13. TRANSFERENCIAS 2" sheetId="1142" r:id="rId18"/>
    <sheet name="14. CATASTRO ACTIVIDAD" sheetId="1143" r:id="rId19"/>
    <sheet name="14.1 ACTIVIDAD MINERA" sheetId="1145" r:id="rId20"/>
    <sheet name="14.2 ÁREAS RESTRINGIDAS" sheetId="1144" r:id="rId21"/>
    <sheet name="15. RECAUDACIÓN" sheetId="1146" r:id="rId22"/>
    <sheet name="CPIM 2025" sheetId="910" r:id="rId23"/>
    <sheet name="CPEM 2025" sheetId="864" r:id="rId24"/>
  </sheets>
  <definedNames>
    <definedName name="_xlnm._FilterDatabase" localSheetId="14" hidden="1">'10. EMPLEO'!$M$9:$O$18</definedName>
    <definedName name="_xlnm._FilterDatabase" localSheetId="16" hidden="1">'12. TRANSFERENCIAS'!$A$4:$K$4</definedName>
    <definedName name="_xlnm._FilterDatabase" localSheetId="17" hidden="1">'13. TRANSFERENCIAS 2'!$A$5:$K$5</definedName>
    <definedName name="_xlnm._FilterDatabase" localSheetId="2" hidden="1">'2. PRODUCCIÓN EMPRESAS'!$A$5:$E$106</definedName>
    <definedName name="_xlnm._FilterDatabase" localSheetId="3" hidden="1">'3. PRODUCCIÓN DEPARTAMENTOS '!$A$6:$E$115</definedName>
    <definedName name="_xlnm._FilterDatabase" localSheetId="12" hidden="1">'8. INVERSIONES TIPO'!#REF!</definedName>
    <definedName name="_xlnm._FilterDatabase" localSheetId="23" hidden="1">'CPEM 2025'!$B$4:$J$89</definedName>
    <definedName name="_xlnm.Print_Area" localSheetId="1">'1. PRODUCCIÓN METÁLICA'!$A$1:$O$64</definedName>
    <definedName name="_xlnm.Print_Area" localSheetId="14">'10. EMPLEO'!$A$1:$O$67</definedName>
    <definedName name="_xlnm.Print_Area" localSheetId="15">'11. EMPLEO-GÉNERO'!$A$1:$Q$23</definedName>
    <definedName name="_xlnm.Print_Area" localSheetId="16">'12. TRANSFERENCIAS'!$A$1:$M$33</definedName>
    <definedName name="_xlnm.Print_Area" localSheetId="17">'13. TRANSFERENCIAS 2'!$A$1:$M$87</definedName>
    <definedName name="_xlnm.Print_Area" localSheetId="18">'14. CATASTRO ACTIVIDAD'!$A$1:$O$61</definedName>
    <definedName name="_xlnm.Print_Area" localSheetId="19">'14.1 ACTIVIDAD MINERA'!$A$1:$D$16</definedName>
    <definedName name="_xlnm.Print_Area" localSheetId="20">'14.2 ÁREAS RESTRINGIDAS'!$A$1:$F$29</definedName>
    <definedName name="_xlnm.Print_Area" localSheetId="21">'15. RECAUDACIÓN'!$A$1:$H$55</definedName>
    <definedName name="_xlnm.Print_Area" localSheetId="2">'2. PRODUCCIÓN EMPRESAS'!$A$1:$I$107</definedName>
    <definedName name="_xlnm.Print_Area" localSheetId="3">'3. PRODUCCIÓN DEPARTAMENTOS '!$A$1:$I$116</definedName>
    <definedName name="_xlnm.Print_Area" localSheetId="4">'4. NO METÁLICA'!$A$1:$J$42</definedName>
    <definedName name="_xlnm.Print_Area" localSheetId="5">'4.1. NO METÁLICA DEPARTAMENTOS'!$A$1:$J$121</definedName>
    <definedName name="_xlnm.Print_Area" localSheetId="6">'4.2. CARBONÍFERA'!$A$1:$J$15</definedName>
    <definedName name="_xlnm.Print_Area" localSheetId="7">'5. MACROECONÓMICAS'!$A$1:$K$44</definedName>
    <definedName name="_xlnm.Print_Area" localSheetId="8">'6. EXPORTACIONES'!$A$1:$L$104</definedName>
    <definedName name="_xlnm.Print_Area" localSheetId="9">'6.1 EXPORTACIONES PART'!$A$1:$P$26</definedName>
    <definedName name="_xlnm.Print_Area" localSheetId="10">'6.2 EXPORT PRODUCTOS'!$A$1:$D$40</definedName>
    <definedName name="_xlnm.Print_Area" localSheetId="11">'7. INVERSIONES'!$A$1:$I$59</definedName>
    <definedName name="_xlnm.Print_Area" localSheetId="12">'8. INVERSIONES TIPO'!$A$1:$I$87</definedName>
    <definedName name="_xlnm.Print_Area" localSheetId="13">'9. INVERSIONES RUBRO'!$A$1:$I$82</definedName>
    <definedName name="_xlnm.Print_Area" localSheetId="0">CONTENIDO!$A$1:$M$58</definedName>
    <definedName name="_xlnm.Print_Area" localSheetId="23">'CPEM 2025'!$A$1:$M$95</definedName>
    <definedName name="_xlnm.Print_Area" localSheetId="22">'CPIM 2025'!$A$1:$J$80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TI_2" localSheetId="1">#REF!</definedName>
    <definedName name="OTI_2" localSheetId="15">#REF!</definedName>
    <definedName name="OTI_2" localSheetId="19">#REF!</definedName>
    <definedName name="OTI_2" localSheetId="21">#REF!</definedName>
    <definedName name="OTI_2" localSheetId="2">#REF!</definedName>
    <definedName name="OTI_2" localSheetId="3">#REF!</definedName>
    <definedName name="OTI_2" localSheetId="7">#REF!</definedName>
    <definedName name="OTI_2" localSheetId="23">#REF!</definedName>
    <definedName name="OTI_2" localSheetId="22">#REF!</definedName>
    <definedName name="OTI_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152" l="1"/>
  <c r="C34" i="1152"/>
  <c r="C33" i="1152"/>
  <c r="C32" i="1152"/>
  <c r="C31" i="1152"/>
  <c r="C30" i="1152"/>
  <c r="C29" i="1152"/>
  <c r="C28" i="1152"/>
  <c r="C27" i="1152"/>
  <c r="C26" i="1152"/>
  <c r="B25" i="1152"/>
  <c r="C25" i="1152" s="1"/>
  <c r="B20" i="1152"/>
  <c r="C11" i="1152" s="1"/>
  <c r="C18" i="1152"/>
  <c r="C16" i="1152"/>
  <c r="C15" i="1152"/>
  <c r="C14" i="1152"/>
  <c r="C13" i="1152"/>
  <c r="C12" i="1152"/>
  <c r="B6" i="1152"/>
  <c r="C6" i="1152" s="1"/>
  <c r="C20" i="1152" s="1"/>
  <c r="M23" i="1151"/>
  <c r="L23" i="1151"/>
  <c r="K23" i="1151"/>
  <c r="J23" i="1151"/>
  <c r="I23" i="1151"/>
  <c r="H23" i="1151"/>
  <c r="G23" i="1151"/>
  <c r="F23" i="1151"/>
  <c r="E23" i="1151"/>
  <c r="D23" i="1151"/>
  <c r="C23" i="1151"/>
  <c r="B23" i="1151"/>
  <c r="M21" i="1151"/>
  <c r="L21" i="1151"/>
  <c r="K21" i="1151"/>
  <c r="J21" i="1151"/>
  <c r="I21" i="1151"/>
  <c r="H21" i="1151"/>
  <c r="G21" i="1151"/>
  <c r="F21" i="1151"/>
  <c r="E21" i="1151"/>
  <c r="D21" i="1151"/>
  <c r="C21" i="1151"/>
  <c r="B21" i="1151"/>
  <c r="N18" i="1151"/>
  <c r="N17" i="1151"/>
  <c r="N16" i="1151"/>
  <c r="N15" i="1151"/>
  <c r="N14" i="1151"/>
  <c r="N13" i="1151"/>
  <c r="N12" i="1151"/>
  <c r="N11" i="1151"/>
  <c r="N10" i="1151"/>
  <c r="N9" i="1151"/>
  <c r="N8" i="1151"/>
  <c r="N7" i="1151"/>
  <c r="N6" i="1151"/>
  <c r="N23" i="1151" s="1"/>
  <c r="I85" i="1150"/>
  <c r="H85" i="1150"/>
  <c r="G85" i="1150"/>
  <c r="F85" i="1150"/>
  <c r="E85" i="1150"/>
  <c r="D85" i="1150"/>
  <c r="C85" i="1150"/>
  <c r="B85" i="1150"/>
  <c r="I79" i="1150"/>
  <c r="H79" i="1150"/>
  <c r="G79" i="1150"/>
  <c r="F79" i="1150"/>
  <c r="E79" i="1150"/>
  <c r="D79" i="1150"/>
  <c r="C79" i="1150"/>
  <c r="B79" i="1150"/>
  <c r="I74" i="1150"/>
  <c r="H74" i="1150"/>
  <c r="G74" i="1150"/>
  <c r="F74" i="1150"/>
  <c r="E74" i="1150"/>
  <c r="D74" i="1150"/>
  <c r="C74" i="1150"/>
  <c r="B74" i="1150"/>
  <c r="I67" i="1150"/>
  <c r="H67" i="1150"/>
  <c r="G67" i="1150"/>
  <c r="F67" i="1150"/>
  <c r="E67" i="1150"/>
  <c r="D67" i="1150"/>
  <c r="C67" i="1150"/>
  <c r="B67" i="1150"/>
  <c r="K34" i="1150"/>
  <c r="J34" i="1150"/>
  <c r="I34" i="1150"/>
  <c r="H34" i="1150"/>
  <c r="G34" i="1150"/>
  <c r="F34" i="1150"/>
  <c r="E34" i="1150"/>
  <c r="D34" i="1150"/>
  <c r="C34" i="1150"/>
  <c r="B34" i="1150"/>
  <c r="K33" i="1150"/>
  <c r="K32" i="1150"/>
  <c r="J28" i="1150"/>
  <c r="I28" i="1150"/>
  <c r="H28" i="1150"/>
  <c r="G28" i="1150"/>
  <c r="F28" i="1150"/>
  <c r="E28" i="1150"/>
  <c r="D28" i="1150"/>
  <c r="C28" i="1150"/>
  <c r="B28" i="1150"/>
  <c r="K27" i="1150"/>
  <c r="K28" i="1150" s="1"/>
  <c r="K26" i="1150"/>
  <c r="K23" i="1150"/>
  <c r="I23" i="1150"/>
  <c r="H23" i="1150"/>
  <c r="G23" i="1150"/>
  <c r="F23" i="1150"/>
  <c r="E23" i="1150"/>
  <c r="D23" i="1150"/>
  <c r="C23" i="1150"/>
  <c r="B23" i="1150"/>
  <c r="K22" i="1150"/>
  <c r="K21" i="1150"/>
  <c r="K18" i="1150"/>
  <c r="K17" i="1150"/>
  <c r="K16" i="1150"/>
  <c r="J16" i="1150"/>
  <c r="I16" i="1150"/>
  <c r="H16" i="1150"/>
  <c r="G16" i="1150"/>
  <c r="F16" i="1150"/>
  <c r="E16" i="1150"/>
  <c r="D16" i="1150"/>
  <c r="C16" i="1150"/>
  <c r="B16" i="1150"/>
  <c r="K15" i="1150"/>
  <c r="K14" i="1150"/>
  <c r="K13" i="1150"/>
  <c r="K12" i="1150"/>
  <c r="K11" i="1150"/>
  <c r="K10" i="1150"/>
  <c r="K9" i="1150"/>
  <c r="K8" i="1150"/>
  <c r="K7" i="1150"/>
  <c r="K6" i="1150"/>
  <c r="C9" i="1152" l="1"/>
  <c r="C8" i="1152"/>
  <c r="N21" i="1151"/>
  <c r="O23" i="1151" s="1"/>
  <c r="C10" i="1152"/>
  <c r="O6" i="1151" l="1"/>
  <c r="O18" i="1151"/>
  <c r="O17" i="1151"/>
  <c r="O16" i="1151"/>
  <c r="O15" i="1151"/>
  <c r="O14" i="1151"/>
  <c r="O13" i="1151"/>
  <c r="O12" i="1151"/>
  <c r="O11" i="1151"/>
  <c r="O10" i="1151"/>
  <c r="O9" i="1151"/>
  <c r="O8" i="1151"/>
  <c r="O7" i="1151"/>
  <c r="O21" i="1151" l="1"/>
  <c r="G114" i="1149" l="1"/>
  <c r="D114" i="1149"/>
  <c r="F113" i="1149"/>
  <c r="H114" i="1149" s="1"/>
  <c r="H113" i="1149" s="1"/>
  <c r="E113" i="1149"/>
  <c r="C113" i="1149"/>
  <c r="D113" i="1149" s="1"/>
  <c r="B113" i="1149"/>
  <c r="G112" i="1149"/>
  <c r="D112" i="1149"/>
  <c r="G111" i="1149"/>
  <c r="D111" i="1149"/>
  <c r="F109" i="1149"/>
  <c r="E109" i="1149"/>
  <c r="C109" i="1149"/>
  <c r="B109" i="1149"/>
  <c r="G108" i="1149"/>
  <c r="D108" i="1149"/>
  <c r="G107" i="1149"/>
  <c r="D107" i="1149"/>
  <c r="F106" i="1149"/>
  <c r="G106" i="1149" s="1"/>
  <c r="E106" i="1149"/>
  <c r="C106" i="1149"/>
  <c r="D106" i="1149" s="1"/>
  <c r="B106" i="1149"/>
  <c r="H105" i="1149"/>
  <c r="G105" i="1149"/>
  <c r="D105" i="1149"/>
  <c r="H104" i="1149"/>
  <c r="G104" i="1149"/>
  <c r="D104" i="1149"/>
  <c r="G103" i="1149"/>
  <c r="D103" i="1149"/>
  <c r="F102" i="1149"/>
  <c r="H103" i="1149" s="1"/>
  <c r="H102" i="1149" s="1"/>
  <c r="E102" i="1149"/>
  <c r="C102" i="1149"/>
  <c r="D102" i="1149" s="1"/>
  <c r="B102" i="1149"/>
  <c r="H101" i="1149"/>
  <c r="G101" i="1149"/>
  <c r="D101" i="1149"/>
  <c r="H100" i="1149"/>
  <c r="H99" i="1149"/>
  <c r="G99" i="1149"/>
  <c r="D99" i="1149"/>
  <c r="H98" i="1149"/>
  <c r="G98" i="1149"/>
  <c r="D98" i="1149"/>
  <c r="G97" i="1149"/>
  <c r="D97" i="1149"/>
  <c r="G96" i="1149"/>
  <c r="D96" i="1149"/>
  <c r="F95" i="1149"/>
  <c r="H97" i="1149" s="1"/>
  <c r="E95" i="1149"/>
  <c r="C95" i="1149"/>
  <c r="D95" i="1149" s="1"/>
  <c r="B95" i="1149"/>
  <c r="G94" i="1149"/>
  <c r="D94" i="1149"/>
  <c r="H93" i="1149"/>
  <c r="G93" i="1149"/>
  <c r="D93" i="1149"/>
  <c r="G92" i="1149"/>
  <c r="D92" i="1149"/>
  <c r="G91" i="1149"/>
  <c r="D91" i="1149"/>
  <c r="G90" i="1149"/>
  <c r="D90" i="1149"/>
  <c r="G89" i="1149"/>
  <c r="D89" i="1149"/>
  <c r="G88" i="1149"/>
  <c r="D88" i="1149"/>
  <c r="F87" i="1149"/>
  <c r="G87" i="1149" s="1"/>
  <c r="E87" i="1149"/>
  <c r="D87" i="1149"/>
  <c r="C87" i="1149"/>
  <c r="B87" i="1149"/>
  <c r="G86" i="1149"/>
  <c r="D86" i="1149"/>
  <c r="F85" i="1149"/>
  <c r="H86" i="1149" s="1"/>
  <c r="H85" i="1149" s="1"/>
  <c r="E85" i="1149"/>
  <c r="C85" i="1149"/>
  <c r="D85" i="1149" s="1"/>
  <c r="B85" i="1149"/>
  <c r="G84" i="1149"/>
  <c r="D84" i="1149"/>
  <c r="F83" i="1149"/>
  <c r="H84" i="1149" s="1"/>
  <c r="H83" i="1149" s="1"/>
  <c r="E83" i="1149"/>
  <c r="D83" i="1149"/>
  <c r="C83" i="1149"/>
  <c r="B83" i="1149"/>
  <c r="G81" i="1149"/>
  <c r="D81" i="1149"/>
  <c r="G80" i="1149"/>
  <c r="G79" i="1149"/>
  <c r="D79" i="1149"/>
  <c r="G78" i="1149"/>
  <c r="D78" i="1149"/>
  <c r="G77" i="1149"/>
  <c r="D77" i="1149"/>
  <c r="G76" i="1149"/>
  <c r="D76" i="1149"/>
  <c r="G75" i="1149"/>
  <c r="D75" i="1149"/>
  <c r="G74" i="1149"/>
  <c r="D74" i="1149"/>
  <c r="G73" i="1149"/>
  <c r="D73" i="1149"/>
  <c r="G72" i="1149"/>
  <c r="D72" i="1149"/>
  <c r="G71" i="1149"/>
  <c r="D71" i="1149"/>
  <c r="F70" i="1149"/>
  <c r="G70" i="1149" s="1"/>
  <c r="E70" i="1149"/>
  <c r="D70" i="1149"/>
  <c r="C70" i="1149"/>
  <c r="B70" i="1149"/>
  <c r="G68" i="1149"/>
  <c r="G67" i="1149"/>
  <c r="D67" i="1149"/>
  <c r="G66" i="1149"/>
  <c r="D66" i="1149"/>
  <c r="G65" i="1149"/>
  <c r="D65" i="1149"/>
  <c r="H64" i="1149"/>
  <c r="G64" i="1149"/>
  <c r="D64" i="1149"/>
  <c r="H63" i="1149"/>
  <c r="G63" i="1149"/>
  <c r="D63" i="1149"/>
  <c r="H62" i="1149"/>
  <c r="G62" i="1149"/>
  <c r="D62" i="1149"/>
  <c r="G61" i="1149"/>
  <c r="D61" i="1149"/>
  <c r="G60" i="1149"/>
  <c r="D60" i="1149"/>
  <c r="G59" i="1149"/>
  <c r="D59" i="1149"/>
  <c r="G58" i="1149"/>
  <c r="D58" i="1149"/>
  <c r="H57" i="1149"/>
  <c r="G57" i="1149"/>
  <c r="D57" i="1149"/>
  <c r="H56" i="1149"/>
  <c r="G56" i="1149"/>
  <c r="D56" i="1149"/>
  <c r="G55" i="1149"/>
  <c r="D55" i="1149"/>
  <c r="G54" i="1149"/>
  <c r="D54" i="1149"/>
  <c r="G53" i="1149"/>
  <c r="D53" i="1149"/>
  <c r="F52" i="1149"/>
  <c r="H55" i="1149" s="1"/>
  <c r="E52" i="1149"/>
  <c r="C52" i="1149"/>
  <c r="B52" i="1149"/>
  <c r="H51" i="1149"/>
  <c r="G51" i="1149"/>
  <c r="D51" i="1149"/>
  <c r="H50" i="1149"/>
  <c r="G49" i="1149"/>
  <c r="G48" i="1149"/>
  <c r="D48" i="1149"/>
  <c r="G47" i="1149"/>
  <c r="D47" i="1149"/>
  <c r="G46" i="1149"/>
  <c r="D46" i="1149"/>
  <c r="H45" i="1149"/>
  <c r="G45" i="1149"/>
  <c r="D45" i="1149"/>
  <c r="H44" i="1149"/>
  <c r="G44" i="1149"/>
  <c r="D44" i="1149"/>
  <c r="H43" i="1149"/>
  <c r="G43" i="1149"/>
  <c r="D43" i="1149"/>
  <c r="G42" i="1149"/>
  <c r="D42" i="1149"/>
  <c r="G41" i="1149"/>
  <c r="D41" i="1149"/>
  <c r="G40" i="1149"/>
  <c r="D40" i="1149"/>
  <c r="F39" i="1149"/>
  <c r="H49" i="1149" s="1"/>
  <c r="E39" i="1149"/>
  <c r="C39" i="1149"/>
  <c r="B39" i="1149"/>
  <c r="H38" i="1149"/>
  <c r="G38" i="1149"/>
  <c r="D38" i="1149"/>
  <c r="H37" i="1149"/>
  <c r="G37" i="1149"/>
  <c r="D37" i="1149"/>
  <c r="G36" i="1149"/>
  <c r="D36" i="1149"/>
  <c r="G35" i="1149"/>
  <c r="D35" i="1149"/>
  <c r="H34" i="1149"/>
  <c r="G34" i="1149"/>
  <c r="D34" i="1149"/>
  <c r="H33" i="1149"/>
  <c r="G33" i="1149"/>
  <c r="D33" i="1149"/>
  <c r="H32" i="1149"/>
  <c r="G32" i="1149"/>
  <c r="D32" i="1149"/>
  <c r="H31" i="1149"/>
  <c r="G31" i="1149"/>
  <c r="D31" i="1149"/>
  <c r="G30" i="1149"/>
  <c r="D30" i="1149"/>
  <c r="G29" i="1149"/>
  <c r="D29" i="1149"/>
  <c r="G28" i="1149"/>
  <c r="D28" i="1149"/>
  <c r="H27" i="1149"/>
  <c r="G27" i="1149"/>
  <c r="D27" i="1149"/>
  <c r="H26" i="1149"/>
  <c r="G26" i="1149"/>
  <c r="D26" i="1149"/>
  <c r="H25" i="1149"/>
  <c r="G25" i="1149"/>
  <c r="D25" i="1149"/>
  <c r="H24" i="1149"/>
  <c r="G24" i="1149"/>
  <c r="D24" i="1149"/>
  <c r="G23" i="1149"/>
  <c r="D23" i="1149"/>
  <c r="F22" i="1149"/>
  <c r="H30" i="1149" s="1"/>
  <c r="E22" i="1149"/>
  <c r="C22" i="1149"/>
  <c r="D22" i="1149" s="1"/>
  <c r="B22" i="1149"/>
  <c r="G21" i="1149"/>
  <c r="D21" i="1149"/>
  <c r="G20" i="1149"/>
  <c r="D20" i="1149"/>
  <c r="G19" i="1149"/>
  <c r="D19" i="1149"/>
  <c r="G18" i="1149"/>
  <c r="D18" i="1149"/>
  <c r="G17" i="1149"/>
  <c r="D17" i="1149"/>
  <c r="G16" i="1149"/>
  <c r="D16" i="1149"/>
  <c r="G15" i="1149"/>
  <c r="D15" i="1149"/>
  <c r="G14" i="1149"/>
  <c r="D14" i="1149"/>
  <c r="H13" i="1149"/>
  <c r="G13" i="1149"/>
  <c r="D13" i="1149"/>
  <c r="H12" i="1149"/>
  <c r="G12" i="1149"/>
  <c r="D12" i="1149"/>
  <c r="G11" i="1149"/>
  <c r="D11" i="1149"/>
  <c r="G10" i="1149"/>
  <c r="D10" i="1149"/>
  <c r="G9" i="1149"/>
  <c r="D9" i="1149"/>
  <c r="G8" i="1149"/>
  <c r="D8" i="1149"/>
  <c r="G7" i="1149"/>
  <c r="D7" i="1149"/>
  <c r="F6" i="1149"/>
  <c r="G6" i="1149" s="1"/>
  <c r="E6" i="1149"/>
  <c r="C6" i="1149"/>
  <c r="D6" i="1149" s="1"/>
  <c r="B6" i="1149"/>
  <c r="G105" i="1148"/>
  <c r="D105" i="1148"/>
  <c r="F104" i="1148"/>
  <c r="H105" i="1148" s="1"/>
  <c r="H104" i="1148" s="1"/>
  <c r="E104" i="1148"/>
  <c r="C104" i="1148"/>
  <c r="D104" i="1148" s="1"/>
  <c r="B104" i="1148"/>
  <c r="H103" i="1148"/>
  <c r="G103" i="1148"/>
  <c r="H102" i="1148"/>
  <c r="G102" i="1148"/>
  <c r="D102" i="1148"/>
  <c r="H101" i="1148"/>
  <c r="G101" i="1148"/>
  <c r="D101" i="1148"/>
  <c r="F99" i="1148"/>
  <c r="H100" i="1148" s="1"/>
  <c r="H99" i="1148" s="1"/>
  <c r="E99" i="1148"/>
  <c r="C99" i="1148"/>
  <c r="B99" i="1148"/>
  <c r="G98" i="1148"/>
  <c r="D98" i="1148"/>
  <c r="G97" i="1148"/>
  <c r="D97" i="1148"/>
  <c r="G96" i="1148"/>
  <c r="D96" i="1148"/>
  <c r="F95" i="1148"/>
  <c r="E95" i="1148"/>
  <c r="G95" i="1148" s="1"/>
  <c r="C95" i="1148"/>
  <c r="D95" i="1148" s="1"/>
  <c r="B95" i="1148"/>
  <c r="H93" i="1148"/>
  <c r="G93" i="1148"/>
  <c r="D93" i="1148"/>
  <c r="H92" i="1148"/>
  <c r="G92" i="1148"/>
  <c r="D92" i="1148"/>
  <c r="H91" i="1148"/>
  <c r="G91" i="1148"/>
  <c r="D91" i="1148"/>
  <c r="H90" i="1148"/>
  <c r="G90" i="1148"/>
  <c r="D90" i="1148"/>
  <c r="H89" i="1148"/>
  <c r="H88" i="1148" s="1"/>
  <c r="G89" i="1148"/>
  <c r="D89" i="1148"/>
  <c r="G88" i="1148"/>
  <c r="F88" i="1148"/>
  <c r="E88" i="1148"/>
  <c r="C88" i="1148"/>
  <c r="D88" i="1148" s="1"/>
  <c r="B88" i="1148"/>
  <c r="G86" i="1148"/>
  <c r="H85" i="1148"/>
  <c r="G85" i="1148"/>
  <c r="D85" i="1148"/>
  <c r="H84" i="1148"/>
  <c r="H83" i="1148"/>
  <c r="G83" i="1148"/>
  <c r="D83" i="1148"/>
  <c r="H82" i="1148"/>
  <c r="G82" i="1148"/>
  <c r="D82" i="1148"/>
  <c r="H81" i="1148"/>
  <c r="G81" i="1148"/>
  <c r="D81" i="1148"/>
  <c r="G80" i="1148"/>
  <c r="D80" i="1148"/>
  <c r="F79" i="1148"/>
  <c r="H80" i="1148" s="1"/>
  <c r="E79" i="1148"/>
  <c r="C79" i="1148"/>
  <c r="D79" i="1148" s="1"/>
  <c r="B79" i="1148"/>
  <c r="G78" i="1148"/>
  <c r="D78" i="1148"/>
  <c r="G77" i="1148"/>
  <c r="D77" i="1148"/>
  <c r="H76" i="1148"/>
  <c r="G76" i="1148"/>
  <c r="D76" i="1148"/>
  <c r="H75" i="1148"/>
  <c r="G75" i="1148"/>
  <c r="D75" i="1148"/>
  <c r="G74" i="1148"/>
  <c r="D74" i="1148"/>
  <c r="G73" i="1148"/>
  <c r="D73" i="1148"/>
  <c r="G72" i="1148"/>
  <c r="D72" i="1148"/>
  <c r="F71" i="1148"/>
  <c r="H74" i="1148" s="1"/>
  <c r="E71" i="1148"/>
  <c r="C71" i="1148"/>
  <c r="D71" i="1148" s="1"/>
  <c r="B71" i="1148"/>
  <c r="H70" i="1148"/>
  <c r="H69" i="1148" s="1"/>
  <c r="G70" i="1148"/>
  <c r="D70" i="1148"/>
  <c r="F69" i="1148"/>
  <c r="G69" i="1148" s="1"/>
  <c r="E69" i="1148"/>
  <c r="C69" i="1148"/>
  <c r="D69" i="1148" s="1"/>
  <c r="B69" i="1148"/>
  <c r="G68" i="1148"/>
  <c r="D68" i="1148"/>
  <c r="G67" i="1148"/>
  <c r="D67" i="1148"/>
  <c r="F66" i="1148"/>
  <c r="E66" i="1148"/>
  <c r="C66" i="1148"/>
  <c r="D66" i="1148" s="1"/>
  <c r="B66" i="1148"/>
  <c r="G65" i="1148"/>
  <c r="D65" i="1148"/>
  <c r="G64" i="1148"/>
  <c r="D64" i="1148"/>
  <c r="G63" i="1148"/>
  <c r="D63" i="1148"/>
  <c r="G62" i="1148"/>
  <c r="D62" i="1148"/>
  <c r="G61" i="1148"/>
  <c r="D61" i="1148"/>
  <c r="H60" i="1148"/>
  <c r="G60" i="1148"/>
  <c r="D60" i="1148"/>
  <c r="H59" i="1148"/>
  <c r="G59" i="1148"/>
  <c r="D59" i="1148"/>
  <c r="G58" i="1148"/>
  <c r="D58" i="1148"/>
  <c r="G57" i="1148"/>
  <c r="D57" i="1148"/>
  <c r="G56" i="1148"/>
  <c r="D56" i="1148"/>
  <c r="G55" i="1148"/>
  <c r="D55" i="1148"/>
  <c r="F54" i="1148"/>
  <c r="E54" i="1148"/>
  <c r="C54" i="1148"/>
  <c r="D54" i="1148" s="1"/>
  <c r="B54" i="1148"/>
  <c r="G53" i="1148"/>
  <c r="D53" i="1148"/>
  <c r="G52" i="1148"/>
  <c r="D52" i="1148"/>
  <c r="G51" i="1148"/>
  <c r="D51" i="1148"/>
  <c r="G50" i="1148"/>
  <c r="D50" i="1148"/>
  <c r="G49" i="1148"/>
  <c r="D49" i="1148"/>
  <c r="G48" i="1148"/>
  <c r="D48" i="1148"/>
  <c r="G47" i="1148"/>
  <c r="D47" i="1148"/>
  <c r="G46" i="1148"/>
  <c r="D46" i="1148"/>
  <c r="G45" i="1148"/>
  <c r="D45" i="1148"/>
  <c r="G44" i="1148"/>
  <c r="D44" i="1148"/>
  <c r="G43" i="1148"/>
  <c r="D43" i="1148"/>
  <c r="F42" i="1148"/>
  <c r="E42" i="1148"/>
  <c r="C42" i="1148"/>
  <c r="D42" i="1148" s="1"/>
  <c r="B42" i="1148"/>
  <c r="G41" i="1148"/>
  <c r="D41" i="1148"/>
  <c r="G40" i="1148"/>
  <c r="D40" i="1148"/>
  <c r="G39" i="1148"/>
  <c r="D39" i="1148"/>
  <c r="G38" i="1148"/>
  <c r="D38" i="1148"/>
  <c r="G37" i="1148"/>
  <c r="D37" i="1148"/>
  <c r="H36" i="1148"/>
  <c r="G36" i="1148"/>
  <c r="D36" i="1148"/>
  <c r="H35" i="1148"/>
  <c r="G35" i="1148"/>
  <c r="D35" i="1148"/>
  <c r="G34" i="1148"/>
  <c r="D34" i="1148"/>
  <c r="G33" i="1148"/>
  <c r="D33" i="1148"/>
  <c r="G32" i="1148"/>
  <c r="D32" i="1148"/>
  <c r="G31" i="1148"/>
  <c r="D31" i="1148"/>
  <c r="F30" i="1148"/>
  <c r="E30" i="1148"/>
  <c r="C30" i="1148"/>
  <c r="D30" i="1148" s="1"/>
  <c r="B30" i="1148"/>
  <c r="G29" i="1148"/>
  <c r="D29" i="1148"/>
  <c r="G28" i="1148"/>
  <c r="D28" i="1148"/>
  <c r="G27" i="1148"/>
  <c r="D27" i="1148"/>
  <c r="G26" i="1148"/>
  <c r="D26" i="1148"/>
  <c r="G25" i="1148"/>
  <c r="D25" i="1148"/>
  <c r="H24" i="1148"/>
  <c r="G24" i="1148"/>
  <c r="D24" i="1148"/>
  <c r="H23" i="1148"/>
  <c r="G23" i="1148"/>
  <c r="D23" i="1148"/>
  <c r="G22" i="1148"/>
  <c r="D22" i="1148"/>
  <c r="G21" i="1148"/>
  <c r="D21" i="1148"/>
  <c r="G20" i="1148"/>
  <c r="D20" i="1148"/>
  <c r="G19" i="1148"/>
  <c r="D19" i="1148"/>
  <c r="G18" i="1148"/>
  <c r="F18" i="1148"/>
  <c r="E18" i="1148"/>
  <c r="D18" i="1148"/>
  <c r="C18" i="1148"/>
  <c r="B18" i="1148"/>
  <c r="G17" i="1148"/>
  <c r="D17" i="1148"/>
  <c r="G16" i="1148"/>
  <c r="D16" i="1148"/>
  <c r="G15" i="1148"/>
  <c r="D15" i="1148"/>
  <c r="G14" i="1148"/>
  <c r="D14" i="1148"/>
  <c r="G13" i="1148"/>
  <c r="D13" i="1148"/>
  <c r="H12" i="1148"/>
  <c r="G12" i="1148"/>
  <c r="D12" i="1148"/>
  <c r="H11" i="1148"/>
  <c r="G11" i="1148"/>
  <c r="D11" i="1148"/>
  <c r="G10" i="1148"/>
  <c r="D10" i="1148"/>
  <c r="G9" i="1148"/>
  <c r="D9" i="1148"/>
  <c r="G8" i="1148"/>
  <c r="D8" i="1148"/>
  <c r="G7" i="1148"/>
  <c r="D7" i="1148"/>
  <c r="F6" i="1148"/>
  <c r="G6" i="1148" s="1"/>
  <c r="E6" i="1148"/>
  <c r="C6" i="1148"/>
  <c r="D6" i="1148" s="1"/>
  <c r="B6" i="1148"/>
  <c r="N49" i="1147"/>
  <c r="M49" i="1147"/>
  <c r="L49" i="1147"/>
  <c r="K49" i="1147"/>
  <c r="J49" i="1147"/>
  <c r="I49" i="1147"/>
  <c r="H49" i="1147"/>
  <c r="G49" i="1147"/>
  <c r="F49" i="1147"/>
  <c r="E49" i="1147"/>
  <c r="D49" i="1147"/>
  <c r="C49" i="1147"/>
  <c r="B49" i="1147"/>
  <c r="N44" i="1147"/>
  <c r="L44" i="1147"/>
  <c r="K44" i="1147"/>
  <c r="J44" i="1147"/>
  <c r="I44" i="1147"/>
  <c r="H44" i="1147"/>
  <c r="G44" i="1147"/>
  <c r="F44" i="1147"/>
  <c r="E44" i="1147"/>
  <c r="D44" i="1147"/>
  <c r="C44" i="1147"/>
  <c r="B44" i="1147"/>
  <c r="N39" i="1147"/>
  <c r="L39" i="1147"/>
  <c r="K39" i="1147"/>
  <c r="J39" i="1147"/>
  <c r="I39" i="1147"/>
  <c r="H39" i="1147"/>
  <c r="G39" i="1147"/>
  <c r="F39" i="1147"/>
  <c r="E39" i="1147"/>
  <c r="D39" i="1147"/>
  <c r="C39" i="1147"/>
  <c r="B39" i="1147"/>
  <c r="O31" i="1147"/>
  <c r="N31" i="1147"/>
  <c r="M31" i="1147"/>
  <c r="L31" i="1147"/>
  <c r="K31" i="1147"/>
  <c r="J31" i="1147"/>
  <c r="I31" i="1147"/>
  <c r="H31" i="1147"/>
  <c r="G31" i="1147"/>
  <c r="F31" i="1147"/>
  <c r="E31" i="1147"/>
  <c r="D31" i="1147"/>
  <c r="C31" i="1147"/>
  <c r="B31" i="1147"/>
  <c r="O30" i="1147"/>
  <c r="O29" i="1147"/>
  <c r="O28" i="1147"/>
  <c r="O27" i="1147"/>
  <c r="O26" i="1147"/>
  <c r="O25" i="1147"/>
  <c r="O24" i="1147"/>
  <c r="O23" i="1147"/>
  <c r="O22" i="1147"/>
  <c r="O21" i="1147"/>
  <c r="O20" i="1147"/>
  <c r="O19" i="1147"/>
  <c r="O18" i="1147"/>
  <c r="O17" i="1147"/>
  <c r="H68" i="1148" l="1"/>
  <c r="H67" i="1148"/>
  <c r="H66" i="1148" s="1"/>
  <c r="H53" i="1148"/>
  <c r="H46" i="1148"/>
  <c r="H44" i="1148"/>
  <c r="H43" i="1148"/>
  <c r="H50" i="1148"/>
  <c r="H52" i="1148"/>
  <c r="H45" i="1148"/>
  <c r="H51" i="1148"/>
  <c r="H49" i="1148"/>
  <c r="D52" i="1149"/>
  <c r="H111" i="1149"/>
  <c r="H112" i="1149"/>
  <c r="D39" i="1149"/>
  <c r="H75" i="1149"/>
  <c r="H77" i="1149"/>
  <c r="H78" i="1149"/>
  <c r="H71" i="1149"/>
  <c r="H82" i="1149"/>
  <c r="H81" i="1149"/>
  <c r="H74" i="1149"/>
  <c r="H80" i="1149"/>
  <c r="H73" i="1149"/>
  <c r="H79" i="1149"/>
  <c r="H72" i="1149"/>
  <c r="H110" i="1149"/>
  <c r="H65" i="1148"/>
  <c r="H62" i="1148"/>
  <c r="H61" i="1148"/>
  <c r="H56" i="1148"/>
  <c r="H58" i="1148"/>
  <c r="H64" i="1148"/>
  <c r="H57" i="1148"/>
  <c r="H63" i="1148"/>
  <c r="H55" i="1148"/>
  <c r="H54" i="1148" s="1"/>
  <c r="H47" i="1148"/>
  <c r="G83" i="1149"/>
  <c r="H97" i="1148"/>
  <c r="H98" i="1148"/>
  <c r="H96" i="1148"/>
  <c r="G42" i="1148"/>
  <c r="G66" i="1148"/>
  <c r="H18" i="1149"/>
  <c r="H11" i="1149"/>
  <c r="H15" i="1149"/>
  <c r="H21" i="1149"/>
  <c r="H7" i="1149"/>
  <c r="H17" i="1149"/>
  <c r="H10" i="1149"/>
  <c r="H16" i="1149"/>
  <c r="H9" i="1149"/>
  <c r="H14" i="1149"/>
  <c r="H8" i="1149"/>
  <c r="H20" i="1149"/>
  <c r="H92" i="1149"/>
  <c r="H89" i="1149"/>
  <c r="H94" i="1149"/>
  <c r="H91" i="1149"/>
  <c r="H90" i="1149"/>
  <c r="H88" i="1149"/>
  <c r="H17" i="1148"/>
  <c r="H10" i="1148"/>
  <c r="H8" i="1148"/>
  <c r="H14" i="1148"/>
  <c r="H13" i="1148"/>
  <c r="H16" i="1148"/>
  <c r="H9" i="1148"/>
  <c r="H15" i="1148"/>
  <c r="H7" i="1148"/>
  <c r="H6" i="1148" s="1"/>
  <c r="H41" i="1148"/>
  <c r="H34" i="1148"/>
  <c r="H32" i="1148"/>
  <c r="H38" i="1148"/>
  <c r="H37" i="1148"/>
  <c r="H40" i="1148"/>
  <c r="H33" i="1148"/>
  <c r="H39" i="1148"/>
  <c r="H31" i="1148"/>
  <c r="H30" i="1148" s="1"/>
  <c r="G30" i="1148"/>
  <c r="G54" i="1148"/>
  <c r="H48" i="1148"/>
  <c r="H29" i="1148"/>
  <c r="H20" i="1148"/>
  <c r="H26" i="1148"/>
  <c r="H19" i="1148"/>
  <c r="H22" i="1148"/>
  <c r="H28" i="1148"/>
  <c r="H21" i="1148"/>
  <c r="H27" i="1148"/>
  <c r="H25" i="1148"/>
  <c r="H19" i="1149"/>
  <c r="H76" i="1149"/>
  <c r="G39" i="1149"/>
  <c r="G52" i="1149"/>
  <c r="H65" i="1149"/>
  <c r="H72" i="1148"/>
  <c r="H71" i="1148" s="1"/>
  <c r="H46" i="1149"/>
  <c r="G95" i="1149"/>
  <c r="G104" i="1148"/>
  <c r="H66" i="1149"/>
  <c r="H28" i="1149"/>
  <c r="H40" i="1149"/>
  <c r="H53" i="1149"/>
  <c r="G85" i="1149"/>
  <c r="H73" i="1148"/>
  <c r="H86" i="1148"/>
  <c r="H79" i="1148" s="1"/>
  <c r="G22" i="1149"/>
  <c r="H35" i="1149"/>
  <c r="H47" i="1149"/>
  <c r="H60" i="1149"/>
  <c r="G102" i="1149"/>
  <c r="H107" i="1149"/>
  <c r="H106" i="1149" s="1"/>
  <c r="G79" i="1148"/>
  <c r="H67" i="1149"/>
  <c r="H96" i="1149"/>
  <c r="H95" i="1149" s="1"/>
  <c r="G113" i="1149"/>
  <c r="H29" i="1149"/>
  <c r="H41" i="1149"/>
  <c r="H54" i="1149"/>
  <c r="H36" i="1149"/>
  <c r="H48" i="1149"/>
  <c r="H61" i="1149"/>
  <c r="H68" i="1149"/>
  <c r="H108" i="1149"/>
  <c r="G71" i="1148"/>
  <c r="H59" i="1149"/>
  <c r="H77" i="1148"/>
  <c r="H58" i="1149"/>
  <c r="H78" i="1148"/>
  <c r="H23" i="1149"/>
  <c r="H42" i="1149"/>
  <c r="H22" i="1149" l="1"/>
  <c r="H109" i="1149"/>
  <c r="H70" i="1149"/>
  <c r="H6" i="1149"/>
  <c r="H18" i="1148"/>
  <c r="H42" i="1148"/>
  <c r="H52" i="1149"/>
  <c r="H39" i="1149"/>
  <c r="H87" i="1149"/>
  <c r="H95" i="1148"/>
  <c r="I74" i="910" l="1"/>
  <c r="G38" i="1146"/>
  <c r="F38" i="1146"/>
  <c r="E38" i="1146"/>
  <c r="D38" i="1146"/>
  <c r="C38" i="1146"/>
  <c r="B38" i="1146"/>
  <c r="G37" i="1146"/>
  <c r="G36" i="1146"/>
  <c r="E33" i="1146"/>
  <c r="D33" i="1146"/>
  <c r="C33" i="1146"/>
  <c r="B33" i="1146"/>
  <c r="G32" i="1146"/>
  <c r="G33" i="1146" s="1"/>
  <c r="G31" i="1146"/>
  <c r="E28" i="1146"/>
  <c r="D28" i="1146"/>
  <c r="C28" i="1146"/>
  <c r="B28" i="1146"/>
  <c r="G27" i="1146"/>
  <c r="G28" i="1146" s="1"/>
  <c r="G26" i="1146"/>
  <c r="G23" i="1146"/>
  <c r="G22" i="1146"/>
  <c r="G21" i="1146"/>
  <c r="F20" i="1146"/>
  <c r="E20" i="1146"/>
  <c r="D20" i="1146"/>
  <c r="C20" i="1146"/>
  <c r="B20" i="1146"/>
  <c r="G20" i="1146" s="1"/>
  <c r="G19" i="1146"/>
  <c r="G18" i="1146"/>
  <c r="G17" i="1146"/>
  <c r="G16" i="1146"/>
  <c r="G15" i="1146"/>
  <c r="G14" i="1146"/>
  <c r="G13" i="1146"/>
  <c r="G12" i="1146"/>
  <c r="G11" i="1146"/>
  <c r="G10" i="1146"/>
  <c r="G9" i="1146"/>
  <c r="G8" i="1146"/>
  <c r="G7" i="1146"/>
  <c r="G6" i="1146"/>
  <c r="C13" i="1145" l="1"/>
  <c r="A13" i="1145"/>
  <c r="D12" i="1145"/>
  <c r="D11" i="1145"/>
  <c r="D10" i="1145"/>
  <c r="D9" i="1145"/>
  <c r="D8" i="1145"/>
  <c r="D7" i="1145"/>
  <c r="D6" i="1145"/>
  <c r="D5" i="1145"/>
  <c r="D13" i="1145" s="1"/>
  <c r="C23" i="1144" l="1"/>
  <c r="E22" i="1144"/>
  <c r="E21" i="1144"/>
  <c r="E20" i="1144"/>
  <c r="E19" i="1144"/>
  <c r="E18" i="1144"/>
  <c r="E17" i="1144"/>
  <c r="E16" i="1144"/>
  <c r="E15" i="1144"/>
  <c r="E14" i="1144"/>
  <c r="E13" i="1144"/>
  <c r="E12" i="1144"/>
  <c r="E11" i="1144"/>
  <c r="E10" i="1144"/>
  <c r="E9" i="1144"/>
  <c r="E8" i="1144"/>
  <c r="E7" i="1144"/>
  <c r="E6" i="1144"/>
  <c r="E5" i="1144"/>
  <c r="N58" i="1143"/>
  <c r="N57" i="1143"/>
  <c r="N56" i="1143"/>
  <c r="N55" i="1143"/>
  <c r="N54" i="1143"/>
  <c r="N53" i="1143"/>
  <c r="N52" i="1143"/>
  <c r="N51" i="1143"/>
  <c r="N50" i="1143"/>
  <c r="N49" i="1143"/>
  <c r="N48" i="1143"/>
  <c r="N47" i="1143"/>
  <c r="N46" i="1143"/>
  <c r="N45" i="1143"/>
  <c r="N44" i="1143"/>
  <c r="N43" i="1143"/>
  <c r="N42" i="1143"/>
  <c r="N40" i="1143"/>
  <c r="N39" i="1143"/>
  <c r="N38" i="1143"/>
  <c r="N37" i="1143"/>
  <c r="N36" i="1143"/>
  <c r="N35" i="1143"/>
  <c r="N34" i="1143"/>
  <c r="N33" i="1143"/>
  <c r="N32" i="1143"/>
  <c r="N31" i="1143"/>
  <c r="N30" i="1143"/>
  <c r="N29" i="1143"/>
  <c r="N28" i="1143"/>
  <c r="N27" i="1143"/>
  <c r="N26" i="1143"/>
  <c r="N25" i="1143"/>
  <c r="N24" i="1143"/>
  <c r="N22" i="1143"/>
  <c r="N21" i="1143"/>
  <c r="N20" i="1143"/>
  <c r="N19" i="1143"/>
  <c r="N18" i="1143"/>
  <c r="N17" i="1143"/>
  <c r="N16" i="1143"/>
  <c r="N15" i="1143"/>
  <c r="N14" i="1143"/>
  <c r="N13" i="1143"/>
  <c r="N12" i="1143"/>
  <c r="N11" i="1143"/>
  <c r="N10" i="1143"/>
  <c r="N9" i="1143"/>
  <c r="N8" i="1143"/>
  <c r="N7" i="1143"/>
  <c r="N6" i="1143"/>
  <c r="L57" i="1142"/>
  <c r="K57" i="1142"/>
  <c r="J57" i="1142"/>
  <c r="I57" i="1142"/>
  <c r="H57" i="1142"/>
  <c r="G57" i="1142"/>
  <c r="F57" i="1142"/>
  <c r="E57" i="1142"/>
  <c r="D57" i="1142"/>
  <c r="C57" i="1142"/>
  <c r="B57" i="1142"/>
  <c r="L31" i="1142"/>
  <c r="K31" i="1142"/>
  <c r="J31" i="1142"/>
  <c r="L5" i="1142"/>
  <c r="K5" i="1142"/>
  <c r="J5" i="1142"/>
  <c r="I5" i="1142"/>
  <c r="H5" i="1142"/>
  <c r="G5" i="1142"/>
  <c r="F5" i="1142"/>
  <c r="E5" i="1142"/>
  <c r="D5" i="1142"/>
  <c r="C5" i="1142"/>
  <c r="B5" i="1142"/>
  <c r="L31" i="1141"/>
  <c r="K31" i="1141"/>
  <c r="J31" i="1141"/>
  <c r="I31" i="1141"/>
  <c r="H31" i="1141"/>
  <c r="G31" i="1141"/>
  <c r="F31" i="1141"/>
  <c r="E31" i="1141"/>
  <c r="D31" i="1141"/>
  <c r="C31" i="1141"/>
  <c r="B31" i="1141"/>
  <c r="E20" i="1140"/>
  <c r="D20" i="1140"/>
  <c r="C20" i="1140"/>
  <c r="B20" i="1140"/>
  <c r="P17" i="1140"/>
  <c r="P20" i="1140" s="1"/>
  <c r="O17" i="1140"/>
  <c r="O20" i="1140" s="1"/>
  <c r="N17" i="1140"/>
  <c r="N20" i="1140" s="1"/>
  <c r="M17" i="1140"/>
  <c r="M20" i="1140" s="1"/>
  <c r="L17" i="1140"/>
  <c r="L20" i="1140" s="1"/>
  <c r="K17" i="1140"/>
  <c r="K20" i="1140" s="1"/>
  <c r="J17" i="1140"/>
  <c r="I17" i="1140"/>
  <c r="H17" i="1140"/>
  <c r="G17" i="1140"/>
  <c r="F17" i="1140"/>
  <c r="E17" i="1140"/>
  <c r="D17" i="1140"/>
  <c r="C17" i="1140"/>
  <c r="B17" i="1140"/>
  <c r="P14" i="1140"/>
  <c r="O14" i="1140"/>
  <c r="N14" i="1140"/>
  <c r="M14" i="1140"/>
  <c r="L14" i="1140"/>
  <c r="K14" i="1140"/>
  <c r="J14" i="1140"/>
  <c r="J20" i="1140" s="1"/>
  <c r="I14" i="1140"/>
  <c r="I20" i="1140" s="1"/>
  <c r="H14" i="1140"/>
  <c r="H20" i="1140" s="1"/>
  <c r="G14" i="1140"/>
  <c r="G20" i="1140" s="1"/>
  <c r="F14" i="1140"/>
  <c r="F20" i="1140" s="1"/>
  <c r="E14" i="1140"/>
  <c r="D14" i="1140"/>
  <c r="C14" i="1140"/>
  <c r="B14" i="1140"/>
  <c r="P9" i="1140"/>
  <c r="O9" i="1140"/>
  <c r="N9" i="1140"/>
  <c r="M9" i="1140"/>
  <c r="L9" i="1140"/>
  <c r="K9" i="1140"/>
  <c r="J9" i="1140"/>
  <c r="I9" i="1140"/>
  <c r="H9" i="1140"/>
  <c r="G9" i="1140"/>
  <c r="F9" i="1140"/>
  <c r="E9" i="1140"/>
  <c r="D9" i="1140"/>
  <c r="C9" i="1140"/>
  <c r="B9" i="1140"/>
  <c r="N64" i="1139"/>
  <c r="N63" i="1139"/>
  <c r="N62" i="1139"/>
  <c r="N61" i="1139"/>
  <c r="N60" i="1139"/>
  <c r="N59" i="1139"/>
  <c r="N58" i="1139"/>
  <c r="N57" i="1139"/>
  <c r="N56" i="1139"/>
  <c r="N55" i="1139"/>
  <c r="N54" i="1139"/>
  <c r="N53" i="1139"/>
  <c r="N52" i="1139"/>
  <c r="N51" i="1139"/>
  <c r="N50" i="1139"/>
  <c r="N49" i="1139"/>
  <c r="N48" i="1139"/>
  <c r="N47" i="1139"/>
  <c r="N46" i="1139"/>
  <c r="N45" i="1139"/>
  <c r="N44" i="1139"/>
  <c r="N43" i="1139"/>
  <c r="N42" i="1139"/>
  <c r="N41" i="1139"/>
  <c r="N40" i="1139"/>
  <c r="N39" i="1139"/>
  <c r="H31" i="1139"/>
  <c r="G31" i="1139"/>
  <c r="C31" i="1139"/>
  <c r="B31" i="1139"/>
  <c r="D30" i="1139"/>
  <c r="D31" i="1139" s="1"/>
  <c r="I29" i="1139"/>
  <c r="D29" i="1139"/>
  <c r="I28" i="1139"/>
  <c r="I27" i="1139"/>
  <c r="I26" i="1139"/>
  <c r="I25" i="1139"/>
  <c r="I24" i="1139"/>
  <c r="I23" i="1139"/>
  <c r="I22" i="1139"/>
  <c r="I21" i="1139"/>
  <c r="I20" i="1139"/>
  <c r="I19" i="1139"/>
  <c r="D19" i="1139"/>
  <c r="I18" i="1139"/>
  <c r="D18" i="1139"/>
  <c r="I17" i="1139"/>
  <c r="D17" i="1139"/>
  <c r="I16" i="1139"/>
  <c r="C16" i="1139"/>
  <c r="B16" i="1139"/>
  <c r="D16" i="1139" s="1"/>
  <c r="I15" i="1139"/>
  <c r="D15" i="1139"/>
  <c r="I14" i="1139"/>
  <c r="D14" i="1139"/>
  <c r="I13" i="1139"/>
  <c r="D13" i="1139"/>
  <c r="I12" i="1139"/>
  <c r="D12" i="1139"/>
  <c r="I11" i="1139"/>
  <c r="D11" i="1139"/>
  <c r="I10" i="1139"/>
  <c r="D10" i="1139"/>
  <c r="I9" i="1139"/>
  <c r="D9" i="1139"/>
  <c r="I8" i="1139"/>
  <c r="D8" i="1139"/>
  <c r="I7" i="1139"/>
  <c r="D7" i="1139"/>
  <c r="I6" i="1139"/>
  <c r="I31" i="1139" s="1"/>
  <c r="D6" i="1139"/>
  <c r="G78" i="1138"/>
  <c r="D78" i="1138"/>
  <c r="G77" i="1138"/>
  <c r="D77" i="1138"/>
  <c r="G76" i="1138"/>
  <c r="D76" i="1138"/>
  <c r="H75" i="1138"/>
  <c r="H74" i="1138"/>
  <c r="G74" i="1138"/>
  <c r="D74" i="1138"/>
  <c r="G73" i="1138"/>
  <c r="G71" i="1138"/>
  <c r="D71" i="1138"/>
  <c r="G70" i="1138"/>
  <c r="D70" i="1138"/>
  <c r="G69" i="1138"/>
  <c r="D69" i="1138"/>
  <c r="F67" i="1138"/>
  <c r="H73" i="1138" s="1"/>
  <c r="E67" i="1138"/>
  <c r="C67" i="1138"/>
  <c r="C79" i="1138" s="1"/>
  <c r="D79" i="1138" s="1"/>
  <c r="B67" i="1138"/>
  <c r="B79" i="1138" s="1"/>
  <c r="G66" i="1138"/>
  <c r="D66" i="1138"/>
  <c r="G65" i="1138"/>
  <c r="D65" i="1138"/>
  <c r="G64" i="1138"/>
  <c r="D64" i="1138"/>
  <c r="G63" i="1138"/>
  <c r="D63" i="1138"/>
  <c r="G62" i="1138"/>
  <c r="D62" i="1138"/>
  <c r="H61" i="1138"/>
  <c r="G61" i="1138"/>
  <c r="D61" i="1138"/>
  <c r="H60" i="1138"/>
  <c r="H59" i="1138"/>
  <c r="G59" i="1138"/>
  <c r="D59" i="1138"/>
  <c r="G58" i="1138"/>
  <c r="D58" i="1138"/>
  <c r="G57" i="1138"/>
  <c r="D57" i="1138"/>
  <c r="G56" i="1138"/>
  <c r="D56" i="1138"/>
  <c r="F55" i="1138"/>
  <c r="H66" i="1138" s="1"/>
  <c r="E55" i="1138"/>
  <c r="C55" i="1138"/>
  <c r="D55" i="1138" s="1"/>
  <c r="B55" i="1138"/>
  <c r="H54" i="1138"/>
  <c r="G54" i="1138"/>
  <c r="D54" i="1138"/>
  <c r="G53" i="1138"/>
  <c r="D53" i="1138"/>
  <c r="G52" i="1138"/>
  <c r="D52" i="1138"/>
  <c r="G51" i="1138"/>
  <c r="D51" i="1138"/>
  <c r="G50" i="1138"/>
  <c r="G49" i="1138"/>
  <c r="D49" i="1138"/>
  <c r="H48" i="1138"/>
  <c r="G48" i="1138"/>
  <c r="D48" i="1138"/>
  <c r="H47" i="1138"/>
  <c r="G47" i="1138"/>
  <c r="D47" i="1138"/>
  <c r="G46" i="1138"/>
  <c r="D46" i="1138"/>
  <c r="G45" i="1138"/>
  <c r="D45" i="1138"/>
  <c r="G44" i="1138"/>
  <c r="D44" i="1138"/>
  <c r="F43" i="1138"/>
  <c r="H50" i="1138" s="1"/>
  <c r="E43" i="1138"/>
  <c r="C43" i="1138"/>
  <c r="D43" i="1138" s="1"/>
  <c r="B43" i="1138"/>
  <c r="H42" i="1138"/>
  <c r="G42" i="1138"/>
  <c r="D42" i="1138"/>
  <c r="G41" i="1138"/>
  <c r="D41" i="1138"/>
  <c r="G40" i="1138"/>
  <c r="D40" i="1138"/>
  <c r="G39" i="1138"/>
  <c r="D39" i="1138"/>
  <c r="G38" i="1138"/>
  <c r="D38" i="1138"/>
  <c r="H37" i="1138"/>
  <c r="G37" i="1138"/>
  <c r="D37" i="1138"/>
  <c r="H36" i="1138"/>
  <c r="G36" i="1138"/>
  <c r="D36" i="1138"/>
  <c r="H35" i="1138"/>
  <c r="G35" i="1138"/>
  <c r="D35" i="1138"/>
  <c r="G34" i="1138"/>
  <c r="D34" i="1138"/>
  <c r="G33" i="1138"/>
  <c r="D33" i="1138"/>
  <c r="G32" i="1138"/>
  <c r="F31" i="1138"/>
  <c r="H41" i="1138" s="1"/>
  <c r="E31" i="1138"/>
  <c r="C31" i="1138"/>
  <c r="D31" i="1138" s="1"/>
  <c r="B31" i="1138"/>
  <c r="H30" i="1138"/>
  <c r="G30" i="1138"/>
  <c r="D30" i="1138"/>
  <c r="H29" i="1138"/>
  <c r="G29" i="1138"/>
  <c r="D29" i="1138"/>
  <c r="G28" i="1138"/>
  <c r="D28" i="1138"/>
  <c r="G27" i="1138"/>
  <c r="D27" i="1138"/>
  <c r="G26" i="1138"/>
  <c r="D26" i="1138"/>
  <c r="H25" i="1138"/>
  <c r="G25" i="1138"/>
  <c r="D25" i="1138"/>
  <c r="H24" i="1138"/>
  <c r="G24" i="1138"/>
  <c r="D24" i="1138"/>
  <c r="H23" i="1138"/>
  <c r="G23" i="1138"/>
  <c r="D23" i="1138"/>
  <c r="G22" i="1138"/>
  <c r="D22" i="1138"/>
  <c r="G21" i="1138"/>
  <c r="D21" i="1138"/>
  <c r="G20" i="1138"/>
  <c r="D20" i="1138"/>
  <c r="F19" i="1138"/>
  <c r="H22" i="1138" s="1"/>
  <c r="E19" i="1138"/>
  <c r="C19" i="1138"/>
  <c r="D19" i="1138" s="1"/>
  <c r="B19" i="1138"/>
  <c r="H18" i="1138"/>
  <c r="G18" i="1138"/>
  <c r="D18" i="1138"/>
  <c r="H17" i="1138"/>
  <c r="G17" i="1138"/>
  <c r="D17" i="1138"/>
  <c r="G16" i="1138"/>
  <c r="D16" i="1138"/>
  <c r="G15" i="1138"/>
  <c r="D15" i="1138"/>
  <c r="G14" i="1138"/>
  <c r="D14" i="1138"/>
  <c r="G13" i="1138"/>
  <c r="D13" i="1138"/>
  <c r="H12" i="1138"/>
  <c r="G12" i="1138"/>
  <c r="D12" i="1138"/>
  <c r="H11" i="1138"/>
  <c r="G11" i="1138"/>
  <c r="D11" i="1138"/>
  <c r="G10" i="1138"/>
  <c r="D10" i="1138"/>
  <c r="G9" i="1138"/>
  <c r="D9" i="1138"/>
  <c r="G8" i="1138"/>
  <c r="D8" i="1138"/>
  <c r="F7" i="1138"/>
  <c r="H10" i="1138" s="1"/>
  <c r="E7" i="1138"/>
  <c r="E79" i="1138" s="1"/>
  <c r="C7" i="1138"/>
  <c r="D7" i="1138" s="1"/>
  <c r="B7" i="1138"/>
  <c r="H84" i="1137"/>
  <c r="F84" i="1137"/>
  <c r="H64" i="1137" s="1"/>
  <c r="E84" i="1137"/>
  <c r="C84" i="1137"/>
  <c r="D84" i="1137" s="1"/>
  <c r="B84" i="1137"/>
  <c r="G83" i="1137"/>
  <c r="D83" i="1137"/>
  <c r="G82" i="1137"/>
  <c r="D82" i="1137"/>
  <c r="G81" i="1137"/>
  <c r="D81" i="1137"/>
  <c r="G80" i="1137"/>
  <c r="D80" i="1137"/>
  <c r="G79" i="1137"/>
  <c r="D79" i="1137"/>
  <c r="H78" i="1137"/>
  <c r="G78" i="1137"/>
  <c r="D78" i="1137"/>
  <c r="G77" i="1137"/>
  <c r="D77" i="1137"/>
  <c r="G76" i="1137"/>
  <c r="D76" i="1137"/>
  <c r="G75" i="1137"/>
  <c r="D75" i="1137"/>
  <c r="G74" i="1137"/>
  <c r="D74" i="1137"/>
  <c r="G73" i="1137"/>
  <c r="D73" i="1137"/>
  <c r="G72" i="1137"/>
  <c r="D72" i="1137"/>
  <c r="H71" i="1137"/>
  <c r="G71" i="1137"/>
  <c r="D71" i="1137"/>
  <c r="G70" i="1137"/>
  <c r="D70" i="1137"/>
  <c r="G69" i="1137"/>
  <c r="D69" i="1137"/>
  <c r="G68" i="1137"/>
  <c r="D68" i="1137"/>
  <c r="G67" i="1137"/>
  <c r="D67" i="1137"/>
  <c r="G66" i="1137"/>
  <c r="D66" i="1137"/>
  <c r="G65" i="1137"/>
  <c r="D65" i="1137"/>
  <c r="G64" i="1137"/>
  <c r="D64" i="1137"/>
  <c r="G63" i="1137"/>
  <c r="D63" i="1137"/>
  <c r="G62" i="1137"/>
  <c r="D62" i="1137"/>
  <c r="G61" i="1137"/>
  <c r="D61" i="1137"/>
  <c r="G60" i="1137"/>
  <c r="D60" i="1137"/>
  <c r="G59" i="1137"/>
  <c r="D59" i="1137"/>
  <c r="H58" i="1137"/>
  <c r="G58" i="1137"/>
  <c r="D58" i="1137"/>
  <c r="G57" i="1137"/>
  <c r="D57" i="1137"/>
  <c r="G56" i="1137"/>
  <c r="D56" i="1137"/>
  <c r="G55" i="1137"/>
  <c r="D55" i="1137"/>
  <c r="G54" i="1137"/>
  <c r="D54" i="1137"/>
  <c r="G53" i="1137"/>
  <c r="D53" i="1137"/>
  <c r="G52" i="1137"/>
  <c r="D52" i="1137"/>
  <c r="H51" i="1137"/>
  <c r="G51" i="1137"/>
  <c r="G50" i="1137"/>
  <c r="D50" i="1137"/>
  <c r="G49" i="1137"/>
  <c r="D49" i="1137"/>
  <c r="G48" i="1137"/>
  <c r="D48" i="1137"/>
  <c r="G47" i="1137"/>
  <c r="D47" i="1137"/>
  <c r="G46" i="1137"/>
  <c r="D46" i="1137"/>
  <c r="G45" i="1137"/>
  <c r="D45" i="1137"/>
  <c r="H44" i="1137"/>
  <c r="G44" i="1137"/>
  <c r="D44" i="1137"/>
  <c r="G43" i="1137"/>
  <c r="D43" i="1137"/>
  <c r="G42" i="1137"/>
  <c r="D42" i="1137"/>
  <c r="G41" i="1137"/>
  <c r="D41" i="1137"/>
  <c r="G40" i="1137"/>
  <c r="D40" i="1137"/>
  <c r="G39" i="1137"/>
  <c r="D39" i="1137"/>
  <c r="G38" i="1137"/>
  <c r="D38" i="1137"/>
  <c r="G37" i="1137"/>
  <c r="D37" i="1137"/>
  <c r="G36" i="1137"/>
  <c r="D36" i="1137"/>
  <c r="G35" i="1137"/>
  <c r="D35" i="1137"/>
  <c r="G34" i="1137"/>
  <c r="D34" i="1137"/>
  <c r="G33" i="1137"/>
  <c r="D33" i="1137"/>
  <c r="F28" i="1137"/>
  <c r="H20" i="1137" s="1"/>
  <c r="E28" i="1137"/>
  <c r="D28" i="1137"/>
  <c r="C28" i="1137"/>
  <c r="B28" i="1137"/>
  <c r="G27" i="1137"/>
  <c r="G26" i="1137"/>
  <c r="D26" i="1137"/>
  <c r="G25" i="1137"/>
  <c r="D25" i="1137"/>
  <c r="G23" i="1137"/>
  <c r="D23" i="1137"/>
  <c r="G22" i="1137"/>
  <c r="D22" i="1137"/>
  <c r="G21" i="1137"/>
  <c r="D21" i="1137"/>
  <c r="G20" i="1137"/>
  <c r="D20" i="1137"/>
  <c r="G19" i="1137"/>
  <c r="D19" i="1137"/>
  <c r="G18" i="1137"/>
  <c r="D18" i="1137"/>
  <c r="G17" i="1137"/>
  <c r="D17" i="1137"/>
  <c r="G16" i="1137"/>
  <c r="D16" i="1137"/>
  <c r="G15" i="1137"/>
  <c r="D15" i="1137"/>
  <c r="H14" i="1137"/>
  <c r="G14" i="1137"/>
  <c r="D14" i="1137"/>
  <c r="G13" i="1137"/>
  <c r="D13" i="1137"/>
  <c r="G12" i="1137"/>
  <c r="D12" i="1137"/>
  <c r="G11" i="1137"/>
  <c r="D11" i="1137"/>
  <c r="G10" i="1137"/>
  <c r="D10" i="1137"/>
  <c r="G9" i="1137"/>
  <c r="D9" i="1137"/>
  <c r="G8" i="1137"/>
  <c r="D8" i="1137"/>
  <c r="H7" i="1137"/>
  <c r="G7" i="1137"/>
  <c r="D7" i="1137"/>
  <c r="G48" i="1136"/>
  <c r="F48" i="1136"/>
  <c r="E48" i="1136"/>
  <c r="D48" i="1136"/>
  <c r="C48" i="1136"/>
  <c r="B48" i="1136"/>
  <c r="H47" i="1136"/>
  <c r="H48" i="1136" s="1"/>
  <c r="H46" i="1136"/>
  <c r="G43" i="1136"/>
  <c r="F43" i="1136"/>
  <c r="E43" i="1136"/>
  <c r="D43" i="1136"/>
  <c r="C43" i="1136"/>
  <c r="B43" i="1136"/>
  <c r="H42" i="1136"/>
  <c r="H43" i="1136" s="1"/>
  <c r="H41" i="1136"/>
  <c r="G38" i="1136"/>
  <c r="F38" i="1136"/>
  <c r="E38" i="1136"/>
  <c r="D38" i="1136"/>
  <c r="C38" i="1136"/>
  <c r="B38" i="1136"/>
  <c r="H37" i="1136"/>
  <c r="H36" i="1136"/>
  <c r="H38" i="1136" s="1"/>
  <c r="H33" i="1136"/>
  <c r="H32" i="1136"/>
  <c r="H31" i="1136"/>
  <c r="G30" i="1136"/>
  <c r="F30" i="1136"/>
  <c r="E30" i="1136"/>
  <c r="D30" i="1136"/>
  <c r="C30" i="1136"/>
  <c r="B30" i="1136"/>
  <c r="H30" i="1136" s="1"/>
  <c r="I30" i="1136" s="1"/>
  <c r="I29" i="1136"/>
  <c r="H29" i="1136"/>
  <c r="H28" i="1136"/>
  <c r="I28" i="1136" s="1"/>
  <c r="H27" i="1136"/>
  <c r="I27" i="1136" s="1"/>
  <c r="H26" i="1136"/>
  <c r="I26" i="1136" s="1"/>
  <c r="H25" i="1136"/>
  <c r="I25" i="1136" s="1"/>
  <c r="H24" i="1136"/>
  <c r="I24" i="1136" s="1"/>
  <c r="H23" i="1136"/>
  <c r="I23" i="1136" s="1"/>
  <c r="H22" i="1136"/>
  <c r="I22" i="1136" s="1"/>
  <c r="H21" i="1136"/>
  <c r="I21" i="1136" s="1"/>
  <c r="H20" i="1136"/>
  <c r="I20" i="1136" s="1"/>
  <c r="I19" i="1136"/>
  <c r="H19" i="1136"/>
  <c r="H18" i="1136"/>
  <c r="I18" i="1136" s="1"/>
  <c r="H17" i="1136"/>
  <c r="I17" i="1136" s="1"/>
  <c r="H16" i="1136"/>
  <c r="I16" i="1136" s="1"/>
  <c r="H15" i="1136"/>
  <c r="H14" i="1136"/>
  <c r="H13" i="1136"/>
  <c r="H12" i="1136"/>
  <c r="H11" i="1136"/>
  <c r="H10" i="1136"/>
  <c r="H9" i="1136"/>
  <c r="H8" i="1136"/>
  <c r="H7" i="1136"/>
  <c r="H6" i="1136"/>
  <c r="H5" i="1136"/>
  <c r="J21" i="1139" l="1"/>
  <c r="J12" i="1139"/>
  <c r="J13" i="1139"/>
  <c r="J28" i="1139"/>
  <c r="J16" i="1139"/>
  <c r="J10" i="1139"/>
  <c r="J22" i="1139"/>
  <c r="J15" i="1139"/>
  <c r="J20" i="1139"/>
  <c r="J27" i="1139"/>
  <c r="J7" i="1139"/>
  <c r="J17" i="1139"/>
  <c r="J8" i="1139"/>
  <c r="J18" i="1139"/>
  <c r="J9" i="1139"/>
  <c r="J19" i="1139"/>
  <c r="J11" i="1139"/>
  <c r="J23" i="1139"/>
  <c r="J24" i="1139"/>
  <c r="J25" i="1139"/>
  <c r="J26" i="1139"/>
  <c r="J14" i="1139"/>
  <c r="J29" i="1139"/>
  <c r="J6" i="1139"/>
  <c r="D67" i="1138"/>
  <c r="H8" i="1137"/>
  <c r="H28" i="1137" s="1"/>
  <c r="G28" i="1137"/>
  <c r="H15" i="1137"/>
  <c r="H33" i="1137"/>
  <c r="H80" i="1137"/>
  <c r="H49" i="1138"/>
  <c r="H68" i="1138"/>
  <c r="H38" i="1137"/>
  <c r="G84" i="1137"/>
  <c r="H45" i="1137"/>
  <c r="H59" i="1137"/>
  <c r="H9" i="1137"/>
  <c r="H60" i="1137"/>
  <c r="H21" i="1137"/>
  <c r="H65" i="1137"/>
  <c r="H52" i="1137"/>
  <c r="H22" i="1137"/>
  <c r="H79" i="1137"/>
  <c r="H66" i="1137"/>
  <c r="H46" i="1137"/>
  <c r="H73" i="1137"/>
  <c r="G55" i="1138"/>
  <c r="H34" i="1137"/>
  <c r="H41" i="1137"/>
  <c r="H68" i="1137"/>
  <c r="H14" i="1138"/>
  <c r="H26" i="1138"/>
  <c r="H56" i="1138"/>
  <c r="H11" i="1137"/>
  <c r="H25" i="1137"/>
  <c r="H48" i="1137"/>
  <c r="H55" i="1137"/>
  <c r="H75" i="1137"/>
  <c r="H32" i="1138"/>
  <c r="H44" i="1138"/>
  <c r="H51" i="1138"/>
  <c r="H78" i="1138"/>
  <c r="H18" i="1137"/>
  <c r="H35" i="1137"/>
  <c r="H62" i="1137"/>
  <c r="H82" i="1137"/>
  <c r="H8" i="1138"/>
  <c r="H20" i="1138"/>
  <c r="H39" i="1138"/>
  <c r="H64" i="1138"/>
  <c r="H70" i="1138"/>
  <c r="H42" i="1137"/>
  <c r="H69" i="1137"/>
  <c r="H15" i="1138"/>
  <c r="H27" i="1138"/>
  <c r="H57" i="1138"/>
  <c r="H12" i="1137"/>
  <c r="H26" i="1137"/>
  <c r="H49" i="1137"/>
  <c r="H56" i="1137"/>
  <c r="H76" i="1137"/>
  <c r="H33" i="1138"/>
  <c r="H45" i="1138"/>
  <c r="H52" i="1138"/>
  <c r="H19" i="1137"/>
  <c r="H36" i="1137"/>
  <c r="H63" i="1137"/>
  <c r="H83" i="1137"/>
  <c r="H9" i="1138"/>
  <c r="H21" i="1138"/>
  <c r="H40" i="1138"/>
  <c r="H65" i="1138"/>
  <c r="H71" i="1138"/>
  <c r="H27" i="1137"/>
  <c r="H43" i="1137"/>
  <c r="H70" i="1137"/>
  <c r="H16" i="1138"/>
  <c r="H28" i="1138"/>
  <c r="H58" i="1138"/>
  <c r="H72" i="1138"/>
  <c r="F79" i="1138"/>
  <c r="H13" i="1137"/>
  <c r="H50" i="1137"/>
  <c r="H57" i="1137"/>
  <c r="H77" i="1137"/>
  <c r="H34" i="1138"/>
  <c r="H46" i="1138"/>
  <c r="H53" i="1138"/>
  <c r="H72" i="1137"/>
  <c r="H39" i="1137"/>
  <c r="G67" i="1138"/>
  <c r="H53" i="1137"/>
  <c r="H76" i="1138"/>
  <c r="H16" i="1137"/>
  <c r="H62" i="1138"/>
  <c r="H23" i="1137"/>
  <c r="H40" i="1137"/>
  <c r="H67" i="1137"/>
  <c r="H13" i="1138"/>
  <c r="G43" i="1138"/>
  <c r="H10" i="1137"/>
  <c r="H24" i="1137"/>
  <c r="H47" i="1137"/>
  <c r="H54" i="1137"/>
  <c r="H74" i="1137"/>
  <c r="G7" i="1138"/>
  <c r="G19" i="1138"/>
  <c r="G31" i="1138"/>
  <c r="H77" i="1138"/>
  <c r="H17" i="1137"/>
  <c r="H61" i="1137"/>
  <c r="H81" i="1137"/>
  <c r="H38" i="1138"/>
  <c r="H63" i="1138"/>
  <c r="H69" i="1138"/>
  <c r="H37" i="1137"/>
  <c r="J31" i="1139" l="1"/>
  <c r="H31" i="1138"/>
  <c r="H7" i="1138"/>
  <c r="H79" i="1138"/>
  <c r="G79" i="1138"/>
  <c r="H43" i="1138"/>
  <c r="H19" i="1138"/>
  <c r="H55" i="1138"/>
  <c r="H67" i="1138"/>
  <c r="H12" i="1134" l="1"/>
  <c r="D12" i="1134"/>
  <c r="G11" i="1134"/>
  <c r="I12" i="1134" s="1"/>
  <c r="I11" i="1134" s="1"/>
  <c r="F11" i="1134"/>
  <c r="C11" i="1134"/>
  <c r="D11" i="1134" s="1"/>
  <c r="B11" i="1134"/>
  <c r="I10" i="1134"/>
  <c r="H10" i="1134"/>
  <c r="D10" i="1134"/>
  <c r="I9" i="1134"/>
  <c r="H9" i="1134"/>
  <c r="D9" i="1134"/>
  <c r="I8" i="1134"/>
  <c r="H8" i="1134"/>
  <c r="D8" i="1134"/>
  <c r="I7" i="1134"/>
  <c r="I6" i="1134" s="1"/>
  <c r="H7" i="1134"/>
  <c r="D7" i="1134"/>
  <c r="G6" i="1134"/>
  <c r="H6" i="1134" s="1"/>
  <c r="F6" i="1134"/>
  <c r="C6" i="1134"/>
  <c r="D6" i="1134" s="1"/>
  <c r="B6" i="1134"/>
  <c r="G117" i="1133"/>
  <c r="F117" i="1133"/>
  <c r="C117" i="1133"/>
  <c r="B117" i="1133"/>
  <c r="H116" i="1133"/>
  <c r="G115" i="1133"/>
  <c r="I116" i="1133" s="1"/>
  <c r="I115" i="1133" s="1"/>
  <c r="F115" i="1133"/>
  <c r="C115" i="1133"/>
  <c r="B115" i="1133"/>
  <c r="H114" i="1133"/>
  <c r="G113" i="1133"/>
  <c r="H113" i="1133" s="1"/>
  <c r="F113" i="1133"/>
  <c r="C113" i="1133"/>
  <c r="B113" i="1133"/>
  <c r="G111" i="1133"/>
  <c r="I112" i="1133" s="1"/>
  <c r="I111" i="1133" s="1"/>
  <c r="F111" i="1133"/>
  <c r="C111" i="1133"/>
  <c r="B111" i="1133"/>
  <c r="H109" i="1133"/>
  <c r="G108" i="1133"/>
  <c r="I109" i="1133" s="1"/>
  <c r="I108" i="1133" s="1"/>
  <c r="F108" i="1133"/>
  <c r="C108" i="1133"/>
  <c r="B108" i="1133"/>
  <c r="D108" i="1133" s="1"/>
  <c r="H107" i="1133"/>
  <c r="D107" i="1133"/>
  <c r="G106" i="1133"/>
  <c r="I107" i="1133" s="1"/>
  <c r="I106" i="1133" s="1"/>
  <c r="F106" i="1133"/>
  <c r="C106" i="1133"/>
  <c r="D106" i="1133" s="1"/>
  <c r="B106" i="1133"/>
  <c r="H105" i="1133"/>
  <c r="D105" i="1133"/>
  <c r="G104" i="1133"/>
  <c r="I105" i="1133" s="1"/>
  <c r="I104" i="1133" s="1"/>
  <c r="F104" i="1133"/>
  <c r="C104" i="1133"/>
  <c r="B104" i="1133"/>
  <c r="D104" i="1133" s="1"/>
  <c r="H103" i="1133"/>
  <c r="D103" i="1133"/>
  <c r="G102" i="1133"/>
  <c r="H102" i="1133" s="1"/>
  <c r="F102" i="1133"/>
  <c r="C102" i="1133"/>
  <c r="D102" i="1133" s="1"/>
  <c r="B102" i="1133"/>
  <c r="H100" i="1133"/>
  <c r="G99" i="1133"/>
  <c r="I100" i="1133" s="1"/>
  <c r="I99" i="1133" s="1"/>
  <c r="F99" i="1133"/>
  <c r="C99" i="1133"/>
  <c r="D99" i="1133" s="1"/>
  <c r="B99" i="1133"/>
  <c r="H97" i="1133"/>
  <c r="D97" i="1133"/>
  <c r="G96" i="1133"/>
  <c r="I97" i="1133" s="1"/>
  <c r="I96" i="1133" s="1"/>
  <c r="F96" i="1133"/>
  <c r="C96" i="1133"/>
  <c r="D96" i="1133" s="1"/>
  <c r="B96" i="1133"/>
  <c r="I95" i="1133"/>
  <c r="H95" i="1133"/>
  <c r="I94" i="1133"/>
  <c r="H94" i="1133"/>
  <c r="D94" i="1133"/>
  <c r="I93" i="1133"/>
  <c r="I92" i="1133"/>
  <c r="G92" i="1133"/>
  <c r="H92" i="1133" s="1"/>
  <c r="F92" i="1133"/>
  <c r="C92" i="1133"/>
  <c r="D92" i="1133" s="1"/>
  <c r="B92" i="1133"/>
  <c r="H90" i="1133"/>
  <c r="G89" i="1133"/>
  <c r="I90" i="1133" s="1"/>
  <c r="I89" i="1133" s="1"/>
  <c r="F89" i="1133"/>
  <c r="H89" i="1133" s="1"/>
  <c r="C89" i="1133"/>
  <c r="B89" i="1133"/>
  <c r="I88" i="1133"/>
  <c r="H88" i="1133"/>
  <c r="I87" i="1133"/>
  <c r="H87" i="1133"/>
  <c r="D87" i="1133"/>
  <c r="I86" i="1133"/>
  <c r="H86" i="1133"/>
  <c r="D86" i="1133"/>
  <c r="H85" i="1133"/>
  <c r="D85" i="1133"/>
  <c r="G84" i="1133"/>
  <c r="H84" i="1133" s="1"/>
  <c r="F84" i="1133"/>
  <c r="C84" i="1133"/>
  <c r="B84" i="1133"/>
  <c r="D84" i="1133" s="1"/>
  <c r="H83" i="1133"/>
  <c r="D83" i="1133"/>
  <c r="G82" i="1133"/>
  <c r="I83" i="1133" s="1"/>
  <c r="I82" i="1133" s="1"/>
  <c r="F82" i="1133"/>
  <c r="D82" i="1133"/>
  <c r="C82" i="1133"/>
  <c r="B82" i="1133"/>
  <c r="H81" i="1133"/>
  <c r="D81" i="1133"/>
  <c r="H80" i="1133"/>
  <c r="D80" i="1133"/>
  <c r="H79" i="1133"/>
  <c r="D79" i="1133"/>
  <c r="H78" i="1133"/>
  <c r="H77" i="1133"/>
  <c r="D77" i="1133"/>
  <c r="G76" i="1133"/>
  <c r="I80" i="1133" s="1"/>
  <c r="F76" i="1133"/>
  <c r="C76" i="1133"/>
  <c r="D76" i="1133" s="1"/>
  <c r="B76" i="1133"/>
  <c r="H75" i="1133"/>
  <c r="H74" i="1133"/>
  <c r="H73" i="1133"/>
  <c r="G72" i="1133"/>
  <c r="I75" i="1133" s="1"/>
  <c r="F72" i="1133"/>
  <c r="C72" i="1133"/>
  <c r="B72" i="1133"/>
  <c r="G70" i="1133"/>
  <c r="I71" i="1133" s="1"/>
  <c r="I70" i="1133" s="1"/>
  <c r="F70" i="1133"/>
  <c r="C70" i="1133"/>
  <c r="B70" i="1133"/>
  <c r="H67" i="1133"/>
  <c r="D67" i="1133"/>
  <c r="G66" i="1133"/>
  <c r="H66" i="1133" s="1"/>
  <c r="F66" i="1133"/>
  <c r="C66" i="1133"/>
  <c r="D66" i="1133" s="1"/>
  <c r="B66" i="1133"/>
  <c r="I65" i="1133"/>
  <c r="H65" i="1133"/>
  <c r="D65" i="1133"/>
  <c r="I64" i="1133"/>
  <c r="H64" i="1133"/>
  <c r="D64" i="1133"/>
  <c r="I63" i="1133"/>
  <c r="I62" i="1133" s="1"/>
  <c r="H63" i="1133"/>
  <c r="D63" i="1133"/>
  <c r="G62" i="1133"/>
  <c r="H62" i="1133" s="1"/>
  <c r="F62" i="1133"/>
  <c r="C62" i="1133"/>
  <c r="D62" i="1133" s="1"/>
  <c r="B62" i="1133"/>
  <c r="H61" i="1133"/>
  <c r="D61" i="1133"/>
  <c r="I60" i="1133"/>
  <c r="H60" i="1133"/>
  <c r="D60" i="1133"/>
  <c r="I59" i="1133"/>
  <c r="H59" i="1133"/>
  <c r="D59" i="1133"/>
  <c r="I58" i="1133"/>
  <c r="H58" i="1133"/>
  <c r="D58" i="1133"/>
  <c r="H57" i="1133"/>
  <c r="D57" i="1133"/>
  <c r="H56" i="1133"/>
  <c r="D56" i="1133"/>
  <c r="G55" i="1133"/>
  <c r="I57" i="1133" s="1"/>
  <c r="F55" i="1133"/>
  <c r="C55" i="1133"/>
  <c r="D55" i="1133" s="1"/>
  <c r="B55" i="1133"/>
  <c r="H54" i="1133"/>
  <c r="D54" i="1133"/>
  <c r="G53" i="1133"/>
  <c r="H53" i="1133" s="1"/>
  <c r="F53" i="1133"/>
  <c r="C53" i="1133"/>
  <c r="B53" i="1133"/>
  <c r="D53" i="1133" s="1"/>
  <c r="H52" i="1133"/>
  <c r="D52" i="1133"/>
  <c r="H51" i="1133"/>
  <c r="D51" i="1133"/>
  <c r="H50" i="1133"/>
  <c r="D50" i="1133"/>
  <c r="H49" i="1133"/>
  <c r="D49" i="1133"/>
  <c r="G48" i="1133"/>
  <c r="I52" i="1133" s="1"/>
  <c r="F48" i="1133"/>
  <c r="C48" i="1133"/>
  <c r="D48" i="1133" s="1"/>
  <c r="B48" i="1133"/>
  <c r="H47" i="1133"/>
  <c r="D47" i="1133"/>
  <c r="G45" i="1133"/>
  <c r="I47" i="1133" s="1"/>
  <c r="F45" i="1133"/>
  <c r="C45" i="1133"/>
  <c r="B45" i="1133"/>
  <c r="I44" i="1133"/>
  <c r="H44" i="1133"/>
  <c r="D44" i="1133"/>
  <c r="I43" i="1133"/>
  <c r="H43" i="1133"/>
  <c r="D43" i="1133"/>
  <c r="I42" i="1133"/>
  <c r="H42" i="1133"/>
  <c r="D42" i="1133"/>
  <c r="H41" i="1133"/>
  <c r="D41" i="1133"/>
  <c r="G40" i="1133"/>
  <c r="I41" i="1133" s="1"/>
  <c r="I40" i="1133" s="1"/>
  <c r="F40" i="1133"/>
  <c r="C40" i="1133"/>
  <c r="D40" i="1133" s="1"/>
  <c r="B40" i="1133"/>
  <c r="I39" i="1133"/>
  <c r="H39" i="1133"/>
  <c r="D39" i="1133"/>
  <c r="I38" i="1133"/>
  <c r="H38" i="1133"/>
  <c r="D38" i="1133"/>
  <c r="I37" i="1133"/>
  <c r="H37" i="1133"/>
  <c r="D37" i="1133"/>
  <c r="H36" i="1133"/>
  <c r="D36" i="1133"/>
  <c r="H35" i="1133"/>
  <c r="D35" i="1133"/>
  <c r="H34" i="1133"/>
  <c r="D34" i="1133"/>
  <c r="G33" i="1133"/>
  <c r="I36" i="1133" s="1"/>
  <c r="F33" i="1133"/>
  <c r="C33" i="1133"/>
  <c r="D33" i="1133" s="1"/>
  <c r="B33" i="1133"/>
  <c r="I31" i="1133"/>
  <c r="H31" i="1133"/>
  <c r="I30" i="1133"/>
  <c r="H30" i="1133"/>
  <c r="D30" i="1133"/>
  <c r="H29" i="1133"/>
  <c r="D29" i="1133"/>
  <c r="G28" i="1133"/>
  <c r="I29" i="1133" s="1"/>
  <c r="I28" i="1133" s="1"/>
  <c r="F28" i="1133"/>
  <c r="C28" i="1133"/>
  <c r="D28" i="1133" s="1"/>
  <c r="B28" i="1133"/>
  <c r="H27" i="1133"/>
  <c r="D27" i="1133"/>
  <c r="I26" i="1133"/>
  <c r="H26" i="1133"/>
  <c r="D26" i="1133"/>
  <c r="I25" i="1133"/>
  <c r="H25" i="1133"/>
  <c r="D25" i="1133"/>
  <c r="H24" i="1133"/>
  <c r="D24" i="1133"/>
  <c r="H23" i="1133"/>
  <c r="D23" i="1133"/>
  <c r="H22" i="1133"/>
  <c r="D22" i="1133"/>
  <c r="H21" i="1133"/>
  <c r="D21" i="1133"/>
  <c r="G20" i="1133"/>
  <c r="I24" i="1133" s="1"/>
  <c r="F20" i="1133"/>
  <c r="C20" i="1133"/>
  <c r="D20" i="1133" s="1"/>
  <c r="B20" i="1133"/>
  <c r="I19" i="1133"/>
  <c r="H19" i="1133"/>
  <c r="D19" i="1133"/>
  <c r="H18" i="1133"/>
  <c r="D18" i="1133"/>
  <c r="H17" i="1133"/>
  <c r="D17" i="1133"/>
  <c r="H16" i="1133"/>
  <c r="D16" i="1133"/>
  <c r="H15" i="1133"/>
  <c r="D15" i="1133"/>
  <c r="G14" i="1133"/>
  <c r="I17" i="1133" s="1"/>
  <c r="F14" i="1133"/>
  <c r="C14" i="1133"/>
  <c r="D14" i="1133" s="1"/>
  <c r="B14" i="1133"/>
  <c r="H13" i="1133"/>
  <c r="D13" i="1133"/>
  <c r="G12" i="1133"/>
  <c r="I13" i="1133" s="1"/>
  <c r="I12" i="1133" s="1"/>
  <c r="F12" i="1133"/>
  <c r="C12" i="1133"/>
  <c r="D12" i="1133" s="1"/>
  <c r="B12" i="1133"/>
  <c r="I11" i="1133"/>
  <c r="H11" i="1133"/>
  <c r="D11" i="1133"/>
  <c r="I10" i="1133"/>
  <c r="H10" i="1133"/>
  <c r="D10" i="1133"/>
  <c r="I9" i="1133"/>
  <c r="H9" i="1133"/>
  <c r="D9" i="1133"/>
  <c r="H8" i="1133"/>
  <c r="D8" i="1133"/>
  <c r="H7" i="1133"/>
  <c r="D7" i="1133"/>
  <c r="G6" i="1133"/>
  <c r="I8" i="1133" s="1"/>
  <c r="F6" i="1133"/>
  <c r="C6" i="1133"/>
  <c r="D6" i="1133" s="1"/>
  <c r="B6" i="1133"/>
  <c r="I39" i="1132"/>
  <c r="H39" i="1132"/>
  <c r="D39" i="1132"/>
  <c r="I38" i="1132"/>
  <c r="H38" i="1132"/>
  <c r="D38" i="1132"/>
  <c r="I37" i="1132"/>
  <c r="G37" i="1132"/>
  <c r="H37" i="1132" s="1"/>
  <c r="F37" i="1132"/>
  <c r="C37" i="1132"/>
  <c r="D37" i="1132" s="1"/>
  <c r="B37" i="1132"/>
  <c r="I35" i="1132"/>
  <c r="H35" i="1132"/>
  <c r="I34" i="1132"/>
  <c r="H34" i="1132"/>
  <c r="I33" i="1132"/>
  <c r="I32" i="1132"/>
  <c r="H32" i="1132"/>
  <c r="D32" i="1132"/>
  <c r="I31" i="1132"/>
  <c r="H31" i="1132"/>
  <c r="D31" i="1132"/>
  <c r="I30" i="1132"/>
  <c r="H30" i="1132"/>
  <c r="D30" i="1132"/>
  <c r="H29" i="1132"/>
  <c r="D29" i="1132"/>
  <c r="H28" i="1132"/>
  <c r="D28" i="1132"/>
  <c r="I27" i="1132"/>
  <c r="H27" i="1132"/>
  <c r="D27" i="1132"/>
  <c r="I26" i="1132"/>
  <c r="H26" i="1132"/>
  <c r="D26" i="1132"/>
  <c r="I25" i="1132"/>
  <c r="H25" i="1132"/>
  <c r="I24" i="1132"/>
  <c r="H24" i="1132"/>
  <c r="D24" i="1132"/>
  <c r="I23" i="1132"/>
  <c r="H23" i="1132"/>
  <c r="D23" i="1132"/>
  <c r="H22" i="1132"/>
  <c r="D22" i="1132"/>
  <c r="H21" i="1132"/>
  <c r="I19" i="1132"/>
  <c r="H19" i="1132"/>
  <c r="D19" i="1132"/>
  <c r="I18" i="1132"/>
  <c r="H18" i="1132"/>
  <c r="D18" i="1132"/>
  <c r="I17" i="1132"/>
  <c r="H17" i="1132"/>
  <c r="D17" i="1132"/>
  <c r="I16" i="1132"/>
  <c r="H16" i="1132"/>
  <c r="D16" i="1132"/>
  <c r="I15" i="1132"/>
  <c r="H15" i="1132"/>
  <c r="D15" i="1132"/>
  <c r="H13" i="1132"/>
  <c r="D13" i="1132"/>
  <c r="H12" i="1132"/>
  <c r="D12" i="1132"/>
  <c r="I11" i="1132"/>
  <c r="H11" i="1132"/>
  <c r="D11" i="1132"/>
  <c r="I10" i="1132"/>
  <c r="H10" i="1132"/>
  <c r="D10" i="1132"/>
  <c r="I9" i="1132"/>
  <c r="H9" i="1132"/>
  <c r="D9" i="1132"/>
  <c r="I8" i="1132"/>
  <c r="H8" i="1132"/>
  <c r="D8" i="1132"/>
  <c r="H7" i="1132"/>
  <c r="D7" i="1132"/>
  <c r="G6" i="1132"/>
  <c r="I29" i="1132" s="1"/>
  <c r="F6" i="1132"/>
  <c r="C6" i="1132"/>
  <c r="D6" i="1132" s="1"/>
  <c r="B6" i="1132"/>
  <c r="H108" i="1133" l="1"/>
  <c r="H33" i="1133"/>
  <c r="I50" i="1133"/>
  <c r="H72" i="1133"/>
  <c r="H99" i="1133"/>
  <c r="H115" i="1133"/>
  <c r="H104" i="1133"/>
  <c r="H82" i="1133"/>
  <c r="H14" i="1133"/>
  <c r="I54" i="1133"/>
  <c r="I53" i="1133" s="1"/>
  <c r="H96" i="1133"/>
  <c r="I46" i="1133"/>
  <c r="I45" i="1133" s="1"/>
  <c r="H76" i="1133"/>
  <c r="H20" i="1133"/>
  <c r="I49" i="1133"/>
  <c r="I48" i="1133" s="1"/>
  <c r="I77" i="1133"/>
  <c r="I27" i="1133"/>
  <c r="I78" i="1133"/>
  <c r="I21" i="1133"/>
  <c r="I20" i="1133" s="1"/>
  <c r="I61" i="1133"/>
  <c r="I16" i="1133"/>
  <c r="H55" i="1133"/>
  <c r="I79" i="1133"/>
  <c r="H106" i="1133"/>
  <c r="I73" i="1133"/>
  <c r="I34" i="1133"/>
  <c r="I12" i="1132"/>
  <c r="H12" i="1133"/>
  <c r="H28" i="1133"/>
  <c r="H40" i="1133"/>
  <c r="I74" i="1133"/>
  <c r="I103" i="1133"/>
  <c r="I102" i="1133" s="1"/>
  <c r="H11" i="1134"/>
  <c r="I21" i="1132"/>
  <c r="I28" i="1132"/>
  <c r="I23" i="1133"/>
  <c r="I35" i="1133"/>
  <c r="I67" i="1133"/>
  <c r="I66" i="1133" s="1"/>
  <c r="I13" i="1132"/>
  <c r="I18" i="1133"/>
  <c r="I68" i="1133"/>
  <c r="I81" i="1133"/>
  <c r="I85" i="1133"/>
  <c r="I84" i="1133" s="1"/>
  <c r="I15" i="1133"/>
  <c r="I22" i="1133"/>
  <c r="H6" i="1132"/>
  <c r="I56" i="1133"/>
  <c r="I69" i="1133"/>
  <c r="I114" i="1133"/>
  <c r="I113" i="1133" s="1"/>
  <c r="H48" i="1133"/>
  <c r="H6" i="1133"/>
  <c r="I51" i="1133"/>
  <c r="I20" i="1132"/>
  <c r="I7" i="1133"/>
  <c r="I6" i="1133" s="1"/>
  <c r="I14" i="1132"/>
  <c r="I7" i="1132"/>
  <c r="I22" i="1132"/>
  <c r="I33" i="1133" l="1"/>
  <c r="I6" i="1132"/>
  <c r="I76" i="1133"/>
  <c r="I55" i="1133"/>
  <c r="I72" i="1133"/>
  <c r="I14" i="1133"/>
  <c r="L91" i="864" l="1"/>
</calcChain>
</file>

<file path=xl/sharedStrings.xml><?xml version="1.0" encoding="utf-8"?>
<sst xmlns="http://schemas.openxmlformats.org/spreadsheetml/2006/main" count="2475" uniqueCount="930">
  <si>
    <t>TOTAL</t>
  </si>
  <si>
    <t>Cobre</t>
  </si>
  <si>
    <t>Oro</t>
  </si>
  <si>
    <t>Zinc</t>
  </si>
  <si>
    <t>Plata</t>
  </si>
  <si>
    <t>Hierro</t>
  </si>
  <si>
    <t>ETAPA</t>
  </si>
  <si>
    <t>PROYECTO</t>
  </si>
  <si>
    <t>OPERADOR</t>
  </si>
  <si>
    <t>TIPO DE EXPLORACIÓN</t>
  </si>
  <si>
    <t>PRODUCTO PRINCIPAL</t>
  </si>
  <si>
    <t>IGA</t>
  </si>
  <si>
    <t>FECHA DE APROBACIÓN DEL IGA</t>
  </si>
  <si>
    <t>La Libertad</t>
  </si>
  <si>
    <t>Greenfield</t>
  </si>
  <si>
    <t>Pasco</t>
  </si>
  <si>
    <t>Lima</t>
  </si>
  <si>
    <t>2da MEIAsd</t>
  </si>
  <si>
    <t>Amazonas</t>
  </si>
  <si>
    <t>Arequipa</t>
  </si>
  <si>
    <t>Brownfield</t>
  </si>
  <si>
    <t>Minera Yanacocha S.R.L.</t>
  </si>
  <si>
    <t>Cajamarca</t>
  </si>
  <si>
    <t>1era MEIAsd</t>
  </si>
  <si>
    <t>Huánuco</t>
  </si>
  <si>
    <t>Huancavelica</t>
  </si>
  <si>
    <t>Moquegua</t>
  </si>
  <si>
    <t>Ayacucho</t>
  </si>
  <si>
    <t>Junín</t>
  </si>
  <si>
    <t>Vale Exploration Perú S.A.C.</t>
  </si>
  <si>
    <t>Compañía Minera Ares S.A.C.</t>
  </si>
  <si>
    <t>Nexa Resources Perú S.A.A.</t>
  </si>
  <si>
    <t>Áncash</t>
  </si>
  <si>
    <t>Puno</t>
  </si>
  <si>
    <t>Compañía Minera Chungar S.A.C.</t>
  </si>
  <si>
    <t>Camino Resources S.A.C.</t>
  </si>
  <si>
    <t>Apurímac</t>
  </si>
  <si>
    <t>Hudbay Perú S.A.C.</t>
  </si>
  <si>
    <t>Minera Peñoles de Perú S.A.</t>
  </si>
  <si>
    <t>Cusco</t>
  </si>
  <si>
    <t>Minsur S.A.</t>
  </si>
  <si>
    <t>Sumitomo Metal Mining Perú S.A.</t>
  </si>
  <si>
    <t>Chakana Resources S.A.C.</t>
  </si>
  <si>
    <t>Rio Tinto Mining and Exploration S.A.C.</t>
  </si>
  <si>
    <t>Tacna</t>
  </si>
  <si>
    <t>Ica</t>
  </si>
  <si>
    <t>AZULMINA</t>
  </si>
  <si>
    <t>PUCAJIRCA</t>
  </si>
  <si>
    <t>EL CARMEN</t>
  </si>
  <si>
    <t>PUCASALLA</t>
  </si>
  <si>
    <t>CORVINÓN</t>
  </si>
  <si>
    <t>DORITA</t>
  </si>
  <si>
    <t>Sociedad Minera Reliquias S.A.C.</t>
  </si>
  <si>
    <t>GABÁN</t>
  </si>
  <si>
    <t>LA ZANJA</t>
  </si>
  <si>
    <t>Minera La Zanja S.R.L.</t>
  </si>
  <si>
    <t>10ma MEIAsd</t>
  </si>
  <si>
    <t>LEZARD</t>
  </si>
  <si>
    <t>Black Swan Minerals S.A.C.</t>
  </si>
  <si>
    <t>1ra MDIA</t>
  </si>
  <si>
    <t>LOS PERDIDOS II</t>
  </si>
  <si>
    <t>MISCANTHUS</t>
  </si>
  <si>
    <t>SOLEDAD</t>
  </si>
  <si>
    <t>Boletín Estadístico Minero (BEM)</t>
  </si>
  <si>
    <t>Producción metálica</t>
  </si>
  <si>
    <t>Volumen de la producción minera metálica</t>
  </si>
  <si>
    <t>1. PRODUCCIÓN METÁLICA'!A1</t>
  </si>
  <si>
    <t>Producción minera metálica según empresa</t>
  </si>
  <si>
    <t>2. PRODUCCIÓN EMPRESAS'!A1</t>
  </si>
  <si>
    <t>4. NO METÁLICA'!A1</t>
  </si>
  <si>
    <t>4.2. CARBONÍFERA'!A1</t>
  </si>
  <si>
    <t>Principales indicadores macroeconómicos</t>
  </si>
  <si>
    <t>5. MACROECONÓMICAS'!A1</t>
  </si>
  <si>
    <t>Exportaciones</t>
  </si>
  <si>
    <t>Exportaciones metálicas</t>
  </si>
  <si>
    <t>Estructura del valor de las exportaciones peruanas</t>
  </si>
  <si>
    <t>Valor de exportaciones de principales productos mineros</t>
  </si>
  <si>
    <t>6. EXPORTACIONES'!A1</t>
  </si>
  <si>
    <t>6.1 EXPORTACIONES PART'!A1</t>
  </si>
  <si>
    <t>6.2 EXPORT PRODUCTOS'!A1</t>
  </si>
  <si>
    <t>Inversiones</t>
  </si>
  <si>
    <t>Inversiones mineras según empresa</t>
  </si>
  <si>
    <t xml:space="preserve">Inversiones mineras </t>
  </si>
  <si>
    <t>Inversiones mineras según rubro de inversión</t>
  </si>
  <si>
    <t>7. INVERSIONES'!A1</t>
  </si>
  <si>
    <t>8. INVERSIONES TIPO'!A1</t>
  </si>
  <si>
    <t>9. INVERSIONES RUBRO'!A1</t>
  </si>
  <si>
    <t>Empleo</t>
  </si>
  <si>
    <t>Empleo según tipo de empleador</t>
  </si>
  <si>
    <t>10. EMPLEO'!A1</t>
  </si>
  <si>
    <t>Transferencias mineras</t>
  </si>
  <si>
    <t>Transferencias por tipo de recursos (Canon Minero, Regalías Mineras y Derecho de Vigencia y Penalidad)</t>
  </si>
  <si>
    <t>Petitorios, catastro y actividad minera</t>
  </si>
  <si>
    <t>Cantidad de solicitudes de petitorios mineros a nivel nacional</t>
  </si>
  <si>
    <t>Actividad minera</t>
  </si>
  <si>
    <t>Áreas restringidas a la minería</t>
  </si>
  <si>
    <t>Recaudación fiscal del subsector minero</t>
  </si>
  <si>
    <t>ETAPA DE AVANCE</t>
  </si>
  <si>
    <t>Minera Chinalco Perú S.A.</t>
  </si>
  <si>
    <t>San Gabriel</t>
  </si>
  <si>
    <t>Compañía de Minas Buenaventura S.A.A.</t>
  </si>
  <si>
    <t>Romina</t>
  </si>
  <si>
    <t>FACTIBILIDAD</t>
  </si>
  <si>
    <t>Corani</t>
  </si>
  <si>
    <t>Bear Creek Mining S.A.C.</t>
  </si>
  <si>
    <t>INGENIERÍA DE DETALLE</t>
  </si>
  <si>
    <t>Magistral</t>
  </si>
  <si>
    <t>Nexa Resources Perú. S.A.A.</t>
  </si>
  <si>
    <t>Reposición Antamina</t>
  </si>
  <si>
    <t>Compañía Minera Antamina S.A.</t>
  </si>
  <si>
    <t>Yanacocha Sulfuros</t>
  </si>
  <si>
    <t>Zafranal</t>
  </si>
  <si>
    <t>Compañía Minera Zafranal S.A.C.</t>
  </si>
  <si>
    <t>Ampliación Ilo</t>
  </si>
  <si>
    <t>CONCEPTUAL</t>
  </si>
  <si>
    <t>Los Chancas</t>
  </si>
  <si>
    <t>PRE-FACTIBILIDAD</t>
  </si>
  <si>
    <t>Trapiche</t>
  </si>
  <si>
    <t>El Molle Verde S.A.C.</t>
  </si>
  <si>
    <t>Michiquillay</t>
  </si>
  <si>
    <t>P.D.</t>
  </si>
  <si>
    <t>Ampliación Bayóvar</t>
  </si>
  <si>
    <t>Compañía Minera Miski Mayo S.R.L.</t>
  </si>
  <si>
    <t>Piura</t>
  </si>
  <si>
    <t>Ampliación Cuajone</t>
  </si>
  <si>
    <t>Ampliación Pachapaqui</t>
  </si>
  <si>
    <t>ICM Pachapaqui S.A.C.</t>
  </si>
  <si>
    <t>Antilla</t>
  </si>
  <si>
    <t>Panoro Apurímac S.A.</t>
  </si>
  <si>
    <t>Ariana Operaciones Mineras S.A.C.</t>
  </si>
  <si>
    <t>Ayawilca</t>
  </si>
  <si>
    <t>Tinka Resources S.A.C.</t>
  </si>
  <si>
    <t>Cañariaco</t>
  </si>
  <si>
    <t>Cañariaco Copper Perú S.A.</t>
  </si>
  <si>
    <t>Lambayeque</t>
  </si>
  <si>
    <t>Cañón Florida</t>
  </si>
  <si>
    <t>Minera Las Bambas S.A.</t>
  </si>
  <si>
    <t>Conga</t>
  </si>
  <si>
    <t>Cotabambas</t>
  </si>
  <si>
    <t>Don Javier</t>
  </si>
  <si>
    <t xml:space="preserve">Junefield Group S.A. </t>
  </si>
  <si>
    <t>El Galeno</t>
  </si>
  <si>
    <t>Lumina Copper S.A.C.</t>
  </si>
  <si>
    <t>Haquira</t>
  </si>
  <si>
    <t>Minera Antares Perú S.A.C.</t>
  </si>
  <si>
    <t>Hierro Apurímac</t>
  </si>
  <si>
    <t>Apurímac Ferrum S.A.C.</t>
  </si>
  <si>
    <t>Hilarión</t>
  </si>
  <si>
    <t>Integración Coroccohuayco</t>
  </si>
  <si>
    <t>Compañía Minera Antapaccay S.A.</t>
  </si>
  <si>
    <t>La Arena II</t>
  </si>
  <si>
    <t>La Arena S.A.</t>
  </si>
  <si>
    <t>La Granja</t>
  </si>
  <si>
    <t>Los Calatos</t>
  </si>
  <si>
    <t>Minera Hampton Perú S.A.C</t>
  </si>
  <si>
    <t>Ollachea</t>
  </si>
  <si>
    <t>Minera Kuri Kullu S.A.</t>
  </si>
  <si>
    <t>Pampa de Pongo</t>
  </si>
  <si>
    <t>Jinzhao Mining Perú S.A.</t>
  </si>
  <si>
    <t>Planta de Cobre Río Seco</t>
  </si>
  <si>
    <t>Procesadora Industrial Río Seco S.A.</t>
  </si>
  <si>
    <t>Pukaqaqa</t>
  </si>
  <si>
    <t>Quechua</t>
  </si>
  <si>
    <t>Compañía Minera Quechua S.A.</t>
  </si>
  <si>
    <t>Reposición Inmaculada</t>
  </si>
  <si>
    <t xml:space="preserve">Compañía Minera Ares S.A.C </t>
  </si>
  <si>
    <t>Reposición Raura</t>
  </si>
  <si>
    <t>Compañía Minera Raura S.A.</t>
  </si>
  <si>
    <t>Reposición Tantahuatay</t>
  </si>
  <si>
    <t xml:space="preserve"> Compañía Minera Coimolache S.A.</t>
  </si>
  <si>
    <t>Río Blanco</t>
  </si>
  <si>
    <t>Rio Blanco Copper S.A.</t>
  </si>
  <si>
    <t>San Luis</t>
  </si>
  <si>
    <t>Reliant Ventures S.A.C.</t>
  </si>
  <si>
    <t>Tía María</t>
  </si>
  <si>
    <t>PROYECTOS</t>
  </si>
  <si>
    <t>Empleo según género y tipo de empleador</t>
  </si>
  <si>
    <t>11. EMPLEO-GÉNERO'!A1</t>
  </si>
  <si>
    <t>12. TRANSFERENCIAS'!A1</t>
  </si>
  <si>
    <t>13. TRANSFERENCIAS 2'!A1</t>
  </si>
  <si>
    <t>14. CATASTRO ACTIVIDAD'!A1</t>
  </si>
  <si>
    <t>14.1 ACTIVIDAD MINERA'!A1</t>
  </si>
  <si>
    <t>14.2 ÁREAS RESTRINGIDAS'!A1</t>
  </si>
  <si>
    <t>15. RECAUDACIÓN'!A1</t>
  </si>
  <si>
    <t>DEPARTAMENTO</t>
  </si>
  <si>
    <t>INVERSIÓN GLOBAL 
(US$ MILLONES)</t>
  </si>
  <si>
    <t>FTA</t>
  </si>
  <si>
    <t>PAMPA ESPERANZA</t>
  </si>
  <si>
    <t>CHASKA</t>
  </si>
  <si>
    <t>PICHA</t>
  </si>
  <si>
    <t>TAMBOMAYO</t>
  </si>
  <si>
    <t>UMAMI</t>
  </si>
  <si>
    <t>Teck Perú S.A.</t>
  </si>
  <si>
    <t>ALPAMARCA</t>
  </si>
  <si>
    <t>Nexa Resources Atacocha S.A.A.</t>
  </si>
  <si>
    <t>BERENGUELA</t>
  </si>
  <si>
    <t>CONDORILLO</t>
  </si>
  <si>
    <t>HUARANGAYOC</t>
  </si>
  <si>
    <t>MARA</t>
  </si>
  <si>
    <t>MÓNICA LOURDES</t>
  </si>
  <si>
    <t>OASIS</t>
  </si>
  <si>
    <t>PATACANCHA</t>
  </si>
  <si>
    <t>QUELCAYA</t>
  </si>
  <si>
    <t>Litio</t>
  </si>
  <si>
    <t>QUICAY II</t>
  </si>
  <si>
    <t>SARA</t>
  </si>
  <si>
    <t>SILVIA</t>
  </si>
  <si>
    <t>SUMAC WAYRA</t>
  </si>
  <si>
    <t>USICAYOS</t>
  </si>
  <si>
    <t>PERIODO</t>
  </si>
  <si>
    <t>Ene.</t>
  </si>
  <si>
    <t>Feb.</t>
  </si>
  <si>
    <t>3. PRODUCCIÓN DEPARTAMENTOS'!A1</t>
  </si>
  <si>
    <t>4.1. NO METÁLICA DEPARTAMENTOS'!A1</t>
  </si>
  <si>
    <t>Producción minera metálica según departamento</t>
  </si>
  <si>
    <t>Inversiones mineras según departamento</t>
  </si>
  <si>
    <t>Empleo según departamento</t>
  </si>
  <si>
    <t>Transferencias de recursos mineros generados por la minería</t>
  </si>
  <si>
    <t>Ampliación Toromocho (Fase II)</t>
  </si>
  <si>
    <t>Fosfatos</t>
  </si>
  <si>
    <t>Ariana</t>
  </si>
  <si>
    <t>Fecha de inicio pendiente de determinación por factores asociados a decisiones empresariales, asuntos sociales, entre otros.</t>
  </si>
  <si>
    <t>LOS CHAPITOS</t>
  </si>
  <si>
    <t>Macusani Yellowcake S.A.C.</t>
  </si>
  <si>
    <t>Tabla 15</t>
  </si>
  <si>
    <t>RECAUDACIÓN FISCAL DEL SUBSECTOR MINERO* (Millones de soles)</t>
  </si>
  <si>
    <t>Regalías Mineras</t>
  </si>
  <si>
    <t>Regalías Mineras 
Ley Nº 29788</t>
  </si>
  <si>
    <t>Gravamen Especial 
a la Minería</t>
  </si>
  <si>
    <t>TOTAL 
RECAUDADO</t>
  </si>
  <si>
    <t>EVOLUCIÓN ANUAL DE LA RECAUDACIÓN FISCAL DEL SUBSECTOR MINERO
(Millones de soles)</t>
  </si>
  <si>
    <t>% DEL PERÚ</t>
  </si>
  <si>
    <t>EXPLORACIÓN</t>
  </si>
  <si>
    <t>Tabla 05</t>
  </si>
  <si>
    <t>PRINCIPALES INDICADORES MACROECONÓMICOS</t>
  </si>
  <si>
    <t xml:space="preserve">PBI   </t>
  </si>
  <si>
    <t>INFLACIÓN</t>
  </si>
  <si>
    <t>TIPO DE CAMBIO *</t>
  </si>
  <si>
    <t>EXPORTACIONES</t>
  </si>
  <si>
    <t>EXPORT. MIN.**</t>
  </si>
  <si>
    <t>IMPORTACIONES</t>
  </si>
  <si>
    <t>BALANZA COMERCIAL</t>
  </si>
  <si>
    <t>Var.% anual</t>
  </si>
  <si>
    <t>Soles por US$</t>
  </si>
  <si>
    <t>Millones US$</t>
  </si>
  <si>
    <t>* Promedio del tipo de cambio interbancario. 
** Incluye valor de exportaciones metálicas y no metálicas.  
Nd: No disponible a la fecha.
Fuente: BCRP, Cuadros Estadísticos Mensuales. Elaborado por el Ministerio de Energía y Minas. 
Información disponible a la fecha de elaboración de este boletín.</t>
  </si>
  <si>
    <t>+</t>
  </si>
  <si>
    <t>-</t>
  </si>
  <si>
    <t>JUNÍN</t>
  </si>
  <si>
    <t>LIMA</t>
  </si>
  <si>
    <t>AREQUIPA</t>
  </si>
  <si>
    <t>CAJAMARCA</t>
  </si>
  <si>
    <t>OTROS</t>
  </si>
  <si>
    <t>PIURA</t>
  </si>
  <si>
    <t>MOQUEGUA</t>
  </si>
  <si>
    <t>CALLAO</t>
  </si>
  <si>
    <t>ICA</t>
  </si>
  <si>
    <t>LORETO</t>
  </si>
  <si>
    <t>LAMBAYEQUE</t>
  </si>
  <si>
    <t>TACNA</t>
  </si>
  <si>
    <t>ÁNCASH</t>
  </si>
  <si>
    <t>PUNO</t>
  </si>
  <si>
    <t>SAN MARTÍN</t>
  </si>
  <si>
    <t>LA LIBERTAD</t>
  </si>
  <si>
    <t>AYACUCHO</t>
  </si>
  <si>
    <t>AMAZONAS</t>
  </si>
  <si>
    <t>HUÁNUCO</t>
  </si>
  <si>
    <t>HUANCAVELICA</t>
  </si>
  <si>
    <t>CUSCO</t>
  </si>
  <si>
    <t>PASCO</t>
  </si>
  <si>
    <t>HIERRO</t>
  </si>
  <si>
    <t>Var%</t>
  </si>
  <si>
    <t>Plomo</t>
  </si>
  <si>
    <t>Estaño</t>
  </si>
  <si>
    <t>Enero</t>
  </si>
  <si>
    <t>Var. %</t>
  </si>
  <si>
    <t>VARIACIÓN RESPECTO AL MES ANTERIOR</t>
  </si>
  <si>
    <t>Part. %</t>
  </si>
  <si>
    <t>SOCIEDAD MINERA CERRO VERDE S.A.A.</t>
  </si>
  <si>
    <t>COMPAÑIA MINERA ANTAMINA S.A.</t>
  </si>
  <si>
    <t>SOUTHERN PERU COPPER CORPORATION SUCURSAL DEL PERU</t>
  </si>
  <si>
    <t>ANGLO AMERICAN QUELLAVECO S.A.</t>
  </si>
  <si>
    <t>MINERA LAS BAMBAS S.A.</t>
  </si>
  <si>
    <t>MINERA CHINALCO PERU S.A.</t>
  </si>
  <si>
    <t>COMPAÑIA MINERA ANTAPACCAY S.A.</t>
  </si>
  <si>
    <t>MARCOBRE S.A.C.</t>
  </si>
  <si>
    <t>HUDBAY PERU S.A.C.</t>
  </si>
  <si>
    <t>SOCIEDAD MINERA EL BROCAL S.A.A.</t>
  </si>
  <si>
    <t>MINERA YANACOCHA S.R.L.</t>
  </si>
  <si>
    <t>COMPAÑIA MINERA PODEROSA S.A.</t>
  </si>
  <si>
    <t>CONSORCIO MINERO HORIZONTE S.R.L.</t>
  </si>
  <si>
    <t>MINERA AURIFERA RETAMAS S.A.</t>
  </si>
  <si>
    <t>SHAHUINDO S.A.C.</t>
  </si>
  <si>
    <t>COMPAÑIA MINERA ARES S.A.C.</t>
  </si>
  <si>
    <t>COMPAÑIA DE MINAS BUENAVENTURA S.A.A.</t>
  </si>
  <si>
    <t>VOLCAN COMPAÑIA MINERA S.A.A.</t>
  </si>
  <si>
    <t>NEXA RESOURCES PERU S.A.A.</t>
  </si>
  <si>
    <t>NEXA RESOURCES EL PORVENIR S.A.C.</t>
  </si>
  <si>
    <t>COMPAÑIA MINERA CHUNGAR S.A.C.</t>
  </si>
  <si>
    <t>MINERA SHOUXIN PERU S.A.</t>
  </si>
  <si>
    <t>CATALINA HUANCA SOCIEDAD MINERA S.A.C.</t>
  </si>
  <si>
    <t>COMPAÑIA MINERA KOLPA S.A.</t>
  </si>
  <si>
    <t>PAN AMERICAN SILVER HUARON S.A.</t>
  </si>
  <si>
    <t>COMPAÑIA MINERA LINCUNA S.A.</t>
  </si>
  <si>
    <t>NEXA RESOURCES ATACOCHA S.A.A.</t>
  </si>
  <si>
    <t>SHOUGANG HIERRO PERU S.A.A.</t>
  </si>
  <si>
    <t>MINSUR S.A.</t>
  </si>
  <si>
    <t>APURÍMAC</t>
  </si>
  <si>
    <t>MADRE DE DIOS</t>
  </si>
  <si>
    <t>INVERSIONES MINERAS (US$)</t>
  </si>
  <si>
    <t>PLANTA BENEFICIO</t>
  </si>
  <si>
    <t>EQUIPAMIENTO MINERO</t>
  </si>
  <si>
    <t>INFRAESTRUCTURA</t>
  </si>
  <si>
    <t>DESARROLLO Y PREPARACIÓN</t>
  </si>
  <si>
    <t>EVOLUCIÓN ANUAL DE LAS INVERSIONES MINERAS
(US$ MILLONES)</t>
  </si>
  <si>
    <t>SEGÚN DEPARTAMENTO</t>
  </si>
  <si>
    <t>SEGÚN EMPRESA</t>
  </si>
  <si>
    <t>EMPRESA</t>
  </si>
  <si>
    <t>JINZHAO MINING PERU S.A.</t>
  </si>
  <si>
    <t>COMPAÑIA MINERA CONDESTABLE S.A.</t>
  </si>
  <si>
    <t>COMPAÑIA MINERA RAURA S.A.</t>
  </si>
  <si>
    <t>EMPRESA MINERA LOS QUENUALES S.A.</t>
  </si>
  <si>
    <t>SOCIEDAD MINERA CORONA S.A.</t>
  </si>
  <si>
    <t>S.M.R.L. SANTA BARBARA DE TRUJILLO</t>
  </si>
  <si>
    <t>SUMMA GOLD CORPORATION S.A.C.</t>
  </si>
  <si>
    <t>COMPAÑIA MINERA ZAFRANAL S.A.C.</t>
  </si>
  <si>
    <t>Total</t>
  </si>
  <si>
    <t>SEGÚN RUBRO DE INVERSIÓN</t>
  </si>
  <si>
    <t>RUBRO / EMPRESA</t>
  </si>
  <si>
    <t>Tabla 14</t>
  </si>
  <si>
    <t>PETITORIOS, CATASTRO Y ACTIVIDAD MINERA</t>
  </si>
  <si>
    <t>CANTIDAD DE SOLICITUDES DE PETITORIOS MINEROS A NIVEL NACIONAL*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</si>
  <si>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</si>
  <si>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</si>
  <si>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</si>
  <si>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</si>
  <si>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</si>
  <si>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</si>
  <si>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</si>
  <si>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</si>
  <si>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</si>
  <si>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</si>
  <si>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</si>
  <si>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</si>
  <si>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</si>
  <si>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SOLICITUDES DE PETITORIOS MINEROS A NIVEL NACIONAL *</t>
  </si>
  <si>
    <t>TÍTULOS DE CONCESIONES OTORGADAS POR INGEMMET *</t>
  </si>
  <si>
    <t>TÍTULOS DE CONCESIONES OTORGADAS POR INGEMMET (HECTÁREAS)*</t>
  </si>
  <si>
    <t>Tabla 14.2</t>
  </si>
  <si>
    <t>N°</t>
  </si>
  <si>
    <t>TIPO DE ÁREA RESTRINGIDA</t>
  </si>
  <si>
    <t>HECTÁREAS</t>
  </si>
  <si>
    <t>SITIO RAMSAR (humedales de importancia internacional)</t>
  </si>
  <si>
    <t>RESERVA TERRITORIAL</t>
  </si>
  <si>
    <t>ZONA URBANA</t>
  </si>
  <si>
    <t>PUERTO Y/O AEROPUERTO</t>
  </si>
  <si>
    <t>RED VIAL NACIONAL</t>
  </si>
  <si>
    <t>PAISAJE CULTURAL</t>
  </si>
  <si>
    <t>ZONA DE RIESGO NO MITIGABLE (alto riesgo de habitabilidad - ley 30556)</t>
  </si>
  <si>
    <t>****</t>
  </si>
  <si>
    <t>Territorio Perú (Has según IGN)</t>
  </si>
  <si>
    <t>Tabla 10</t>
  </si>
  <si>
    <t>EMPLEO DIRECTO EN MINERÍA</t>
  </si>
  <si>
    <t>SEGÚN TIPO DE EMPLEADOR (PROMEDIO)</t>
  </si>
  <si>
    <t>COMPAÑÍA</t>
  </si>
  <si>
    <t>CONTRATISTAS</t>
  </si>
  <si>
    <t xml:space="preserve">ACCIDENTES MORTALES EN EL SECTOR MINERO
</t>
  </si>
  <si>
    <t xml:space="preserve">AÑO         </t>
  </si>
  <si>
    <t>ENE.</t>
  </si>
  <si>
    <t>FEB.</t>
  </si>
  <si>
    <t>MAR.</t>
  </si>
  <si>
    <t>ABR.</t>
  </si>
  <si>
    <t>MAY.</t>
  </si>
  <si>
    <t>JUN.</t>
  </si>
  <si>
    <t>JUL.</t>
  </si>
  <si>
    <t>AGO.</t>
  </si>
  <si>
    <t>SEP</t>
  </si>
  <si>
    <t>Tabla 11</t>
  </si>
  <si>
    <t>SEGÚN GÉNERO</t>
  </si>
  <si>
    <t>Género</t>
  </si>
  <si>
    <t>Varones</t>
  </si>
  <si>
    <t xml:space="preserve">Mujeres </t>
  </si>
  <si>
    <t>Total trabajadores</t>
  </si>
  <si>
    <t>SEGÚN GÉNERO Y TIPO DE EMPLEADOR</t>
  </si>
  <si>
    <t>Empleador/Género</t>
  </si>
  <si>
    <t>Compañía</t>
  </si>
  <si>
    <t>Contratista</t>
  </si>
  <si>
    <t xml:space="preserve">Varones </t>
  </si>
  <si>
    <t>Extracción minera no metálica y carbonífera</t>
  </si>
  <si>
    <t>Extracción minera no metálica según departamento</t>
  </si>
  <si>
    <t>Extracción minera carbonífera según departamento</t>
  </si>
  <si>
    <t>INGRESOS TRIBUTARIOS</t>
  </si>
  <si>
    <t>INGRESOS NO TRIBUTARIOS</t>
  </si>
  <si>
    <t>Minería Metálica</t>
  </si>
  <si>
    <t>Minería No Metálica</t>
  </si>
  <si>
    <t>VARONES</t>
  </si>
  <si>
    <t>MUJERES</t>
  </si>
  <si>
    <t>TOTAL TRABAJADORES</t>
  </si>
  <si>
    <t>Extracción no metálica</t>
  </si>
  <si>
    <t>(*) Información disponible a la fecha de elaboración de este boletín</t>
  </si>
  <si>
    <t>EMPRESA ADMINISTRADORA CERRO S.A.C.</t>
  </si>
  <si>
    <t>MINERA LA GRANJA S.A.C.</t>
  </si>
  <si>
    <t xml:space="preserve">(*) Información disponible a la fecha de elaboración de este boletín. </t>
  </si>
  <si>
    <t>INICIO / FIN DE EJECUCIÓN</t>
  </si>
  <si>
    <t>PUESTA EN MARCHA OPERATIVA</t>
  </si>
  <si>
    <t>2022 / 2025</t>
  </si>
  <si>
    <t>EJECUCIÓN</t>
  </si>
  <si>
    <t>2023 / 2042</t>
  </si>
  <si>
    <t>2024 / 2029</t>
  </si>
  <si>
    <t>Ampliación Huancapetí</t>
  </si>
  <si>
    <t>Compañía Minera Lincuna S.A.</t>
  </si>
  <si>
    <t>2025 / 2028</t>
  </si>
  <si>
    <t>2025 / 2033</t>
  </si>
  <si>
    <t>Coimolache Sulfuros</t>
  </si>
  <si>
    <t xml:space="preserve">Cobre </t>
  </si>
  <si>
    <t>Mina Justa Subterránea</t>
  </si>
  <si>
    <t>Marcobre S.A.C.</t>
  </si>
  <si>
    <t>Ampliación Huachocolpa</t>
  </si>
  <si>
    <t xml:space="preserve">Compañía Minera Kolpa S.A. </t>
  </si>
  <si>
    <t>Antilla Copper S.A.</t>
  </si>
  <si>
    <t>EJECUCIÓN*</t>
  </si>
  <si>
    <t>Minera La Granja S.A.C.</t>
  </si>
  <si>
    <t>Reposición Colquijirca</t>
  </si>
  <si>
    <t>Sociedad Minera El Brocal S.A.A.</t>
  </si>
  <si>
    <t>Reposición Ferrobamba</t>
  </si>
  <si>
    <t>COTIZACIONES DE LOS PRINCIPALES METALES</t>
  </si>
  <si>
    <t xml:space="preserve">COBRE </t>
  </si>
  <si>
    <t xml:space="preserve">ORO </t>
  </si>
  <si>
    <t xml:space="preserve">ZINC </t>
  </si>
  <si>
    <t xml:space="preserve">PLATA </t>
  </si>
  <si>
    <t xml:space="preserve">PLOMO </t>
  </si>
  <si>
    <t xml:space="preserve">ESTAÑO </t>
  </si>
  <si>
    <t xml:space="preserve">MOLIBDENO </t>
  </si>
  <si>
    <t>MANGANESO**</t>
  </si>
  <si>
    <t>Ctvs.US$/lb</t>
  </si>
  <si>
    <t>US$/oz tr</t>
  </si>
  <si>
    <t>US$/TM*</t>
  </si>
  <si>
    <t>US$/lb</t>
  </si>
  <si>
    <t>LME</t>
  </si>
  <si>
    <t>LBMA</t>
  </si>
  <si>
    <t>London Fix</t>
  </si>
  <si>
    <t>S&amp;P</t>
  </si>
  <si>
    <t>* Tonelada métrica seca.
**Precio del compuesto Mn32%-Fe20%.
Nd: No disponible a la fecha.
Fuente: Bolsa de Metales de Londres, Standard &amp; Poor's Capital IQ. Elaborado por el Ministerio de Energía y Minas. 
Información disponible a la fecha de elaboración de este boletín.</t>
  </si>
  <si>
    <t>INVERSIÓN CAPEX
US$ MILLONES</t>
  </si>
  <si>
    <t>P.D.: Por definir</t>
  </si>
  <si>
    <t>Cabe señalar que este documento recopila la información pública más actualizada disponible sobre la evolución de los proyectos listados. En algunos casos, a falta de referencias públicas y oficiales, la información se basa en estimaciones de los autores y no compromete en ningún sentido a las compañías titulares de dichos proyectos.</t>
  </si>
  <si>
    <t>EJECUCIÓN: Etapa en la que se encuentran los proyectos que ya iniciaron o están por iniciar la ejecución de las inversiones principales para el desarrollo del Proyecto Minero, después de obtener los permisos y/o autorizaciones necesarias.</t>
  </si>
  <si>
    <t>* El proyecto Ariana del titular Ariana Operaciones Mineras S.A.C. se encuentra en la etapa de ejecución suspendida.</t>
  </si>
  <si>
    <t>PBI MINERO METÁLICO</t>
  </si>
  <si>
    <t>Nd</t>
  </si>
  <si>
    <t>EL MOLLE VERDE S.A.C.</t>
  </si>
  <si>
    <t>ANTAPATA</t>
  </si>
  <si>
    <t>DIA</t>
  </si>
  <si>
    <t>ATALAYA</t>
  </si>
  <si>
    <t>Compañía Minera Santa Luisa S.A.</t>
  </si>
  <si>
    <t>4ta MEIAsd</t>
  </si>
  <si>
    <t>Aftermath Silver Peru S.A.C.</t>
  </si>
  <si>
    <t>C.P.S. Nº 1</t>
  </si>
  <si>
    <t>Shougang Hierro Perú S.A.A.</t>
  </si>
  <si>
    <t>EIAsd</t>
  </si>
  <si>
    <t>EL PADRINO</t>
  </si>
  <si>
    <t>MARÍA REYNA</t>
  </si>
  <si>
    <t>PINAYA</t>
  </si>
  <si>
    <t>Kaizen Discovery Perú S.A.C.</t>
  </si>
  <si>
    <t>QANQAWA</t>
  </si>
  <si>
    <t>QOYA - CHULLO</t>
  </si>
  <si>
    <t>BHP World Exploration Inc. Sucursal del Perú</t>
  </si>
  <si>
    <t>QUELLOPUNTA</t>
  </si>
  <si>
    <t>ROMINA 2</t>
  </si>
  <si>
    <t>AZULCCACCA</t>
  </si>
  <si>
    <t>BORDEBAMBA</t>
  </si>
  <si>
    <t>ESPERANZA</t>
  </si>
  <si>
    <t>Amaru Resources S.A.C.</t>
  </si>
  <si>
    <t>HUATANA</t>
  </si>
  <si>
    <t>TASSA</t>
  </si>
  <si>
    <t>WILLAY</t>
  </si>
  <si>
    <t>ACHATAYHUA</t>
  </si>
  <si>
    <t>Achatayhua Metals Perú S.A.C.</t>
  </si>
  <si>
    <t>ANTARUMI</t>
  </si>
  <si>
    <t>1ra MEIAsd</t>
  </si>
  <si>
    <t>Winshear de Perú S.A.C.</t>
  </si>
  <si>
    <t>Pampa Esperanza Resources S.A.C.</t>
  </si>
  <si>
    <t>SALLAHUE NORTE</t>
  </si>
  <si>
    <t>Palamina S.A.C</t>
  </si>
  <si>
    <t>Tabla 12</t>
  </si>
  <si>
    <t>TRANSFERENCIA DE RECURSOS (CANON MINERO, REGALÍAS MINERAS Y DERECHO DE VIGENCIA Y PENALIDAD) 
GENERADOS POR LA MINERÍA  (Soles)*</t>
  </si>
  <si>
    <t>DEPARTAMENTOS</t>
  </si>
  <si>
    <t xml:space="preserve">  ÁNCASH</t>
  </si>
  <si>
    <t xml:space="preserve">  AREQUIPA</t>
  </si>
  <si>
    <t xml:space="preserve">  ICA</t>
  </si>
  <si>
    <t xml:space="preserve">  TACNA</t>
  </si>
  <si>
    <t xml:space="preserve">  CUSCO</t>
  </si>
  <si>
    <t xml:space="preserve">  MOQUEGUA</t>
  </si>
  <si>
    <t xml:space="preserve">  LA LIBERTAD</t>
  </si>
  <si>
    <t xml:space="preserve">  APURÍMAC</t>
  </si>
  <si>
    <t xml:space="preserve">  CAJAMARCA</t>
  </si>
  <si>
    <t xml:space="preserve">  JUNÍN</t>
  </si>
  <si>
    <t xml:space="preserve">  PUNO</t>
  </si>
  <si>
    <t xml:space="preserve">  LIMA</t>
  </si>
  <si>
    <t xml:space="preserve">  AYACUCHO</t>
  </si>
  <si>
    <t xml:space="preserve">  PASCO</t>
  </si>
  <si>
    <t xml:space="preserve">  PIURA</t>
  </si>
  <si>
    <t xml:space="preserve">  HUANCAVELICA</t>
  </si>
  <si>
    <t xml:space="preserve">  MADRE DE DIOS</t>
  </si>
  <si>
    <t xml:space="preserve">  SAN MARTÍN</t>
  </si>
  <si>
    <t xml:space="preserve">  HUÁNUCO</t>
  </si>
  <si>
    <t xml:space="preserve">  LAMBAYEQUE</t>
  </si>
  <si>
    <t xml:space="preserve">  AMAZONAS</t>
  </si>
  <si>
    <t xml:space="preserve">  LORETO</t>
  </si>
  <si>
    <t xml:space="preserve">  TUMBES</t>
  </si>
  <si>
    <t xml:space="preserve">  UCAYALI</t>
  </si>
  <si>
    <t xml:space="preserve">  CALLAO</t>
  </si>
  <si>
    <t>Tabla 13</t>
  </si>
  <si>
    <t>TRANSFERENCIA DE RECURSOS (CANON MINERO, REGALÍAS MINERAS Y DERECHO DE VIGENCIA Y PENALIDAD) 
GENERADOS POR LA MINERÍA (Soles)*</t>
  </si>
  <si>
    <t>CANON MINERO***</t>
  </si>
  <si>
    <t>DERECHO DE VIGENCIA Y PENALIDAD</t>
  </si>
  <si>
    <t>*** Incluye Canon Regional para Cajamarca y adelanto del Canon Minero que se aprobó en la Cuarta Disposición Complementaria Final del Decreto Legislativo N° 1441, del Sistema Nacional de Tesorería.</t>
  </si>
  <si>
    <t>**** Incluye Regalías Contractuales Mineras.</t>
  </si>
  <si>
    <t>REGALÍAS MINERAS****</t>
  </si>
  <si>
    <t>PROYECTO ESPECIAL - HIDRAULICOS</t>
  </si>
  <si>
    <t xml:space="preserve"> </t>
  </si>
  <si>
    <t>COMPAÑIA MINERA MISKI MAYO S.R.L.</t>
  </si>
  <si>
    <t>PART. %</t>
  </si>
  <si>
    <t>ÁREA NATURAL - USO INDIRECTO</t>
  </si>
  <si>
    <t>CLASIFICACIÓN DIVERSA (gasoductos, oleoductos,  otros)</t>
  </si>
  <si>
    <t xml:space="preserve">CONCESIÓN FORESTAL </t>
  </si>
  <si>
    <t>ECOSISTEMAS FRÁGILES</t>
  </si>
  <si>
    <t>ÁREA DE DEFENSA NACIONAL</t>
  </si>
  <si>
    <t>RESERVA INDÍGENA</t>
  </si>
  <si>
    <t>ZONA ARQUEOLÓGICA</t>
  </si>
  <si>
    <t xml:space="preserve">ÁREA DE NO ADMISIÓN DE PETITORIOS </t>
  </si>
  <si>
    <t>ÁREA DE NO ADMISIÓN DE PETITORIOS INGEMMET</t>
  </si>
  <si>
    <t>SITIO HISTÓRICO DE BATALLA</t>
  </si>
  <si>
    <t>TSI</t>
  </si>
  <si>
    <t>Tabla 07</t>
  </si>
  <si>
    <t>Tabla 08</t>
  </si>
  <si>
    <t>Tabla 09</t>
  </si>
  <si>
    <t>MINERA YANAQUIHUA S.A.C.</t>
  </si>
  <si>
    <t>Fuente: Instituto Geológico Minero y Metalúrgico (INGEMMET)</t>
  </si>
  <si>
    <t>SOBREANDES S.A.C.</t>
  </si>
  <si>
    <t>EMPLEO SEGÚN GÉNERO Y TIPO DE EMPLEADOR</t>
  </si>
  <si>
    <t>COMPAÑIA MINERA SAN IGNACIO DE MOROCOCHA S.A.A.</t>
  </si>
  <si>
    <t>UCAYALI</t>
  </si>
  <si>
    <t>Tabla 04</t>
  </si>
  <si>
    <t>EXTRACCIÓN MINERA NO METÁLICA Y CARBONÍFERA*</t>
  </si>
  <si>
    <t>RECURSO EXTRAÍDO</t>
  </si>
  <si>
    <t>VAR. %</t>
  </si>
  <si>
    <t>NO METÁLICO (TM)</t>
  </si>
  <si>
    <t>CALIZA / DOLOMITA</t>
  </si>
  <si>
    <t>FOSFATOS</t>
  </si>
  <si>
    <t>HORMIGÓN</t>
  </si>
  <si>
    <t>ARENA (GRUESA/FINA)</t>
  </si>
  <si>
    <t>CALCITA</t>
  </si>
  <si>
    <t>PIEDRA (CONSTRUCCIÓN)</t>
  </si>
  <si>
    <t>PUZOLANA</t>
  </si>
  <si>
    <t>SAL</t>
  </si>
  <si>
    <t>ARCILLAS</t>
  </si>
  <si>
    <t>CONCHUELAS</t>
  </si>
  <si>
    <t>ANDALUCITA</t>
  </si>
  <si>
    <t>TRAVERTINO</t>
  </si>
  <si>
    <t>SÍLICE</t>
  </si>
  <si>
    <t>YESO</t>
  </si>
  <si>
    <t>DIATOMITAS</t>
  </si>
  <si>
    <t>GRANITO</t>
  </si>
  <si>
    <t>BENTONITA</t>
  </si>
  <si>
    <t>PIROFILITA</t>
  </si>
  <si>
    <t>ARENISCA / CUARCITA</t>
  </si>
  <si>
    <t>ANDESITA</t>
  </si>
  <si>
    <t>CAOLÍN</t>
  </si>
  <si>
    <t>DOLOMITA</t>
  </si>
  <si>
    <t>BARITINA</t>
  </si>
  <si>
    <t>TALCO</t>
  </si>
  <si>
    <t>FELDESPATOS</t>
  </si>
  <si>
    <t>PIEDRA LAJA</t>
  </si>
  <si>
    <t>GRANODIORITA ORNAMENTAL</t>
  </si>
  <si>
    <t>SULFATOS</t>
  </si>
  <si>
    <t>ÓNIX</t>
  </si>
  <si>
    <t>CARBONÍFERA  (TM)</t>
  </si>
  <si>
    <t>CARBÓN ANTRACITA</t>
  </si>
  <si>
    <t>CARBÓN BITUMINOSO</t>
  </si>
  <si>
    <t>(*) Información preliminar</t>
  </si>
  <si>
    <t>Tabla 4.1</t>
  </si>
  <si>
    <t>EXTRACCIÓN MINERA NO METÁLICA SEGÚN DEPARTAMENTO*</t>
  </si>
  <si>
    <t xml:space="preserve">RECURSO EXTRAÍDO / DEPARTAMENTO </t>
  </si>
  <si>
    <t>VAR %</t>
  </si>
  <si>
    <t>CALIZA / DOLOMITA (TM)</t>
  </si>
  <si>
    <t>FOSFATOS (TM)</t>
  </si>
  <si>
    <t>HORMIGÓN (TM)</t>
  </si>
  <si>
    <t>ARENA (GRUESA/FINA) (TM)</t>
  </si>
  <si>
    <t>CALCITA (TM)</t>
  </si>
  <si>
    <t>PUZOLANA (TM)</t>
  </si>
  <si>
    <t>SAL (TM)</t>
  </si>
  <si>
    <t>ARCILLAS (TM)</t>
  </si>
  <si>
    <t>CONCHUELAS (TM)</t>
  </si>
  <si>
    <t>ANDALUCITA (TM)</t>
  </si>
  <si>
    <t>TRAVERTINO (TM)</t>
  </si>
  <si>
    <t>SÍLICE (TM)</t>
  </si>
  <si>
    <t>YESO (TM)</t>
  </si>
  <si>
    <t>DIATOMITAS (TM)</t>
  </si>
  <si>
    <t>GRANITO (TM)</t>
  </si>
  <si>
    <t>BENTONITA (TM)</t>
  </si>
  <si>
    <t>PIROFILITA (TM)</t>
  </si>
  <si>
    <t>ARENISCA / CUARCITA (TM)</t>
  </si>
  <si>
    <t>ANDESITA (TM)</t>
  </si>
  <si>
    <t>CAOLÍN (TM)</t>
  </si>
  <si>
    <t>DOLOMITA (TM)</t>
  </si>
  <si>
    <t>BARITINA (TM)</t>
  </si>
  <si>
    <t>TALCO (TM)</t>
  </si>
  <si>
    <t>FELDESPATOS (TM)</t>
  </si>
  <si>
    <t>PIEDRA LAJA  (TM)</t>
  </si>
  <si>
    <t>GRANODIORITA ORNAMENTAL (TM)</t>
  </si>
  <si>
    <t>SULFATOS (TM)</t>
  </si>
  <si>
    <t>ÓNIX (TM)</t>
  </si>
  <si>
    <t>Tabla 4.2</t>
  </si>
  <si>
    <t>EXTRACCIÓN MINERA DE CARBÓN SEGÚN DEPARTAMENTO*</t>
  </si>
  <si>
    <t>RECURSO EXTRAÍDO / DEPARTAMENTO</t>
  </si>
  <si>
    <t xml:space="preserve"> (*) Información preliminar</t>
  </si>
  <si>
    <t>2025*</t>
  </si>
  <si>
    <t>2025**</t>
  </si>
  <si>
    <t>Ene. 2025</t>
  </si>
  <si>
    <t>PALTARUMI S.A.C.</t>
  </si>
  <si>
    <t>NORCOBRE S.A.C.</t>
  </si>
  <si>
    <t>MINERA CRC SOCIEDAD ANONIMA CERRADA</t>
  </si>
  <si>
    <t>MINERA CASTOR S.A.C.</t>
  </si>
  <si>
    <t>COMPAÑIA MINERA ARGENTUM S.A.</t>
  </si>
  <si>
    <t>Tabla 14.1</t>
  </si>
  <si>
    <t>CANTIDAD</t>
  </si>
  <si>
    <t>SITUACIÓN</t>
  </si>
  <si>
    <t>HECTÁREAS(**)</t>
  </si>
  <si>
    <t>EXPLOTACIÓN</t>
  </si>
  <si>
    <t>BENEFICIO</t>
  </si>
  <si>
    <t>CATEO Y PROSPECCIÓN</t>
  </si>
  <si>
    <t>PREPARACIÓN Y DESARROLLO*</t>
  </si>
  <si>
    <t>CIERRE PROGRESIVO*</t>
  </si>
  <si>
    <t>CIERRE FINAL*</t>
  </si>
  <si>
    <t>CIERRE POST-CIERRE (DEFINITIVO)</t>
  </si>
  <si>
    <t xml:space="preserve"> Información disponible a la fecha de elaboración de este boletín.
(*) Mediante R.D. N°0043-2020-MINEM/DGM, se reemplazó la situación "Construcción" al nombre de "Preparación y Desarrollo", asimismo se añadieron las situaciones "Cierre Final" y "Cierre Progresivo". De esta manera, las situaciones reportadas se encuentran alineadas a la Ley General de Minería y los procedimientos de autorizaciones mineras de la Dirección General de Minería.
(**) Hectáreas otorgadas totales destinadas a las unidades mineras que se encuentran en alguna de las situaciones descritas en el presente cuadro.</t>
  </si>
  <si>
    <t>COQUINA</t>
  </si>
  <si>
    <t>COQUINA (TM)</t>
  </si>
  <si>
    <t>CONCESIONES y/o UNIDADES ECONÓMICAS ADMINISTRATIVAS (UEAs) EN ACTIVIDAD</t>
  </si>
  <si>
    <t>Feb. 2024</t>
  </si>
  <si>
    <t>Feb. 2025</t>
  </si>
  <si>
    <t>Ene-Feb 2024</t>
  </si>
  <si>
    <t>Ene-Feb 2025</t>
  </si>
  <si>
    <t>FECHA DE CONCLUSIÓN DE LA CONSULTA PRELIMINAR</t>
  </si>
  <si>
    <t>FECHA DE AUTORIZACIÓN DEL INICIO DE ACTIVIDADES DE EXPLORACIÓN</t>
  </si>
  <si>
    <t>PERÚ: CARTERA DE PROYECTOS DE EXPLORACIÓN MINERA, EDICIÓN 2025</t>
  </si>
  <si>
    <t>INSTRUMENTO DE GESTIÓN AMBIENTAL</t>
  </si>
  <si>
    <t>ACCOPATA</t>
  </si>
  <si>
    <t>En evaluación</t>
  </si>
  <si>
    <t>ANTILLA</t>
  </si>
  <si>
    <t>ANY CENTRO</t>
  </si>
  <si>
    <t>Ayor S.A.C.</t>
  </si>
  <si>
    <t>ANY ESTE</t>
  </si>
  <si>
    <t>AYAWILCA</t>
  </si>
  <si>
    <t>MEIAsd</t>
  </si>
  <si>
    <t>CAÑARIACO</t>
  </si>
  <si>
    <t>Cañariaco Copper Perú S.A.C</t>
  </si>
  <si>
    <t>CHANCHO AL PALO</t>
  </si>
  <si>
    <t>Westminster Perú S.A.C.</t>
  </si>
  <si>
    <t>COBREORCO</t>
  </si>
  <si>
    <t>COTABAMBAS</t>
  </si>
  <si>
    <t>Panoro Apurimac S.A.</t>
  </si>
  <si>
    <t>3ra MEIAsd</t>
  </si>
  <si>
    <t>EL GALENO</t>
  </si>
  <si>
    <t>6ta MEIAsd</t>
  </si>
  <si>
    <t>HAQUIRA</t>
  </si>
  <si>
    <t>HUARON</t>
  </si>
  <si>
    <t>Pan American Silver Huaron S.A.</t>
  </si>
  <si>
    <t>ISIBILLA</t>
  </si>
  <si>
    <t>Macusani Uranium S.A.C.</t>
  </si>
  <si>
    <t>Uranio</t>
  </si>
  <si>
    <t>KOLPA</t>
  </si>
  <si>
    <t>Compañía Minera Kolpa S.A.</t>
  </si>
  <si>
    <t>LACSHA</t>
  </si>
  <si>
    <t>Zafiro Mining S.A.C.</t>
  </si>
  <si>
    <t>LAS BAMBAS</t>
  </si>
  <si>
    <t>MARCOBRE</t>
  </si>
  <si>
    <t>8va MEIAsd</t>
  </si>
  <si>
    <t>NEAR MINE</t>
  </si>
  <si>
    <t>Consorcio Minero Horizonte S.R.L.</t>
  </si>
  <si>
    <t>Kiwanda S.A.C.</t>
  </si>
  <si>
    <t>PÓRFIDO</t>
  </si>
  <si>
    <t>Anama-Valeria S.A.C.</t>
  </si>
  <si>
    <t>PUCAMAYO SUR</t>
  </si>
  <si>
    <t>Ferroaluminios Perú Nº 4 S.A.C.</t>
  </si>
  <si>
    <t>QUENAMARI</t>
  </si>
  <si>
    <t>QUILLA</t>
  </si>
  <si>
    <t>SAN GABRIEL</t>
  </si>
  <si>
    <t>Nexa Resources El Porvenir S.A.C.</t>
  </si>
  <si>
    <t>TINA</t>
  </si>
  <si>
    <t>MFTA</t>
  </si>
  <si>
    <t>CONSULTA PRELIMINAR</t>
  </si>
  <si>
    <t>ANKA</t>
  </si>
  <si>
    <t>ASUMAN FE</t>
  </si>
  <si>
    <t>Total Genius Iron Mining S.A.C.</t>
  </si>
  <si>
    <t>ATOLLADERO HASRET FE</t>
  </si>
  <si>
    <t>DAYLETTE</t>
  </si>
  <si>
    <t>Minera Anaconda Perú S.A.</t>
  </si>
  <si>
    <t>HUARO</t>
  </si>
  <si>
    <t>Minera Cuculi S.A.C.</t>
  </si>
  <si>
    <t>YANANTA</t>
  </si>
  <si>
    <t>Perú Fortescue S.A.C.</t>
  </si>
  <si>
    <t>AUTORIZACIÓN DE EXPLORACIÓN</t>
  </si>
  <si>
    <t>Sobreandes S.A.C.</t>
  </si>
  <si>
    <t>CABALLITO</t>
  </si>
  <si>
    <t>LA COLORADA</t>
  </si>
  <si>
    <t>LA ESTRELLA</t>
  </si>
  <si>
    <t>Cappex Exploraciones S.A.C.</t>
  </si>
  <si>
    <t>Corporación Minera Centauro S.A.C.</t>
  </si>
  <si>
    <t>Darwin Perú S.A.C.</t>
  </si>
  <si>
    <t>TOTAL ( 84 proyectos)</t>
  </si>
  <si>
    <t>Fecha de consulta: 25 de febrero de 2025.</t>
  </si>
  <si>
    <t>Elaborado por la Dirección General de Promoción y Sostenibilidad Minera.</t>
  </si>
  <si>
    <t>Febrero</t>
  </si>
  <si>
    <t>MINERA PEÑOLES DE PERU S.A.</t>
  </si>
  <si>
    <t>Cartera de Proyectos de Exploración Minera, edición 2025</t>
  </si>
  <si>
    <t>CPEM 2025'!A1</t>
  </si>
  <si>
    <t>EXPORTACIONES METÁLICAS</t>
  </si>
  <si>
    <t>VALOR DE LAS EXPORTACIONES METÁLICAS (US$ MILLONES)</t>
  </si>
  <si>
    <t>COBRE</t>
  </si>
  <si>
    <t>ORO</t>
  </si>
  <si>
    <t>ZINC</t>
  </si>
  <si>
    <t>PLATA</t>
  </si>
  <si>
    <t>PLOMO</t>
  </si>
  <si>
    <t>ESTAÑO</t>
  </si>
  <si>
    <t>MOLIBDENO</t>
  </si>
  <si>
    <t xml:space="preserve">VARIACIÓN RESPECTO AL MES ANTERIOR* EN MILLONES DE US$ </t>
  </si>
  <si>
    <t>EVOLUCIÓN DE LAS EXPORTACIONES MINERAS METÁLICAS / US$ MILLONES</t>
  </si>
  <si>
    <t>VOLUMEN DE LAS EXPORTACIONES METÁLICAS</t>
  </si>
  <si>
    <t>(Miles toneladas)</t>
  </si>
  <si>
    <t>(Miles oz tr)</t>
  </si>
  <si>
    <t>(Millones oz tr)</t>
  </si>
  <si>
    <t>(Millones toneladas)</t>
  </si>
  <si>
    <t xml:space="preserve">VARIACIÓN RESPECTO AL MES ANTERIOR * VOLUMEN </t>
  </si>
  <si>
    <t>VARIACIÓN INTERANUAL DE LAS EXPORTACIONES MINERAS METÁLICAS (VOLUMEN (*))/ VAR%</t>
  </si>
  <si>
    <t>Tabla 6.1</t>
  </si>
  <si>
    <t>ESTRUCTURA DEL VALOR DE LAS EXPORTACIONES PERUANAS (MILLONES DE US$)</t>
  </si>
  <si>
    <t>RUBRO</t>
  </si>
  <si>
    <t>Part%</t>
  </si>
  <si>
    <t>Ene</t>
  </si>
  <si>
    <t>Mineros Metálicos</t>
  </si>
  <si>
    <t>Petróleo y gas natural</t>
  </si>
  <si>
    <t>Pesqueros (Export. Trad.)</t>
  </si>
  <si>
    <t>Agrícolas</t>
  </si>
  <si>
    <t>Agropecuarios</t>
  </si>
  <si>
    <t>Pesqueros (Export. No Trad.)</t>
  </si>
  <si>
    <t>Textiles</t>
  </si>
  <si>
    <t>Maderas y papeles</t>
  </si>
  <si>
    <t>Químicos</t>
  </si>
  <si>
    <t>Minerales no metálicos</t>
  </si>
  <si>
    <t>Sidero-metalúrgicos y joyería</t>
  </si>
  <si>
    <t>Metal-mecánicos</t>
  </si>
  <si>
    <t>Otros</t>
  </si>
  <si>
    <t>TOTAL EXPORTACIONES</t>
  </si>
  <si>
    <t>TOTAL EXPORTACIONES MINERAS</t>
  </si>
  <si>
    <t>Tabla 6.2</t>
  </si>
  <si>
    <t>VALOR DE EXPORTACIONES DE PRINCIPALES PRODUCTOS MINEROS (Millones de US$)</t>
  </si>
  <si>
    <t>Productos Metálicos</t>
  </si>
  <si>
    <t>Molibdeno</t>
  </si>
  <si>
    <t>PARTICIPACIÓN DE PRODUCTOS MINEROS EN EL VALOR DE EXPORTACIONES NACIONALES (Millones de US$)</t>
  </si>
  <si>
    <t>TOTAL PROD. MINEROS</t>
  </si>
  <si>
    <t>Minerales No Metálicos</t>
  </si>
  <si>
    <t>TOTAL EXPORTACIONES NACIONALES</t>
  </si>
  <si>
    <t>Tabla 06</t>
  </si>
  <si>
    <t>Tabla 01</t>
  </si>
  <si>
    <t>VOLUMEN DE LA PRODUCCIÓN MINERA METÁLICA</t>
  </si>
  <si>
    <t>ORO*</t>
  </si>
  <si>
    <t>ARSÉNICO</t>
  </si>
  <si>
    <t>BISMUTO</t>
  </si>
  <si>
    <t>CADMIO</t>
  </si>
  <si>
    <t>MANGANESO</t>
  </si>
  <si>
    <t>MAGNESIO</t>
  </si>
  <si>
    <t>TMF</t>
  </si>
  <si>
    <t>g finos</t>
  </si>
  <si>
    <t>kg finos</t>
  </si>
  <si>
    <t>N/D</t>
  </si>
  <si>
    <t>EVOLUCIÓN ANUAL DE LA PRODUCCIÓN DE COBRE
(MILES DE TMF)</t>
  </si>
  <si>
    <t>Tabla 02</t>
  </si>
  <si>
    <t>PRODUCCIÓN MINERA METÁLICA SEGÚN EMPRESA</t>
  </si>
  <si>
    <t>PRODUCTO / EMPRESA</t>
  </si>
  <si>
    <t>COBRE (TMF)</t>
  </si>
  <si>
    <t>SOCIEDAD MINERA CERRO VERDE S.A.A.*</t>
  </si>
  <si>
    <t>MARCOBRE S.A.C.*</t>
  </si>
  <si>
    <t>ORO** (g finos)</t>
  </si>
  <si>
    <t>MINERA BOROO MISQUICHILCA S.A.</t>
  </si>
  <si>
    <t>MINERA VETA DORADA S.A.C.</t>
  </si>
  <si>
    <t>ZINC (TMF)</t>
  </si>
  <si>
    <t>PLATA (kg finos)</t>
  </si>
  <si>
    <t>PLOMO (TMF)</t>
  </si>
  <si>
    <t>MINERA BATEAS S.A.C.</t>
  </si>
  <si>
    <t>HIERRO (TMF)</t>
  </si>
  <si>
    <t>ESTAÑO (TMF)</t>
  </si>
  <si>
    <t>MOLIBDENO (TMF)</t>
  </si>
  <si>
    <t>ARSÉNICO (TMF)</t>
  </si>
  <si>
    <t>GLORE PERU S.A.C</t>
  </si>
  <si>
    <t>SOCIEDAD MINERA ANDEREAL S.A.C.</t>
  </si>
  <si>
    <t>EL PACIFICO DORADO S.A.C.</t>
  </si>
  <si>
    <t>BISMUTO (TMF)</t>
  </si>
  <si>
    <t>CADMIO (TMF)</t>
  </si>
  <si>
    <t>MANGANESO (TMF)</t>
  </si>
  <si>
    <t>MAGNESIO (TMF)</t>
  </si>
  <si>
    <t>Tabla 03</t>
  </si>
  <si>
    <t>PRODUCCIÓN MINERA METÁLICA SEGÚN DEPARTAMENTO</t>
  </si>
  <si>
    <t>PRODUCTO / DEPARTAMENTO</t>
  </si>
  <si>
    <t>COBRE / TMF</t>
  </si>
  <si>
    <t>ORO* / G FINOS</t>
  </si>
  <si>
    <t>ZINC / TMF</t>
  </si>
  <si>
    <t>PLATA / KG FINOS</t>
  </si>
  <si>
    <t>PLOMO / TMF</t>
  </si>
  <si>
    <t>HIERRO / TMF</t>
  </si>
  <si>
    <t>ESTAÑO / TMF</t>
  </si>
  <si>
    <t>MOLIBDENO / TMF</t>
  </si>
  <si>
    <t>ARSÉNICO / TMF</t>
  </si>
  <si>
    <t>BISMUTO / TMF</t>
  </si>
  <si>
    <t>CADMIO / TMF</t>
  </si>
  <si>
    <t>MANGANESO / TMF</t>
  </si>
  <si>
    <t>MAGNESIO / TMF</t>
  </si>
  <si>
    <t>MARZO</t>
  </si>
  <si>
    <t>ENERO - MARZO</t>
  </si>
  <si>
    <t>Fuente: Dirección de Gestión Minera, DGM / Fecha de consulta: 28 de abril de 2025.
Elaboración: Dirección General de Promoción y Sostenibilidad Minera, DGPSM.</t>
  </si>
  <si>
    <t>Fuente: Dirección de Gestión Minera, DGM / Fecha de consulta: 28 de abril de 2025.
Elaboración: Dirección General de Promoción y Sostenibilidad Minera, DGPSM.                                                                                                                                 
 (*) Información preliminar</t>
  </si>
  <si>
    <t>Mar.</t>
  </si>
  <si>
    <t>2025
(ene-mar)</t>
  </si>
  <si>
    <t>Marzo</t>
  </si>
  <si>
    <t>VARIACIÓN INTERANUAL / MARZO</t>
  </si>
  <si>
    <t>Mar. 2024</t>
  </si>
  <si>
    <t>Mar. 2025</t>
  </si>
  <si>
    <t>VARIACIÓN INTERANUAL ACUMULADA / ENERO-MARZO</t>
  </si>
  <si>
    <t>Ene-Mar 2024</t>
  </si>
  <si>
    <t>Ene-Mar 2025</t>
  </si>
  <si>
    <t>Fuente: Dirección General de Minería, DGM - Ministerio de Energía y Minas.
Elaboración: Dirección General de Promoción y Sostenibilidad Minera, DGPSM.
- Información proporcionada por los Titulares Mineros a través del ESTAMIN.
- Las cifras han sido ajustadas a lo reportado por los Titulares Mineros al 28 de abril de 2025.</t>
  </si>
  <si>
    <t>ENERO-MARZO</t>
  </si>
  <si>
    <t>CORI PUNO S.R.L.</t>
  </si>
  <si>
    <t>OTROS (2024: 246 titulares mineros, 2025: 212 titulares mineros)</t>
  </si>
  <si>
    <t>OTROS (2024: 67 titulares mineros, 2025: 63 titulares mineros)</t>
  </si>
  <si>
    <t>OTROS (2024: 108 titulares mineros, 2025: 90 titulares mineros)</t>
  </si>
  <si>
    <t>OTROS (2024: 166 titulares mineros, 2025: 138 titulares mineros)</t>
  </si>
  <si>
    <t>OTROS (2024: 119 titulares mineros, 2025: 106 titulares mineros)</t>
  </si>
  <si>
    <t>OTROS (2024: 120 titulares mineros, 2025: 105 titulares mineros)</t>
  </si>
  <si>
    <t>OTROS (2024: 88 titulares mineros, 2025: 86 titulares mineros)</t>
  </si>
  <si>
    <t>SEGÚN DEPARTAMENTO Y GÉNERO - MARZO 2025</t>
  </si>
  <si>
    <t>Variación Interanual - Marzo</t>
  </si>
  <si>
    <t>Fuente: Dirección General de Minería - Ministerio de Energía y Minas.
- 2015-2019:  Información proporcionada por los Titulares Mineros a través de la Declaración Anual Consolidada (DAC).
- 2020-2025:  Información proporcionada por los Titulares Mineros a través del Declaración Estadística Mensual (ESTAMIN).
* Las cifras han sido ajustadas a lo reportado por los Titulares Mineros al 28 de abril de 2025.</t>
  </si>
  <si>
    <t>Fuente: Dirección General de Minería - Ministerio de Energía y Minas.
 *Las cifras han sido ajustadas a lo reportado por los Titulares Mineros al 28 de abril de 2025.</t>
  </si>
  <si>
    <t>Fuente: Dirección General de Minería - Ministerio de Energía y Minas.
Información proporcionada por los Titulares Mineros a través del Declaración Estadística Mensual (ESTAMIN).
* Las cifras han sido ajustadas a lo reportado por los Titulares Mineros al 28 de abril de 2025.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</si>
  <si>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16 de abril de 2025
   Canon Minero - Adelanto enero 2025
   Regalías Mineras  - Datos a marzo 2025
   Derecho de Vigencia y Penalidad - Datos a febrero 2025
   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</si>
  <si>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16 de abril de 2025
   Canon Minero - Adelanto enero 2025
   Regalías Mineras - Datos a marzo 2025 
   Derecho de Vigencia y Penalidad - Datos a febrero 2025    
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</si>
  <si>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Instituto Geológico Minero y Metalúrgico (INGEMMET) /  Fecha de consulta: 02 de abril de 2025.</t>
  </si>
  <si>
    <t>ÁREAS RESTRINGIDAS A LA MINERÍA - MARZO 2025</t>
  </si>
  <si>
    <r>
      <t>ACTIVIDAD MINERA - MARZO</t>
    </r>
    <r>
      <rPr>
        <b/>
        <sz val="12"/>
        <rFont val="Calibri"/>
        <family val="2"/>
      </rPr>
      <t xml:space="preserve"> 2025</t>
    </r>
  </si>
  <si>
    <t>Fuente:  Declaración Estadística Mensual (ESTAMIN) - Ministerio de Energía y Minas.   /    Fecha de consulta: 28 de abril de 2025.</t>
  </si>
  <si>
    <t>2025 
(ene-mar)</t>
  </si>
  <si>
    <t>VARIACIÓN INTERANUAL ACUMULADA / ENERO - MARZO</t>
  </si>
  <si>
    <t>Fuente: SUNAT, Nota Tributaria. Elaborado por Ministerio de Energía y Minas.
Fecha de consulta: 16 de abril de 2025.
* Incluye Ingresos Tributarios y No Tributarios mineros recaudados por SUNAT.</t>
  </si>
  <si>
    <t>2023 / 2025</t>
  </si>
  <si>
    <t>2024 / 2026</t>
  </si>
  <si>
    <t>Reposición San Rafael</t>
  </si>
  <si>
    <t>2025 / 2030</t>
  </si>
  <si>
    <t>Compañía Minera Coimolache S.A.</t>
  </si>
  <si>
    <t>2025 / 2036</t>
  </si>
  <si>
    <t>2025 / 2027</t>
  </si>
  <si>
    <t>Southern Perú Copper Corporation</t>
  </si>
  <si>
    <t>2025 / 2029</t>
  </si>
  <si>
    <t>2026 / 2032</t>
  </si>
  <si>
    <t>Ampliación Huarón</t>
  </si>
  <si>
    <t>Pan American Silver Huarón S.A.C.</t>
  </si>
  <si>
    <t>2026 / 2053</t>
  </si>
  <si>
    <t>Optimización Cerro Verde</t>
  </si>
  <si>
    <t>Sociedad Minera Cerro Verde S.A.A.</t>
  </si>
  <si>
    <t>2026 / P.D.</t>
  </si>
  <si>
    <t>2027 / 2028</t>
  </si>
  <si>
    <t>2027 / 2029</t>
  </si>
  <si>
    <t>2027 / 2031</t>
  </si>
  <si>
    <t>2029 / 2034</t>
  </si>
  <si>
    <t>Ampliación Cobriza</t>
  </si>
  <si>
    <t>Operadores Concentrados Peruanos S.A.C.</t>
  </si>
  <si>
    <t>Ampliación Contonga</t>
  </si>
  <si>
    <t>Norcobre S.A.C.</t>
  </si>
  <si>
    <t>Ampliación Esperanza</t>
  </si>
  <si>
    <t>Compañía Minera Caraveli S.A.C.</t>
  </si>
  <si>
    <t>Ampliación Quellaveco</t>
  </si>
  <si>
    <t>Anglo American Quellaveco S.A.</t>
  </si>
  <si>
    <t>Ampliación Recuperada</t>
  </si>
  <si>
    <t>Recuperada S.A.C.</t>
  </si>
  <si>
    <t>Ampliación Shougang</t>
  </si>
  <si>
    <t>Shougang Hierro Peru S.A.A.</t>
  </si>
  <si>
    <t>Ampliación Yauricocha</t>
  </si>
  <si>
    <t>Sociedad Minera Corona S.A.</t>
  </si>
  <si>
    <t>Katy</t>
  </si>
  <si>
    <t>Cultinor S.A.C.</t>
  </si>
  <si>
    <t>Optimización Cajamarquilla</t>
  </si>
  <si>
    <t>Nexa Resources Cajamarquilla S.A.</t>
  </si>
  <si>
    <t>Optimización Constancia</t>
  </si>
  <si>
    <t>Optimización Julcani</t>
  </si>
  <si>
    <t>Optimización Pallancata</t>
  </si>
  <si>
    <t>Optimización Pucamarca</t>
  </si>
  <si>
    <t>Olympic Precious Metals Ltd.</t>
  </si>
  <si>
    <t>Reaprovechamiento Quiruvilca</t>
  </si>
  <si>
    <t>Atom Enviromental II S.A.C.</t>
  </si>
  <si>
    <t>Reposición Cerro de Pasco</t>
  </si>
  <si>
    <t>Empresa Administradora Cerro S.A.C.</t>
  </si>
  <si>
    <t>Reposición Shahuindo</t>
  </si>
  <si>
    <t>Shahuindo S.A.C.</t>
  </si>
  <si>
    <t>PERÚ: CARTERA DE PROYECTOS DE INVERSIÓN MINERA, EDICIÓN 2025</t>
  </si>
  <si>
    <t>Cartera de Proyectos de Inversión Minera, edición 2025</t>
  </si>
  <si>
    <t>CPIM 2025'!A1</t>
  </si>
  <si>
    <t>2025
(Ene-Mar)</t>
  </si>
  <si>
    <t>Fuente:  Dirección de Gestión Minera, DGM/  Fecha de consulta: 28 de abril de 2025.
Elaboración: Dirección General de Promoción y Sostenibilidad Minera, DGPSM.
(*) Información preliminar. Incluye producción aurífera estimada de mineros artesanales de Madre de Dios, Puno, Piura y Arequipa.
N/D: Información no disponible</t>
  </si>
  <si>
    <t>Fuente:  Dirección de Gestión Minera, DGM/  Fecha de consulta: 28 de abril de 2025.
Elaboración: Dirección General de Promoción y Sostenibilidad Minera, DGPSM.
(*) Información preliminar. Incluye producción aurífera estimada de mineros artesanales de Madre de Dios, Puno, Piura y Arequipa.</t>
  </si>
  <si>
    <t>OTROS (2024: 45 titulares mineros, 2025: 41 titulares mineros)</t>
  </si>
  <si>
    <t>GOLD FIELDS LA CIMA S.A.</t>
  </si>
  <si>
    <t>OTROS (2024: 219 titulares mineros, 2025: 226 titulares mineros)</t>
  </si>
  <si>
    <t>OTROS (2024: 28 titulares mineros, 2025: 25 titulares mineros)</t>
  </si>
  <si>
    <t>OTROS (2024: 77 titulares mineros, 2025: 72 titulares mineros)</t>
  </si>
  <si>
    <t>OTROS (2024: 26 titulares mineros, 2025: 26 titulares mineros)</t>
  </si>
  <si>
    <t>CMC CRITICAL MINERALS CORPORATION S.A.C.</t>
  </si>
  <si>
    <t>Fuente:  Dirección de Gestión Minera, DGM/  Fecha de consulta: 28 de abril de 2025.
Elaboración: Dirección de Promoción y Sostenibilidad Minera, DGPSM.
(*)Incluye producción cuprífera por proceso de flotación (TMF), lixiviación y electro-obtención (TM). 
(**) Información preliminar. Incluye producción aurífera estimada de mineros artesanales de Madre de Dios, Puno, Piura y Arequipa.</t>
  </si>
  <si>
    <t>Fuente:  Dirección de Gestión Minera, DGM/  Fecha de consulta: 28 de abril de 2025.
Elaboración: Dirección de Promoción y Sostenibilidad Minera, DGPSM.
(*) Información preliminar. Incluye producción aurífera estimada de mineros artesanales de Madre de Dios, Puno, Piura y Arequipa.</t>
  </si>
  <si>
    <t>2025 
(Ene - Feb)</t>
  </si>
  <si>
    <t>VARIACIÓN INTERANUAL * EN MILLONES DE US$ / FEBRERO</t>
  </si>
  <si>
    <t>VARIACIÓN INTERANUAL ACUMULADA* EN MILLONES DE US$ / ENERO-FEBRERO</t>
  </si>
  <si>
    <t>VARIACIÓN INTERANUAL * VOLUMEN /FEBRERO</t>
  </si>
  <si>
    <t>VARIACIÓN INTERANUAL ACUMULADA * VOLUMEN / ENERO-FEBRERO</t>
  </si>
  <si>
    <t>Fuente: BCRP, Cuadros Estadísticos Mensuales. Elaborado por el Ministerio de Energía y Minas
Fecha de consulta: 30 de abril de 2025.
* El cuadro contiene datos publicados por el Banco Central de Reserva del Perú. Los volúmenes para cada mineral se especifican a continuación:
. COBRE: Se considera las partidas arancelarias que corresponden a “Minerales de cobre y sus concentrados” y “Cátodos y secciones de cátodos de cobre refinado”.
. ORO: Se considera “Minerales de oro y sus concentrados”, así como “Refinados de oro”. Incluye estimación de exportaciones de oro no registradas por Aduanas.
. ZINC: Se considera “Minerales de zinc y sus concentrados” y “Zinc refinado”.
. HIERRO: Se considera “Hierro pellets” y “Hierro lodos y tortas”.
. PLATA: Se considera plata refinada y la partida “plata y sus concentrados”.
El volumen es calculado en base a la información que envía Aduanas en kg y se transforman a la unidades de referencia (es decir, de kilos a onzas troy, o de kilos a toneladas). En el caso del cobre y otros metales, en los que se considera concentrados, los volúmenes se ajustan por una ley promedio. Información disponible a la fecha de elaboración de este boletín.</t>
  </si>
  <si>
    <t>Feb</t>
  </si>
  <si>
    <t>Fuente: BCRP, Cuadros Estadísticos Mensuales. Elaborado por el Ministerio de Energía y Minas.
Fecha de consulta: 30 de abril de 2025.</t>
  </si>
  <si>
    <t>Fuente: BCRP, Cuadros Estadísticos Mensuales. Elaborado por el Ministerio de Energía y Minas
Fecha de consulta: 30 de abril de 2025.</t>
  </si>
  <si>
    <t>Según ESTAMIN Marzo 2025</t>
  </si>
  <si>
    <t>Edición Nº 03 - 2025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</si>
</sst>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%"/>
    <numFmt numFmtId="167" formatCode="_-* #,##0.00\ _€_-;\-* #,##0.00\ _€_-;_-* &quot;-&quot;??\ _€_-;_-@_-"/>
    <numFmt numFmtId="168" formatCode="#,##0.0"/>
    <numFmt numFmtId="169" formatCode="_-* #,##0.00\ _P_t_s_-;\-* #,##0.00\ _P_t_s_-;_-* &quot;-&quot;??\ _P_t_s_-;_-@_-"/>
    <numFmt numFmtId="170" formatCode="_-* #,##0_-;\-* #,##0_-;_-* &quot;-&quot;??_-;_-@_-"/>
    <numFmt numFmtId="171" formatCode="_ * #,##0.0_ ;_ * \-#,##0.0_ ;_ * &quot;-&quot;??_ ;_ @_ "/>
    <numFmt numFmtId="172" formatCode="_-* #,##0.0_-;\-* #,##0.0_-;_-* &quot;-&quot;??_-;_-@_-"/>
    <numFmt numFmtId="173" formatCode="#,##0.0,,"/>
    <numFmt numFmtId="174" formatCode="_ * #,##0.0000_ ;_ * \-#,##0.0000_ ;_ * &quot;-&quot;??_ ;_ @_ "/>
    <numFmt numFmtId="175" formatCode="_ * #,##0_ ;_ * \-#,##0_ ;_ * &quot;-&quot;??_ ;_ @_ "/>
    <numFmt numFmtId="176" formatCode="0.000%"/>
    <numFmt numFmtId="177" formatCode="0.0000%"/>
    <numFmt numFmtId="178" formatCode="#,##0_ ;\-#,##0\ "/>
    <numFmt numFmtId="179" formatCode="0.000"/>
    <numFmt numFmtId="180" formatCode="#,##0;[Red]#,##0"/>
    <numFmt numFmtId="181" formatCode="[$-1010409]###,##0"/>
    <numFmt numFmtId="182" formatCode="_-* #,##0.000000_-;\-* #,##0.000000_-;_-* &quot;-&quot;??_-;_-@_-"/>
    <numFmt numFmtId="183" formatCode="0.00000%"/>
    <numFmt numFmtId="184" formatCode="_-* #,##0.00_-;\-* #,##0.00_-;_-* &quot;-&quot;??_-;_-@"/>
    <numFmt numFmtId="185" formatCode="0.0"/>
    <numFmt numFmtId="186" formatCode="_-* #,##0.000_-;\-* #,##0.000_-;_-* &quot;-&quot;??_-;_-@_-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8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rgb="FF00519E"/>
      <name val="Century Gothic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b/>
      <sz val="11"/>
      <color theme="5" tint="-0.24997711111789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b/>
      <sz val="11"/>
      <color rgb="FF305496"/>
      <name val="Calibri Light"/>
      <family val="2"/>
      <scheme val="major"/>
    </font>
    <font>
      <sz val="11"/>
      <color rgb="FF305496"/>
      <name val="Calibri Light"/>
      <family val="2"/>
      <scheme val="major"/>
    </font>
    <font>
      <b/>
      <sz val="22"/>
      <color theme="3" tint="-0.499984740745262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22"/>
      <color rgb="FF002060"/>
      <name val="Calibri Light"/>
      <family val="2"/>
      <scheme val="major"/>
    </font>
    <font>
      <b/>
      <sz val="10"/>
      <color indexed="8"/>
      <name val="Calibri"/>
      <family val="2"/>
    </font>
    <font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b/>
      <sz val="16"/>
      <color rgb="FF00000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color rgb="FF4D5156"/>
      <name val="Arial"/>
      <family val="2"/>
    </font>
    <font>
      <i/>
      <sz val="10"/>
      <name val="Calibri"/>
      <family val="2"/>
    </font>
    <font>
      <sz val="16"/>
      <color rgb="FF000000"/>
      <name val="Calibri"/>
      <family val="2"/>
    </font>
    <font>
      <b/>
      <sz val="10"/>
      <color rgb="FFFFFFFF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8" tint="-0.249977111117893"/>
      <name val="Century Gothic"/>
      <family val="2"/>
    </font>
    <font>
      <sz val="11"/>
      <color theme="8" tint="-0.249977111117893"/>
      <name val="Century Gothic"/>
      <family val="2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entury Gothic"/>
      <family val="2"/>
    </font>
    <font>
      <sz val="10"/>
      <name val="Arial"/>
      <family val="2"/>
    </font>
    <font>
      <sz val="9"/>
      <color theme="0" tint="-0.34998626667073579"/>
      <name val="Calibri"/>
      <family val="2"/>
      <scheme val="minor"/>
    </font>
    <font>
      <b/>
      <sz val="12"/>
      <name val="Calibri"/>
      <family val="2"/>
    </font>
    <font>
      <sz val="9"/>
      <color rgb="FFFF0000"/>
      <name val="Calibri"/>
      <family val="2"/>
      <scheme val="minor"/>
    </font>
    <font>
      <b/>
      <sz val="11"/>
      <color rgb="FF305496"/>
      <name val="Calibri Light"/>
      <family val="1"/>
      <scheme val="major"/>
    </font>
    <font>
      <sz val="11"/>
      <color rgb="FFC00000"/>
      <name val="Calibri Light"/>
      <family val="2"/>
      <scheme val="major"/>
    </font>
    <font>
      <b/>
      <sz val="11"/>
      <color rgb="FF963634"/>
      <name val="Calibri Light"/>
      <family val="2"/>
      <scheme val="major"/>
    </font>
    <font>
      <sz val="11"/>
      <color rgb="FF963634"/>
      <name val="Calibri Light"/>
      <family val="2"/>
      <scheme val="major"/>
    </font>
    <font>
      <b/>
      <sz val="11"/>
      <color theme="5" tint="-0.249977111117893"/>
      <name val="Calibri Light"/>
      <family val="1"/>
      <scheme val="major"/>
    </font>
    <font>
      <b/>
      <sz val="11"/>
      <color rgb="FF00B050"/>
      <name val="Calibri Light"/>
      <family val="1"/>
      <scheme val="maj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rgb="FFC3A560"/>
        <bgColor indexed="64"/>
      </patternFill>
    </fill>
    <fill>
      <patternFill patternType="solid">
        <fgColor rgb="FF0081B0"/>
        <bgColor indexed="64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rgb="FFC00000"/>
      </patternFill>
    </fill>
    <fill>
      <patternFill patternType="solid">
        <fgColor theme="0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0808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FFFFFF"/>
      </patternFill>
    </fill>
  </fills>
  <borders count="7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5B9BD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rgb="FF534A51"/>
      </top>
      <bottom/>
      <diagonal/>
    </border>
    <border>
      <left/>
      <right/>
      <top style="thick">
        <color rgb="FF534A51"/>
      </top>
      <bottom style="thin">
        <color rgb="FF534A51"/>
      </bottom>
      <diagonal/>
    </border>
    <border>
      <left/>
      <right/>
      <top style="thin">
        <color rgb="FF534A51"/>
      </top>
      <bottom style="thin">
        <color rgb="FF534A51"/>
      </bottom>
      <diagonal/>
    </border>
    <border>
      <left/>
      <right/>
      <top/>
      <bottom style="thick">
        <color rgb="FF534A51"/>
      </bottom>
      <diagonal/>
    </border>
    <border>
      <left/>
      <right/>
      <top style="thick">
        <color rgb="FF534A51"/>
      </top>
      <bottom style="thick">
        <color rgb="FF534A5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34A51"/>
      </bottom>
      <diagonal/>
    </border>
    <border>
      <left/>
      <right/>
      <top style="thin">
        <color rgb="FF534A51"/>
      </top>
      <bottom style="thin">
        <color indexed="64"/>
      </bottom>
      <diagonal/>
    </border>
    <border>
      <left/>
      <right/>
      <top style="thin">
        <color rgb="FF534A51"/>
      </top>
      <bottom/>
      <diagonal/>
    </border>
    <border>
      <left/>
      <right/>
      <top style="thin">
        <color indexed="64"/>
      </top>
      <bottom style="thin">
        <color rgb="FF534A51"/>
      </bottom>
      <diagonal/>
    </border>
    <border>
      <left/>
      <right/>
      <top style="thin">
        <color rgb="FF534A51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5B9BD5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33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6" fillId="2" borderId="0">
      <alignment horizontal="left"/>
    </xf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9" fillId="0" borderId="0"/>
    <xf numFmtId="0" fontId="1" fillId="0" borderId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7" fillId="0" borderId="0" applyBorder="0"/>
    <xf numFmtId="0" fontId="5" fillId="0" borderId="0" applyBorder="0"/>
    <xf numFmtId="43" fontId="1" fillId="0" borderId="0" applyFont="0" applyFill="0" applyBorder="0" applyAlignment="0" applyProtection="0"/>
  </cellStyleXfs>
  <cellXfs count="1095">
    <xf numFmtId="0" fontId="0" fillId="0" borderId="0" xfId="0"/>
    <xf numFmtId="0" fontId="0" fillId="2" borderId="0" xfId="0" applyFill="1"/>
    <xf numFmtId="0" fontId="6" fillId="2" borderId="0" xfId="9" applyAlignment="1">
      <alignment horizontal="center"/>
    </xf>
    <xf numFmtId="0" fontId="6" fillId="2" borderId="0" xfId="9">
      <alignment horizontal="left"/>
    </xf>
    <xf numFmtId="0" fontId="0" fillId="0" borderId="0" xfId="0" applyAlignment="1">
      <alignment vertical="center"/>
    </xf>
    <xf numFmtId="0" fontId="2" fillId="0" borderId="0" xfId="5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66" fontId="4" fillId="2" borderId="0" xfId="1" applyNumberFormat="1" applyFont="1" applyFill="1"/>
    <xf numFmtId="10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4" fillId="2" borderId="0" xfId="0" applyFont="1" applyFill="1"/>
    <xf numFmtId="49" fontId="15" fillId="2" borderId="0" xfId="23" applyNumberFormat="1" applyFont="1" applyFill="1" applyAlignment="1">
      <alignment horizontal="left" vertical="center"/>
    </xf>
    <xf numFmtId="49" fontId="11" fillId="2" borderId="0" xfId="23" applyNumberFormat="1" applyFont="1" applyFill="1" applyAlignment="1">
      <alignment vertical="center"/>
    </xf>
    <xf numFmtId="49" fontId="12" fillId="2" borderId="0" xfId="23" applyNumberFormat="1" applyFont="1" applyFill="1" applyAlignment="1">
      <alignment vertical="center"/>
    </xf>
    <xf numFmtId="0" fontId="16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0" fontId="4" fillId="2" borderId="0" xfId="19" applyNumberFormat="1" applyFont="1" applyFill="1"/>
    <xf numFmtId="0" fontId="17" fillId="4" borderId="0" xfId="5" applyFont="1" applyFill="1" applyAlignment="1">
      <alignment horizontal="left"/>
    </xf>
    <xf numFmtId="0" fontId="21" fillId="4" borderId="0" xfId="5" applyFont="1" applyFill="1" applyAlignment="1">
      <alignment horizontal="center"/>
    </xf>
    <xf numFmtId="0" fontId="2" fillId="4" borderId="0" xfId="5" applyFill="1"/>
    <xf numFmtId="0" fontId="18" fillId="4" borderId="0" xfId="5" applyFont="1" applyFill="1" applyAlignment="1">
      <alignment horizontal="left"/>
    </xf>
    <xf numFmtId="0" fontId="22" fillId="0" borderId="0" xfId="0" applyFont="1"/>
    <xf numFmtId="0" fontId="14" fillId="0" borderId="0" xfId="0" applyFont="1"/>
    <xf numFmtId="0" fontId="23" fillId="0" borderId="0" xfId="26" applyFont="1" applyAlignment="1">
      <alignment vertical="center"/>
    </xf>
    <xf numFmtId="14" fontId="23" fillId="0" borderId="0" xfId="26" applyNumberFormat="1" applyFont="1" applyAlignment="1">
      <alignment vertical="center"/>
    </xf>
    <xf numFmtId="0" fontId="23" fillId="0" borderId="0" xfId="26" applyFont="1" applyAlignment="1">
      <alignment horizontal="center" vertical="center"/>
    </xf>
    <xf numFmtId="14" fontId="23" fillId="0" borderId="0" xfId="26" applyNumberFormat="1" applyFont="1" applyAlignment="1">
      <alignment horizontal="center" vertical="center"/>
    </xf>
    <xf numFmtId="0" fontId="24" fillId="2" borderId="0" xfId="26" applyFont="1" applyFill="1" applyAlignment="1">
      <alignment horizontal="left" vertical="center"/>
    </xf>
    <xf numFmtId="0" fontId="25" fillId="2" borderId="0" xfId="26" applyFont="1" applyFill="1" applyAlignment="1">
      <alignment horizontal="left" vertical="center"/>
    </xf>
    <xf numFmtId="3" fontId="25" fillId="2" borderId="0" xfId="26" applyNumberFormat="1" applyFont="1" applyFill="1" applyAlignment="1">
      <alignment horizontal="center" vertical="center"/>
    </xf>
    <xf numFmtId="0" fontId="25" fillId="2" borderId="0" xfId="26" applyFont="1" applyFill="1" applyAlignment="1">
      <alignment horizontal="center" vertical="center"/>
    </xf>
    <xf numFmtId="14" fontId="25" fillId="2" borderId="0" xfId="26" applyNumberFormat="1" applyFont="1" applyFill="1" applyAlignment="1">
      <alignment horizontal="center" vertical="center"/>
    </xf>
    <xf numFmtId="168" fontId="25" fillId="2" borderId="0" xfId="26" applyNumberFormat="1" applyFont="1" applyFill="1" applyAlignment="1">
      <alignment horizontal="center" vertical="center"/>
    </xf>
    <xf numFmtId="0" fontId="23" fillId="2" borderId="0" xfId="26" applyFont="1" applyFill="1" applyAlignment="1">
      <alignment vertical="center"/>
    </xf>
    <xf numFmtId="14" fontId="23" fillId="2" borderId="0" xfId="26" applyNumberFormat="1" applyFont="1" applyFill="1" applyAlignment="1">
      <alignment vertical="center"/>
    </xf>
    <xf numFmtId="0" fontId="29" fillId="0" borderId="0" xfId="26" applyFont="1" applyAlignment="1">
      <alignment horizontal="center" vertical="center"/>
    </xf>
    <xf numFmtId="14" fontId="29" fillId="0" borderId="0" xfId="26" applyNumberFormat="1" applyFont="1" applyAlignment="1">
      <alignment horizontal="center" vertical="center"/>
    </xf>
    <xf numFmtId="168" fontId="29" fillId="0" borderId="0" xfId="26" applyNumberFormat="1" applyFont="1" applyAlignment="1">
      <alignment horizontal="center" vertical="center"/>
    </xf>
    <xf numFmtId="0" fontId="21" fillId="4" borderId="0" xfId="5" applyFont="1" applyFill="1" applyAlignment="1">
      <alignment horizontal="left"/>
    </xf>
    <xf numFmtId="171" fontId="21" fillId="0" borderId="0" xfId="5" applyNumberFormat="1" applyFont="1" applyAlignment="1">
      <alignment horizontal="center"/>
    </xf>
    <xf numFmtId="171" fontId="21" fillId="4" borderId="0" xfId="5" applyNumberFormat="1" applyFont="1" applyFill="1" applyAlignment="1">
      <alignment horizontal="center"/>
    </xf>
    <xf numFmtId="171" fontId="21" fillId="4" borderId="0" xfId="5" applyNumberFormat="1" applyFont="1" applyFill="1" applyAlignment="1">
      <alignment horizontal="center" vertical="center"/>
    </xf>
    <xf numFmtId="165" fontId="2" fillId="4" borderId="0" xfId="5" applyNumberFormat="1" applyFill="1"/>
    <xf numFmtId="173" fontId="36" fillId="2" borderId="0" xfId="20" applyNumberFormat="1" applyFont="1" applyFill="1" applyAlignment="1">
      <alignment horizontal="right"/>
    </xf>
    <xf numFmtId="171" fontId="21" fillId="4" borderId="0" xfId="5" applyNumberFormat="1" applyFont="1" applyFill="1" applyAlignment="1">
      <alignment vertical="center"/>
    </xf>
    <xf numFmtId="0" fontId="2" fillId="4" borderId="0" xfId="5" applyFill="1" applyAlignment="1">
      <alignment horizontal="left"/>
    </xf>
    <xf numFmtId="165" fontId="2" fillId="4" borderId="0" xfId="5" applyNumberFormat="1" applyFill="1" applyAlignment="1">
      <alignment horizontal="center"/>
    </xf>
    <xf numFmtId="0" fontId="33" fillId="0" borderId="0" xfId="0" applyFont="1" applyAlignment="1">
      <alignment vertical="center" wrapText="1"/>
    </xf>
    <xf numFmtId="173" fontId="36" fillId="2" borderId="0" xfId="19" applyNumberFormat="1" applyFont="1" applyFill="1" applyAlignment="1">
      <alignment horizontal="right"/>
    </xf>
    <xf numFmtId="43" fontId="2" fillId="2" borderId="0" xfId="19" applyFont="1" applyFill="1" applyAlignment="1">
      <alignment horizontal="center"/>
    </xf>
    <xf numFmtId="0" fontId="2" fillId="9" borderId="0" xfId="5" applyFill="1" applyAlignment="1">
      <alignment horizontal="center"/>
    </xf>
    <xf numFmtId="0" fontId="2" fillId="4" borderId="0" xfId="5" applyFill="1" applyAlignment="1">
      <alignment horizontal="center"/>
    </xf>
    <xf numFmtId="0" fontId="2" fillId="9" borderId="0" xfId="5" applyFill="1" applyAlignment="1">
      <alignment vertical="center"/>
    </xf>
    <xf numFmtId="0" fontId="2" fillId="2" borderId="0" xfId="5" applyFill="1" applyAlignment="1">
      <alignment horizontal="center"/>
    </xf>
    <xf numFmtId="0" fontId="17" fillId="4" borderId="0" xfId="2" applyFont="1" applyFill="1"/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43" fillId="10" borderId="0" xfId="0" applyFont="1" applyFill="1" applyAlignment="1">
      <alignment horizontal="left"/>
    </xf>
    <xf numFmtId="0" fontId="43" fillId="10" borderId="0" xfId="0" applyFont="1" applyFill="1" applyAlignment="1">
      <alignment horizontal="center"/>
    </xf>
    <xf numFmtId="0" fontId="4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/>
    <xf numFmtId="0" fontId="20" fillId="11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indent="1"/>
    </xf>
    <xf numFmtId="3" fontId="4" fillId="2" borderId="0" xfId="0" applyNumberFormat="1" applyFont="1" applyFill="1"/>
    <xf numFmtId="10" fontId="4" fillId="0" borderId="0" xfId="0" applyNumberFormat="1" applyFont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2" borderId="0" xfId="9" applyFont="1">
      <alignment horizontal="left"/>
    </xf>
    <xf numFmtId="0" fontId="16" fillId="2" borderId="0" xfId="9" applyFont="1">
      <alignment horizontal="left"/>
    </xf>
    <xf numFmtId="175" fontId="0" fillId="0" borderId="0" xfId="0" applyNumberFormat="1"/>
    <xf numFmtId="0" fontId="46" fillId="2" borderId="0" xfId="0" applyFont="1" applyFill="1" applyAlignment="1">
      <alignment horizontal="left"/>
    </xf>
    <xf numFmtId="0" fontId="43" fillId="10" borderId="0" xfId="0" applyFont="1" applyFill="1" applyAlignment="1">
      <alignment horizontal="left" vertical="center"/>
    </xf>
    <xf numFmtId="0" fontId="43" fillId="10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indent="1"/>
    </xf>
    <xf numFmtId="170" fontId="4" fillId="2" borderId="0" xfId="19" applyNumberFormat="1" applyFont="1" applyFill="1" applyAlignment="1">
      <alignment horizontal="center" vertical="center"/>
    </xf>
    <xf numFmtId="3" fontId="0" fillId="2" borderId="0" xfId="0" applyNumberFormat="1" applyFill="1"/>
    <xf numFmtId="172" fontId="43" fillId="10" borderId="0" xfId="19" applyNumberFormat="1" applyFont="1" applyFill="1" applyAlignment="1">
      <alignment horizontal="center" vertical="center"/>
    </xf>
    <xf numFmtId="0" fontId="4" fillId="0" borderId="0" xfId="0" applyFont="1" applyAlignment="1">
      <alignment horizontal="left" indent="1"/>
    </xf>
    <xf numFmtId="172" fontId="4" fillId="0" borderId="0" xfId="19" applyNumberFormat="1" applyFont="1" applyFill="1" applyAlignment="1">
      <alignment horizontal="center"/>
    </xf>
    <xf numFmtId="172" fontId="4" fillId="2" borderId="0" xfId="19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/>
    </xf>
    <xf numFmtId="166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66" fontId="20" fillId="0" borderId="0" xfId="0" applyNumberFormat="1" applyFont="1" applyAlignment="1">
      <alignment horizontal="right" vertical="center"/>
    </xf>
    <xf numFmtId="14" fontId="0" fillId="2" borderId="0" xfId="0" applyNumberFormat="1" applyFill="1" applyAlignment="1">
      <alignment horizontal="left"/>
    </xf>
    <xf numFmtId="0" fontId="16" fillId="10" borderId="0" xfId="0" applyFont="1" applyFill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center"/>
    </xf>
    <xf numFmtId="172" fontId="4" fillId="2" borderId="0" xfId="0" applyNumberFormat="1" applyFont="1" applyFill="1" applyAlignment="1">
      <alignment horizontal="center"/>
    </xf>
    <xf numFmtId="43" fontId="4" fillId="2" borderId="0" xfId="19" applyFont="1" applyFill="1" applyAlignment="1">
      <alignment horizontal="center"/>
    </xf>
    <xf numFmtId="0" fontId="20" fillId="0" borderId="1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10" fontId="20" fillId="0" borderId="0" xfId="0" applyNumberFormat="1" applyFont="1" applyAlignment="1">
      <alignment horizontal="center"/>
    </xf>
    <xf numFmtId="0" fontId="20" fillId="2" borderId="1" xfId="0" applyFont="1" applyFill="1" applyBorder="1" applyAlignment="1">
      <alignment horizontal="left" indent="1"/>
    </xf>
    <xf numFmtId="166" fontId="20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41" fillId="2" borderId="0" xfId="0" applyFont="1" applyFill="1"/>
    <xf numFmtId="0" fontId="43" fillId="13" borderId="0" xfId="9" applyFont="1" applyFill="1" applyAlignment="1">
      <alignment horizontal="left" vertical="center"/>
    </xf>
    <xf numFmtId="0" fontId="43" fillId="13" borderId="0" xfId="9" applyFont="1" applyFill="1" applyAlignment="1">
      <alignment horizontal="center" vertical="center"/>
    </xf>
    <xf numFmtId="0" fontId="6" fillId="2" borderId="0" xfId="9" applyAlignment="1">
      <alignment horizontal="left" vertical="center"/>
    </xf>
    <xf numFmtId="0" fontId="47" fillId="13" borderId="0" xfId="9" applyFont="1" applyFill="1">
      <alignment horizontal="left"/>
    </xf>
    <xf numFmtId="0" fontId="47" fillId="13" borderId="0" xfId="9" applyFont="1" applyFill="1" applyAlignment="1">
      <alignment horizontal="center"/>
    </xf>
    <xf numFmtId="0" fontId="47" fillId="13" borderId="0" xfId="9" applyFont="1" applyFill="1" applyAlignment="1">
      <alignment horizontal="center" vertical="center"/>
    </xf>
    <xf numFmtId="3" fontId="4" fillId="8" borderId="0" xfId="9" applyNumberFormat="1" applyFont="1" applyFill="1">
      <alignment horizontal="left"/>
    </xf>
    <xf numFmtId="3" fontId="4" fillId="8" borderId="0" xfId="9" applyNumberFormat="1" applyFont="1" applyFill="1" applyAlignment="1">
      <alignment horizontal="right"/>
    </xf>
    <xf numFmtId="178" fontId="4" fillId="8" borderId="0" xfId="4" applyNumberFormat="1" applyFont="1" applyFill="1" applyBorder="1" applyAlignment="1">
      <alignment horizontal="right"/>
    </xf>
    <xf numFmtId="178" fontId="4" fillId="8" borderId="11" xfId="4" applyNumberFormat="1" applyFont="1" applyFill="1" applyBorder="1" applyAlignment="1">
      <alignment horizontal="center"/>
    </xf>
    <xf numFmtId="166" fontId="4" fillId="8" borderId="0" xfId="1" applyNumberFormat="1" applyFont="1" applyFill="1" applyBorder="1" applyAlignment="1">
      <alignment horizontal="center"/>
    </xf>
    <xf numFmtId="43" fontId="6" fillId="2" borderId="0" xfId="19" applyFont="1" applyFill="1" applyAlignment="1">
      <alignment horizontal="left"/>
    </xf>
    <xf numFmtId="43" fontId="6" fillId="2" borderId="0" xfId="9" applyNumberFormat="1">
      <alignment horizontal="left"/>
    </xf>
    <xf numFmtId="3" fontId="4" fillId="2" borderId="0" xfId="9" applyNumberFormat="1" applyFont="1">
      <alignment horizontal="left"/>
    </xf>
    <xf numFmtId="3" fontId="4" fillId="2" borderId="0" xfId="9" applyNumberFormat="1" applyFont="1" applyAlignment="1">
      <alignment horizontal="right"/>
    </xf>
    <xf numFmtId="178" fontId="4" fillId="2" borderId="0" xfId="4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0" fontId="5" fillId="0" borderId="0" xfId="8"/>
    <xf numFmtId="178" fontId="4" fillId="0" borderId="0" xfId="4" applyNumberFormat="1" applyFont="1" applyFill="1" applyBorder="1" applyAlignment="1">
      <alignment horizontal="right"/>
    </xf>
    <xf numFmtId="0" fontId="6" fillId="0" borderId="0" xfId="9" applyFill="1">
      <alignment horizontal="left"/>
    </xf>
    <xf numFmtId="10" fontId="6" fillId="0" borderId="0" xfId="1" applyNumberFormat="1" applyFont="1" applyFill="1" applyBorder="1" applyAlignment="1">
      <alignment horizontal="center"/>
    </xf>
    <xf numFmtId="3" fontId="4" fillId="2" borderId="0" xfId="9" applyNumberFormat="1" applyFont="1" applyAlignment="1">
      <alignment horizontal="center"/>
    </xf>
    <xf numFmtId="0" fontId="4" fillId="2" borderId="0" xfId="9" applyFont="1" applyAlignment="1">
      <alignment horizontal="center"/>
    </xf>
    <xf numFmtId="178" fontId="4" fillId="2" borderId="0" xfId="4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3" fontId="20" fillId="2" borderId="1" xfId="9" applyNumberFormat="1" applyFont="1" applyBorder="1">
      <alignment horizontal="left"/>
    </xf>
    <xf numFmtId="3" fontId="20" fillId="2" borderId="1" xfId="9" applyNumberFormat="1" applyFont="1" applyBorder="1" applyAlignment="1">
      <alignment horizontal="right"/>
    </xf>
    <xf numFmtId="166" fontId="20" fillId="2" borderId="1" xfId="1" applyNumberFormat="1" applyFont="1" applyFill="1" applyBorder="1" applyAlignment="1">
      <alignment horizontal="center"/>
    </xf>
    <xf numFmtId="3" fontId="44" fillId="2" borderId="0" xfId="9" applyNumberFormat="1" applyFont="1">
      <alignment horizontal="left"/>
    </xf>
    <xf numFmtId="3" fontId="20" fillId="2" borderId="0" xfId="9" applyNumberFormat="1" applyFont="1" applyAlignment="1">
      <alignment horizontal="right"/>
    </xf>
    <xf numFmtId="3" fontId="20" fillId="2" borderId="0" xfId="9" applyNumberFormat="1" applyFont="1" applyAlignment="1">
      <alignment horizontal="center"/>
    </xf>
    <xf numFmtId="0" fontId="4" fillId="2" borderId="0" xfId="9" applyFont="1">
      <alignment horizontal="left"/>
    </xf>
    <xf numFmtId="166" fontId="6" fillId="2" borderId="0" xfId="9" applyNumberFormat="1">
      <alignment horizontal="left"/>
    </xf>
    <xf numFmtId="3" fontId="20" fillId="2" borderId="1" xfId="9" applyNumberFormat="1" applyFont="1" applyBorder="1" applyAlignment="1">
      <alignment horizontal="left" vertical="center" wrapText="1"/>
    </xf>
    <xf numFmtId="3" fontId="20" fillId="2" borderId="1" xfId="9" applyNumberFormat="1" applyFont="1" applyBorder="1" applyAlignment="1">
      <alignment horizontal="right" vertical="center"/>
    </xf>
    <xf numFmtId="0" fontId="4" fillId="2" borderId="1" xfId="9" applyFont="1" applyBorder="1">
      <alignment horizontal="left"/>
    </xf>
    <xf numFmtId="170" fontId="0" fillId="0" borderId="0" xfId="19" applyNumberFormat="1" applyFont="1" applyFill="1" applyBorder="1" applyAlignment="1">
      <alignment vertical="center"/>
    </xf>
    <xf numFmtId="170" fontId="0" fillId="0" borderId="0" xfId="19" applyNumberFormat="1" applyFont="1"/>
    <xf numFmtId="43" fontId="0" fillId="0" borderId="0" xfId="19" applyFont="1"/>
    <xf numFmtId="0" fontId="43" fillId="10" borderId="0" xfId="9" applyFont="1" applyFill="1" applyAlignment="1">
      <alignment horizontal="left" vertical="center"/>
    </xf>
    <xf numFmtId="17" fontId="43" fillId="10" borderId="0" xfId="9" applyNumberFormat="1" applyFont="1" applyFill="1" applyAlignment="1">
      <alignment horizontal="center" vertical="center"/>
    </xf>
    <xf numFmtId="0" fontId="43" fillId="10" borderId="0" xfId="9" applyFont="1" applyFill="1" applyAlignment="1">
      <alignment horizontal="center" vertical="center"/>
    </xf>
    <xf numFmtId="0" fontId="44" fillId="2" borderId="0" xfId="9" applyFont="1">
      <alignment horizontal="left"/>
    </xf>
    <xf numFmtId="0" fontId="43" fillId="2" borderId="0" xfId="9" applyFont="1" applyAlignment="1">
      <alignment horizontal="center"/>
    </xf>
    <xf numFmtId="0" fontId="20" fillId="2" borderId="0" xfId="9" applyFont="1">
      <alignment horizontal="left"/>
    </xf>
    <xf numFmtId="166" fontId="20" fillId="2" borderId="15" xfId="1" applyNumberFormat="1" applyFont="1" applyFill="1" applyBorder="1" applyAlignment="1">
      <alignment horizontal="center"/>
    </xf>
    <xf numFmtId="166" fontId="4" fillId="2" borderId="15" xfId="9" applyNumberFormat="1" applyFont="1" applyBorder="1" applyAlignment="1">
      <alignment horizontal="center"/>
    </xf>
    <xf numFmtId="178" fontId="4" fillId="2" borderId="16" xfId="4" applyNumberFormat="1" applyFont="1" applyFill="1" applyBorder="1" applyAlignment="1">
      <alignment horizontal="center"/>
    </xf>
    <xf numFmtId="166" fontId="4" fillId="2" borderId="17" xfId="1" applyNumberFormat="1" applyFont="1" applyFill="1" applyBorder="1" applyAlignment="1">
      <alignment horizontal="center"/>
    </xf>
    <xf numFmtId="178" fontId="4" fillId="2" borderId="18" xfId="4" applyNumberFormat="1" applyFont="1" applyFill="1" applyBorder="1" applyAlignment="1">
      <alignment horizontal="center"/>
    </xf>
    <xf numFmtId="10" fontId="4" fillId="2" borderId="19" xfId="1" applyNumberFormat="1" applyFont="1" applyFill="1" applyBorder="1" applyAlignment="1">
      <alignment horizontal="center"/>
    </xf>
    <xf numFmtId="3" fontId="20" fillId="2" borderId="0" xfId="9" applyNumberFormat="1" applyFont="1">
      <alignment horizontal="left"/>
    </xf>
    <xf numFmtId="3" fontId="41" fillId="0" borderId="20" xfId="9" applyNumberFormat="1" applyFont="1" applyFill="1" applyBorder="1" applyAlignment="1">
      <alignment horizontal="center"/>
    </xf>
    <xf numFmtId="166" fontId="20" fillId="2" borderId="20" xfId="1" applyNumberFormat="1" applyFont="1" applyFill="1" applyBorder="1" applyAlignment="1">
      <alignment horizontal="center"/>
    </xf>
    <xf numFmtId="3" fontId="20" fillId="2" borderId="1" xfId="9" applyNumberFormat="1" applyFont="1" applyBorder="1" applyAlignment="1">
      <alignment horizontal="center"/>
    </xf>
    <xf numFmtId="3" fontId="48" fillId="2" borderId="0" xfId="9" applyNumberFormat="1" applyFont="1">
      <alignment horizontal="left"/>
    </xf>
    <xf numFmtId="3" fontId="48" fillId="2" borderId="0" xfId="9" applyNumberFormat="1" applyFont="1" applyAlignment="1">
      <alignment horizontal="center"/>
    </xf>
    <xf numFmtId="43" fontId="48" fillId="2" borderId="0" xfId="19" applyFont="1" applyFill="1" applyBorder="1" applyAlignment="1">
      <alignment horizontal="center"/>
    </xf>
    <xf numFmtId="0" fontId="20" fillId="2" borderId="0" xfId="9" applyFont="1" applyAlignment="1">
      <alignment horizontal="center"/>
    </xf>
    <xf numFmtId="178" fontId="20" fillId="11" borderId="21" xfId="9" applyNumberFormat="1" applyFont="1" applyFill="1" applyBorder="1" applyAlignment="1">
      <alignment horizontal="center"/>
    </xf>
    <xf numFmtId="166" fontId="20" fillId="11" borderId="22" xfId="1" applyNumberFormat="1" applyFont="1" applyFill="1" applyBorder="1" applyAlignment="1">
      <alignment horizontal="center"/>
    </xf>
    <xf numFmtId="166" fontId="4" fillId="2" borderId="23" xfId="1" applyNumberFormat="1" applyFont="1" applyFill="1" applyBorder="1" applyAlignment="1">
      <alignment horizontal="center"/>
    </xf>
    <xf numFmtId="10" fontId="0" fillId="0" borderId="0" xfId="0" applyNumberFormat="1"/>
    <xf numFmtId="166" fontId="4" fillId="2" borderId="24" xfId="1" applyNumberFormat="1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166" fontId="20" fillId="8" borderId="31" xfId="1" applyNumberFormat="1" applyFont="1" applyFill="1" applyBorder="1" applyAlignment="1">
      <alignment horizontal="right" vertical="center"/>
    </xf>
    <xf numFmtId="175" fontId="4" fillId="2" borderId="16" xfId="4" applyNumberFormat="1" applyFont="1" applyFill="1" applyBorder="1" applyAlignment="1">
      <alignment horizontal="center" vertical="center"/>
    </xf>
    <xf numFmtId="175" fontId="4" fillId="2" borderId="0" xfId="4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right" vertical="center"/>
    </xf>
    <xf numFmtId="175" fontId="3" fillId="2" borderId="16" xfId="4" applyNumberFormat="1" applyFont="1" applyFill="1" applyBorder="1" applyAlignment="1">
      <alignment horizontal="center" vertical="center"/>
    </xf>
    <xf numFmtId="166" fontId="3" fillId="2" borderId="23" xfId="1" applyNumberFormat="1" applyFont="1" applyFill="1" applyBorder="1" applyAlignment="1">
      <alignment horizontal="right" vertical="center"/>
    </xf>
    <xf numFmtId="0" fontId="16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175" fontId="49" fillId="2" borderId="0" xfId="4" applyNumberFormat="1" applyFont="1" applyFill="1"/>
    <xf numFmtId="0" fontId="20" fillId="8" borderId="0" xfId="0" applyFont="1" applyFill="1" applyAlignment="1">
      <alignment horizontal="left" vertical="center" wrapText="1"/>
    </xf>
    <xf numFmtId="3" fontId="20" fillId="8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2" fontId="4" fillId="2" borderId="0" xfId="9" applyNumberFormat="1" applyFont="1" applyAlignment="1">
      <alignment horizontal="left" indent="1"/>
    </xf>
    <xf numFmtId="1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20" fillId="8" borderId="1" xfId="0" applyFont="1" applyFill="1" applyBorder="1" applyAlignment="1">
      <alignment horizontal="left"/>
    </xf>
    <xf numFmtId="166" fontId="20" fillId="8" borderId="1" xfId="0" applyNumberFormat="1" applyFont="1" applyFill="1" applyBorder="1"/>
    <xf numFmtId="3" fontId="3" fillId="2" borderId="0" xfId="9" applyNumberFormat="1" applyFont="1" applyAlignment="1">
      <alignment horizontal="right" vertical="center"/>
    </xf>
    <xf numFmtId="0" fontId="4" fillId="2" borderId="1" xfId="0" applyFont="1" applyFill="1" applyBorder="1"/>
    <xf numFmtId="0" fontId="41" fillId="2" borderId="0" xfId="0" applyFont="1" applyFill="1" applyAlignment="1">
      <alignment horizontal="left" vertical="center"/>
    </xf>
    <xf numFmtId="166" fontId="4" fillId="2" borderId="0" xfId="1" applyNumberFormat="1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4" fillId="0" borderId="0" xfId="9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3" fillId="10" borderId="21" xfId="9" applyFont="1" applyFill="1" applyBorder="1" applyAlignment="1">
      <alignment horizontal="left" vertical="center"/>
    </xf>
    <xf numFmtId="0" fontId="43" fillId="10" borderId="21" xfId="4" applyNumberFormat="1" applyFont="1" applyFill="1" applyBorder="1" applyAlignment="1">
      <alignment horizontal="center" vertical="center"/>
    </xf>
    <xf numFmtId="0" fontId="43" fillId="10" borderId="29" xfId="4" applyNumberFormat="1" applyFont="1" applyFill="1" applyBorder="1" applyAlignment="1">
      <alignment horizontal="center" vertical="center"/>
    </xf>
    <xf numFmtId="166" fontId="43" fillId="10" borderId="29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right" vertical="center"/>
    </xf>
    <xf numFmtId="175" fontId="4" fillId="2" borderId="0" xfId="4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70" fontId="4" fillId="2" borderId="16" xfId="19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1" fillId="12" borderId="28" xfId="0" applyFont="1" applyFill="1" applyBorder="1" applyAlignment="1">
      <alignment vertical="center" wrapText="1"/>
    </xf>
    <xf numFmtId="170" fontId="20" fillId="12" borderId="27" xfId="19" applyNumberFormat="1" applyFont="1" applyFill="1" applyBorder="1" applyAlignment="1">
      <alignment horizontal="center" vertical="center"/>
    </xf>
    <xf numFmtId="170" fontId="20" fillId="12" borderId="28" xfId="19" applyNumberFormat="1" applyFont="1" applyFill="1" applyBorder="1" applyAlignment="1">
      <alignment horizontal="center" vertical="center"/>
    </xf>
    <xf numFmtId="166" fontId="20" fillId="12" borderId="34" xfId="1" applyNumberFormat="1" applyFont="1" applyFill="1" applyBorder="1" applyAlignment="1">
      <alignment horizontal="right" vertical="center"/>
    </xf>
    <xf numFmtId="175" fontId="4" fillId="2" borderId="0" xfId="4" applyNumberFormat="1" applyFont="1" applyFill="1"/>
    <xf numFmtId="166" fontId="43" fillId="10" borderId="22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right"/>
    </xf>
    <xf numFmtId="175" fontId="4" fillId="2" borderId="16" xfId="4" applyNumberFormat="1" applyFont="1" applyFill="1" applyBorder="1" applyAlignment="1">
      <alignment horizontal="right"/>
    </xf>
    <xf numFmtId="175" fontId="4" fillId="2" borderId="0" xfId="4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 vertical="center"/>
    </xf>
    <xf numFmtId="175" fontId="20" fillId="8" borderId="1" xfId="4" applyNumberFormat="1" applyFont="1" applyFill="1" applyBorder="1" applyAlignment="1">
      <alignment horizontal="right"/>
    </xf>
    <xf numFmtId="166" fontId="20" fillId="8" borderId="33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2" fillId="2" borderId="0" xfId="0" applyFont="1" applyFill="1"/>
    <xf numFmtId="0" fontId="43" fillId="10" borderId="0" xfId="0" applyFont="1" applyFill="1" applyAlignment="1">
      <alignment horizontal="right"/>
    </xf>
    <xf numFmtId="0" fontId="41" fillId="8" borderId="21" xfId="0" applyFont="1" applyFill="1" applyBorder="1" applyAlignment="1">
      <alignment horizontal="left"/>
    </xf>
    <xf numFmtId="0" fontId="41" fillId="8" borderId="29" xfId="0" applyFont="1" applyFill="1" applyBorder="1" applyAlignment="1">
      <alignment horizontal="right"/>
    </xf>
    <xf numFmtId="0" fontId="41" fillId="8" borderId="22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75" fontId="3" fillId="2" borderId="0" xfId="18" applyNumberFormat="1" applyFont="1" applyFill="1" applyAlignment="1">
      <alignment horizontal="right"/>
    </xf>
    <xf numFmtId="0" fontId="41" fillId="8" borderId="21" xfId="0" applyFont="1" applyFill="1" applyBorder="1"/>
    <xf numFmtId="0" fontId="3" fillId="8" borderId="29" xfId="0" applyFont="1" applyFill="1" applyBorder="1" applyAlignment="1">
      <alignment horizontal="right"/>
    </xf>
    <xf numFmtId="0" fontId="3" fillId="8" borderId="22" xfId="0" applyFont="1" applyFill="1" applyBorder="1" applyAlignment="1">
      <alignment horizontal="right"/>
    </xf>
    <xf numFmtId="178" fontId="3" fillId="2" borderId="0" xfId="18" applyNumberFormat="1" applyFont="1" applyFill="1" applyAlignment="1">
      <alignment horizontal="right"/>
    </xf>
    <xf numFmtId="178" fontId="3" fillId="0" borderId="0" xfId="18" applyNumberFormat="1" applyFont="1" applyFill="1" applyAlignment="1">
      <alignment horizontal="right"/>
    </xf>
    <xf numFmtId="175" fontId="3" fillId="0" borderId="0" xfId="18" applyNumberFormat="1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5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8" fillId="4" borderId="0" xfId="17" applyFont="1" applyFill="1"/>
    <xf numFmtId="0" fontId="18" fillId="4" borderId="0" xfId="17" applyFont="1" applyFill="1" applyAlignment="1">
      <alignment horizontal="left"/>
    </xf>
    <xf numFmtId="0" fontId="17" fillId="4" borderId="0" xfId="17" applyFont="1" applyFill="1" applyAlignment="1">
      <alignment horizontal="left"/>
    </xf>
    <xf numFmtId="0" fontId="53" fillId="15" borderId="36" xfId="0" applyFont="1" applyFill="1" applyBorder="1" applyAlignment="1">
      <alignment horizontal="center" vertical="center"/>
    </xf>
    <xf numFmtId="179" fontId="53" fillId="15" borderId="6" xfId="0" applyNumberFormat="1" applyFont="1" applyFill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/>
    </xf>
    <xf numFmtId="0" fontId="38" fillId="16" borderId="37" xfId="0" applyFont="1" applyFill="1" applyBorder="1" applyAlignment="1">
      <alignment horizontal="left" vertical="center"/>
    </xf>
    <xf numFmtId="179" fontId="38" fillId="8" borderId="6" xfId="4" applyNumberFormat="1" applyFont="1" applyFill="1" applyBorder="1" applyAlignment="1">
      <alignment horizontal="center" vertical="center"/>
    </xf>
    <xf numFmtId="1" fontId="22" fillId="0" borderId="0" xfId="1" applyNumberFormat="1" applyFont="1"/>
    <xf numFmtId="3" fontId="22" fillId="0" borderId="0" xfId="0" applyNumberFormat="1" applyFont="1"/>
    <xf numFmtId="0" fontId="53" fillId="0" borderId="6" xfId="0" applyFont="1" applyBorder="1" applyAlignment="1">
      <alignment horizontal="center" vertical="center"/>
    </xf>
    <xf numFmtId="0" fontId="38" fillId="16" borderId="13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/>
    </xf>
    <xf numFmtId="0" fontId="53" fillId="16" borderId="5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 wrapText="1"/>
    </xf>
    <xf numFmtId="3" fontId="54" fillId="0" borderId="0" xfId="0" applyNumberFormat="1" applyFont="1" applyAlignment="1">
      <alignment horizontal="center"/>
    </xf>
    <xf numFmtId="3" fontId="38" fillId="16" borderId="6" xfId="4" applyNumberFormat="1" applyFont="1" applyFill="1" applyBorder="1" applyAlignment="1">
      <alignment horizontal="center" vertical="center"/>
    </xf>
    <xf numFmtId="175" fontId="38" fillId="16" borderId="6" xfId="4" applyNumberFormat="1" applyFont="1" applyFill="1" applyBorder="1" applyAlignment="1">
      <alignment horizontal="center" vertical="center"/>
    </xf>
    <xf numFmtId="171" fontId="38" fillId="8" borderId="6" xfId="4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50" fillId="2" borderId="0" xfId="0" applyFont="1" applyFill="1"/>
    <xf numFmtId="0" fontId="20" fillId="2" borderId="0" xfId="0" applyFont="1" applyFill="1" applyAlignment="1">
      <alignment horizontal="left" vertical="center" wrapText="1"/>
    </xf>
    <xf numFmtId="175" fontId="4" fillId="2" borderId="0" xfId="4" applyNumberFormat="1" applyFont="1" applyFill="1" applyBorder="1"/>
    <xf numFmtId="0" fontId="43" fillId="10" borderId="0" xfId="0" applyFont="1" applyFill="1" applyAlignment="1">
      <alignment horizontal="center" vertical="center" wrapText="1"/>
    </xf>
    <xf numFmtId="170" fontId="0" fillId="0" borderId="0" xfId="0" applyNumberFormat="1"/>
    <xf numFmtId="166" fontId="4" fillId="2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0" fillId="2" borderId="0" xfId="1" applyNumberFormat="1" applyFont="1" applyFill="1" applyBorder="1"/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vertical="center" wrapText="1"/>
    </xf>
    <xf numFmtId="170" fontId="0" fillId="2" borderId="0" xfId="19" applyNumberFormat="1" applyFont="1" applyFill="1" applyBorder="1"/>
    <xf numFmtId="10" fontId="4" fillId="2" borderId="0" xfId="1" applyNumberFormat="1" applyFont="1" applyFill="1" applyBorder="1" applyAlignment="1">
      <alignment horizontal="right"/>
    </xf>
    <xf numFmtId="176" fontId="4" fillId="2" borderId="0" xfId="1" applyNumberFormat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3" fontId="20" fillId="2" borderId="1" xfId="0" applyNumberFormat="1" applyFont="1" applyFill="1" applyBorder="1"/>
    <xf numFmtId="180" fontId="20" fillId="2" borderId="1" xfId="0" applyNumberFormat="1" applyFont="1" applyFill="1" applyBorder="1"/>
    <xf numFmtId="166" fontId="20" fillId="2" borderId="1" xfId="1" applyNumberFormat="1" applyFont="1" applyFill="1" applyBorder="1" applyAlignment="1">
      <alignment horizontal="right"/>
    </xf>
    <xf numFmtId="10" fontId="4" fillId="2" borderId="0" xfId="1" applyNumberFormat="1" applyFont="1" applyFill="1" applyBorder="1"/>
    <xf numFmtId="170" fontId="43" fillId="10" borderId="0" xfId="19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top" wrapText="1"/>
    </xf>
    <xf numFmtId="1" fontId="3" fillId="2" borderId="0" xfId="19" applyNumberFormat="1" applyFont="1" applyFill="1" applyAlignment="1">
      <alignment horizontal="center" vertical="center" wrapText="1"/>
    </xf>
    <xf numFmtId="1" fontId="4" fillId="2" borderId="0" xfId="19" applyNumberFormat="1" applyFont="1" applyFill="1" applyAlignment="1">
      <alignment horizontal="center" vertical="center"/>
    </xf>
    <xf numFmtId="1" fontId="20" fillId="2" borderId="0" xfId="19" applyNumberFormat="1" applyFont="1" applyFill="1" applyAlignment="1">
      <alignment horizontal="center" vertical="center"/>
    </xf>
    <xf numFmtId="181" fontId="4" fillId="2" borderId="0" xfId="0" applyNumberFormat="1" applyFont="1" applyFill="1"/>
    <xf numFmtId="0" fontId="41" fillId="2" borderId="1" xfId="0" applyFont="1" applyFill="1" applyBorder="1" applyAlignment="1">
      <alignment horizontal="center" vertical="top" wrapText="1"/>
    </xf>
    <xf numFmtId="1" fontId="41" fillId="2" borderId="1" xfId="19" applyNumberFormat="1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left" vertical="center" wrapText="1"/>
    </xf>
    <xf numFmtId="17" fontId="40" fillId="17" borderId="0" xfId="2" applyNumberFormat="1" applyFont="1" applyFill="1" applyAlignment="1">
      <alignment horizontal="center"/>
    </xf>
    <xf numFmtId="3" fontId="20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center" vertical="center"/>
    </xf>
    <xf numFmtId="0" fontId="17" fillId="4" borderId="0" xfId="2" applyFont="1" applyFill="1" applyAlignment="1">
      <alignment horizontal="left" indent="1"/>
    </xf>
    <xf numFmtId="0" fontId="17" fillId="4" borderId="3" xfId="2" applyFont="1" applyFill="1" applyBorder="1"/>
    <xf numFmtId="3" fontId="20" fillId="0" borderId="1" xfId="0" applyNumberFormat="1" applyFont="1" applyBorder="1" applyAlignment="1">
      <alignment horizontal="center" vertical="center"/>
    </xf>
    <xf numFmtId="3" fontId="17" fillId="4" borderId="0" xfId="2" applyNumberFormat="1" applyFont="1" applyFill="1" applyAlignment="1">
      <alignment horizontal="center"/>
    </xf>
    <xf numFmtId="0" fontId="21" fillId="4" borderId="0" xfId="2" applyFont="1" applyFill="1" applyAlignment="1">
      <alignment horizontal="left" indent="3"/>
    </xf>
    <xf numFmtId="3" fontId="21" fillId="4" borderId="0" xfId="2" applyNumberFormat="1" applyFont="1" applyFill="1" applyAlignment="1">
      <alignment horizontal="center"/>
    </xf>
    <xf numFmtId="0" fontId="21" fillId="0" borderId="0" xfId="2" applyFont="1" applyAlignment="1">
      <alignment horizontal="left" indent="3"/>
    </xf>
    <xf numFmtId="3" fontId="21" fillId="0" borderId="0" xfId="2" applyNumberFormat="1" applyFont="1" applyAlignment="1">
      <alignment horizontal="center"/>
    </xf>
    <xf numFmtId="0" fontId="17" fillId="0" borderId="0" xfId="2" applyFont="1" applyAlignment="1">
      <alignment horizontal="left" indent="1"/>
    </xf>
    <xf numFmtId="3" fontId="17" fillId="0" borderId="0" xfId="2" applyNumberFormat="1" applyFont="1" applyAlignment="1">
      <alignment horizontal="center"/>
    </xf>
    <xf numFmtId="3" fontId="17" fillId="4" borderId="3" xfId="2" applyNumberFormat="1" applyFont="1" applyFill="1" applyBorder="1" applyAlignment="1">
      <alignment horizontal="center"/>
    </xf>
    <xf numFmtId="0" fontId="40" fillId="7" borderId="6" xfId="5" applyFont="1" applyFill="1" applyBorder="1" applyAlignment="1">
      <alignment vertical="center"/>
    </xf>
    <xf numFmtId="0" fontId="34" fillId="7" borderId="12" xfId="5" applyFont="1" applyFill="1" applyBorder="1" applyAlignment="1">
      <alignment horizontal="center" vertical="center" wrapText="1"/>
    </xf>
    <xf numFmtId="0" fontId="34" fillId="7" borderId="13" xfId="5" applyFont="1" applyFill="1" applyBorder="1" applyAlignment="1">
      <alignment horizontal="center" vertical="center" wrapText="1"/>
    </xf>
    <xf numFmtId="0" fontId="34" fillId="7" borderId="12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 wrapText="1"/>
    </xf>
    <xf numFmtId="0" fontId="21" fillId="0" borderId="39" xfId="5" applyFont="1" applyBorder="1" applyAlignment="1">
      <alignment horizontal="left"/>
    </xf>
    <xf numFmtId="171" fontId="21" fillId="0" borderId="7" xfId="5" applyNumberFormat="1" applyFont="1" applyBorder="1" applyAlignment="1">
      <alignment horizontal="right"/>
    </xf>
    <xf numFmtId="171" fontId="21" fillId="0" borderId="8" xfId="5" applyNumberFormat="1" applyFont="1" applyBorder="1" applyAlignment="1">
      <alignment horizontal="right"/>
    </xf>
    <xf numFmtId="171" fontId="21" fillId="0" borderId="7" xfId="5" applyNumberFormat="1" applyFont="1" applyBorder="1" applyAlignment="1">
      <alignment horizontal="center"/>
    </xf>
    <xf numFmtId="171" fontId="21" fillId="0" borderId="8" xfId="5" applyNumberFormat="1" applyFont="1" applyBorder="1" applyAlignment="1">
      <alignment horizontal="center"/>
    </xf>
    <xf numFmtId="0" fontId="21" fillId="4" borderId="39" xfId="5" applyFont="1" applyFill="1" applyBorder="1" applyAlignment="1">
      <alignment horizontal="left"/>
    </xf>
    <xf numFmtId="171" fontId="21" fillId="4" borderId="7" xfId="5" applyNumberFormat="1" applyFont="1" applyFill="1" applyBorder="1" applyAlignment="1">
      <alignment horizontal="right"/>
    </xf>
    <xf numFmtId="171" fontId="21" fillId="4" borderId="8" xfId="5" applyNumberFormat="1" applyFont="1" applyFill="1" applyBorder="1" applyAlignment="1">
      <alignment horizontal="right"/>
    </xf>
    <xf numFmtId="171" fontId="21" fillId="4" borderId="7" xfId="5" applyNumberFormat="1" applyFont="1" applyFill="1" applyBorder="1" applyAlignment="1">
      <alignment horizontal="center"/>
    </xf>
    <xf numFmtId="171" fontId="21" fillId="4" borderId="8" xfId="5" applyNumberFormat="1" applyFont="1" applyFill="1" applyBorder="1" applyAlignment="1">
      <alignment horizontal="center"/>
    </xf>
    <xf numFmtId="171" fontId="21" fillId="4" borderId="7" xfId="5" applyNumberFormat="1" applyFont="1" applyFill="1" applyBorder="1" applyAlignment="1">
      <alignment horizontal="center" vertical="center"/>
    </xf>
    <xf numFmtId="171" fontId="21" fillId="4" borderId="8" xfId="5" applyNumberFormat="1" applyFont="1" applyFill="1" applyBorder="1" applyAlignment="1">
      <alignment horizontal="center" vertical="center"/>
    </xf>
    <xf numFmtId="171" fontId="21" fillId="4" borderId="7" xfId="19" applyNumberFormat="1" applyFont="1" applyFill="1" applyBorder="1" applyAlignment="1">
      <alignment horizontal="right"/>
    </xf>
    <xf numFmtId="171" fontId="21" fillId="4" borderId="8" xfId="19" applyNumberFormat="1" applyFont="1" applyFill="1" applyBorder="1" applyAlignment="1">
      <alignment horizontal="right"/>
    </xf>
    <xf numFmtId="171" fontId="21" fillId="4" borderId="39" xfId="5" applyNumberFormat="1" applyFont="1" applyFill="1" applyBorder="1" applyAlignment="1">
      <alignment horizontal="center" vertical="center"/>
    </xf>
    <xf numFmtId="0" fontId="3" fillId="0" borderId="17" xfId="9" applyFont="1" applyFill="1" applyBorder="1" applyAlignment="1">
      <alignment horizontal="left" indent="1"/>
    </xf>
    <xf numFmtId="166" fontId="20" fillId="2" borderId="5" xfId="1" applyNumberFormat="1" applyFont="1" applyFill="1" applyBorder="1" applyAlignment="1">
      <alignment horizontal="center" vertical="center"/>
    </xf>
    <xf numFmtId="0" fontId="17" fillId="4" borderId="0" xfId="7" applyFont="1" applyFill="1"/>
    <xf numFmtId="0" fontId="21" fillId="4" borderId="0" xfId="7" applyFont="1" applyFill="1" applyAlignment="1">
      <alignment horizontal="center"/>
    </xf>
    <xf numFmtId="0" fontId="21" fillId="0" borderId="0" xfId="7" applyFont="1" applyAlignment="1">
      <alignment horizontal="center"/>
    </xf>
    <xf numFmtId="0" fontId="56" fillId="0" borderId="0" xfId="7" applyFont="1" applyAlignment="1">
      <alignment horizontal="center"/>
    </xf>
    <xf numFmtId="0" fontId="40" fillId="7" borderId="14" xfId="7" applyFont="1" applyFill="1" applyBorder="1" applyAlignment="1">
      <alignment horizontal="center"/>
    </xf>
    <xf numFmtId="0" fontId="40" fillId="7" borderId="25" xfId="7" applyFont="1" applyFill="1" applyBorder="1" applyAlignment="1">
      <alignment horizontal="center"/>
    </xf>
    <xf numFmtId="0" fontId="40" fillId="7" borderId="26" xfId="7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21" fillId="4" borderId="18" xfId="7" applyFont="1" applyFill="1" applyBorder="1" applyAlignment="1">
      <alignment horizontal="center"/>
    </xf>
    <xf numFmtId="0" fontId="21" fillId="4" borderId="4" xfId="7" applyFont="1" applyFill="1" applyBorder="1" applyAlignment="1">
      <alignment horizontal="center"/>
    </xf>
    <xf numFmtId="0" fontId="21" fillId="4" borderId="14" xfId="7" applyFont="1" applyFill="1" applyBorder="1" applyAlignment="1">
      <alignment horizontal="left"/>
    </xf>
    <xf numFmtId="3" fontId="21" fillId="4" borderId="25" xfId="7" applyNumberFormat="1" applyFont="1" applyFill="1" applyBorder="1" applyAlignment="1">
      <alignment horizontal="center" vertical="center"/>
    </xf>
    <xf numFmtId="0" fontId="21" fillId="4" borderId="16" xfId="7" applyFont="1" applyFill="1" applyBorder="1" applyAlignment="1">
      <alignment horizontal="left"/>
    </xf>
    <xf numFmtId="3" fontId="21" fillId="4" borderId="0" xfId="7" applyNumberFormat="1" applyFont="1" applyFill="1" applyAlignment="1">
      <alignment horizontal="center" vertical="center"/>
    </xf>
    <xf numFmtId="3" fontId="57" fillId="0" borderId="0" xfId="7" applyNumberFormat="1" applyFont="1" applyAlignment="1">
      <alignment horizontal="center" vertical="center"/>
    </xf>
    <xf numFmtId="43" fontId="4" fillId="2" borderId="0" xfId="19" applyFont="1" applyFill="1"/>
    <xf numFmtId="3" fontId="21" fillId="0" borderId="0" xfId="7" applyNumberFormat="1" applyFont="1" applyAlignment="1">
      <alignment horizontal="center" vertical="center"/>
    </xf>
    <xf numFmtId="3" fontId="21" fillId="0" borderId="23" xfId="7" applyNumberFormat="1" applyFont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3" fontId="57" fillId="4" borderId="0" xfId="7" applyNumberFormat="1" applyFont="1" applyFill="1" applyAlignment="1">
      <alignment horizontal="center" vertical="center"/>
    </xf>
    <xf numFmtId="170" fontId="4" fillId="2" borderId="0" xfId="19" applyNumberFormat="1" applyFont="1" applyFill="1" applyAlignment="1">
      <alignment vertical="center"/>
    </xf>
    <xf numFmtId="2" fontId="21" fillId="4" borderId="16" xfId="7" applyNumberFormat="1" applyFont="1" applyFill="1" applyBorder="1" applyAlignment="1">
      <alignment horizontal="left"/>
    </xf>
    <xf numFmtId="43" fontId="4" fillId="2" borderId="0" xfId="19" applyFont="1" applyFill="1" applyAlignment="1">
      <alignment vertical="center"/>
    </xf>
    <xf numFmtId="0" fontId="21" fillId="4" borderId="16" xfId="7" applyFont="1" applyFill="1" applyBorder="1" applyAlignment="1">
      <alignment horizontal="left" vertical="center"/>
    </xf>
    <xf numFmtId="3" fontId="39" fillId="4" borderId="0" xfId="7" applyNumberFormat="1" applyFont="1" applyFill="1" applyAlignment="1">
      <alignment horizontal="center" vertical="center"/>
    </xf>
    <xf numFmtId="3" fontId="21" fillId="4" borderId="4" xfId="7" applyNumberFormat="1" applyFont="1" applyFill="1" applyBorder="1" applyAlignment="1">
      <alignment horizontal="center" vertical="center"/>
    </xf>
    <xf numFmtId="3" fontId="16" fillId="2" borderId="0" xfId="0" applyNumberFormat="1" applyFont="1" applyFill="1"/>
    <xf numFmtId="0" fontId="17" fillId="4" borderId="16" xfId="7" applyFont="1" applyFill="1" applyBorder="1" applyAlignment="1">
      <alignment horizontal="left" vertical="center"/>
    </xf>
    <xf numFmtId="3" fontId="3" fillId="2" borderId="0" xfId="9" applyNumberFormat="1" applyFont="1" applyAlignment="1">
      <alignment horizontal="center" vertical="center"/>
    </xf>
    <xf numFmtId="0" fontId="49" fillId="0" borderId="0" xfId="0" applyFont="1"/>
    <xf numFmtId="0" fontId="4" fillId="2" borderId="2" xfId="0" applyFont="1" applyFill="1" applyBorder="1"/>
    <xf numFmtId="175" fontId="4" fillId="2" borderId="0" xfId="4" applyNumberFormat="1" applyFont="1" applyFill="1" applyAlignment="1">
      <alignment horizontal="center" vertical="center"/>
    </xf>
    <xf numFmtId="175" fontId="44" fillId="2" borderId="0" xfId="4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center" vertical="center"/>
    </xf>
    <xf numFmtId="0" fontId="4" fillId="2" borderId="0" xfId="9" applyFont="1" applyAlignment="1">
      <alignment horizontal="left" vertical="center"/>
    </xf>
    <xf numFmtId="0" fontId="43" fillId="10" borderId="15" xfId="9" applyFont="1" applyFill="1" applyBorder="1" applyAlignment="1">
      <alignment horizontal="left" vertical="center"/>
    </xf>
    <xf numFmtId="0" fontId="43" fillId="10" borderId="25" xfId="4" applyNumberFormat="1" applyFont="1" applyFill="1" applyBorder="1" applyAlignment="1">
      <alignment horizontal="center" vertical="center"/>
    </xf>
    <xf numFmtId="10" fontId="43" fillId="10" borderId="25" xfId="1" applyNumberFormat="1" applyFont="1" applyFill="1" applyBorder="1" applyAlignment="1">
      <alignment horizontal="center" vertical="center"/>
    </xf>
    <xf numFmtId="175" fontId="20" fillId="8" borderId="35" xfId="4" applyNumberFormat="1" applyFont="1" applyFill="1" applyBorder="1" applyAlignment="1">
      <alignment horizontal="left" vertical="center"/>
    </xf>
    <xf numFmtId="175" fontId="20" fillId="8" borderId="1" xfId="4" applyNumberFormat="1" applyFont="1" applyFill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175" fontId="4" fillId="0" borderId="2" xfId="4" applyNumberFormat="1" applyFont="1" applyFill="1" applyBorder="1" applyAlignment="1">
      <alignment horizontal="center" vertical="center"/>
    </xf>
    <xf numFmtId="175" fontId="4" fillId="0" borderId="0" xfId="4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17" xfId="9" applyFont="1" applyFill="1" applyBorder="1" applyAlignment="1">
      <alignment horizontal="left" vertical="center" indent="1"/>
    </xf>
    <xf numFmtId="0" fontId="20" fillId="8" borderId="35" xfId="9" applyFont="1" applyFill="1" applyBorder="1" applyAlignment="1">
      <alignment horizontal="left" vertical="center"/>
    </xf>
    <xf numFmtId="166" fontId="3" fillId="2" borderId="0" xfId="1" applyNumberFormat="1" applyFont="1" applyFill="1" applyAlignment="1">
      <alignment horizontal="center" vertical="center"/>
    </xf>
    <xf numFmtId="175" fontId="3" fillId="2" borderId="0" xfId="4" applyNumberFormat="1" applyFont="1" applyFill="1" applyAlignment="1">
      <alignment horizontal="center" vertical="center"/>
    </xf>
    <xf numFmtId="0" fontId="43" fillId="10" borderId="14" xfId="9" applyFont="1" applyFill="1" applyBorder="1">
      <alignment horizontal="left"/>
    </xf>
    <xf numFmtId="166" fontId="43" fillId="10" borderId="26" xfId="1" applyNumberFormat="1" applyFont="1" applyFill="1" applyBorder="1" applyAlignment="1">
      <alignment horizontal="center" vertical="center"/>
    </xf>
    <xf numFmtId="10" fontId="43" fillId="14" borderId="42" xfId="1" applyNumberFormat="1" applyFont="1" applyFill="1" applyBorder="1" applyAlignment="1">
      <alignment horizontal="right" vertical="center"/>
    </xf>
    <xf numFmtId="175" fontId="41" fillId="8" borderId="43" xfId="4" applyNumberFormat="1" applyFont="1" applyFill="1" applyBorder="1" applyAlignment="1">
      <alignment horizontal="center" vertical="center"/>
    </xf>
    <xf numFmtId="175" fontId="41" fillId="8" borderId="32" xfId="4" applyNumberFormat="1" applyFont="1" applyFill="1" applyBorder="1" applyAlignment="1">
      <alignment horizontal="center" vertical="center"/>
    </xf>
    <xf numFmtId="166" fontId="41" fillId="8" borderId="44" xfId="1" applyNumberFormat="1" applyFont="1" applyFill="1" applyBorder="1" applyAlignment="1">
      <alignment horizontal="center" vertical="center"/>
    </xf>
    <xf numFmtId="166" fontId="41" fillId="8" borderId="45" xfId="1" applyNumberFormat="1" applyFont="1" applyFill="1" applyBorder="1" applyAlignment="1">
      <alignment horizontal="right" vertical="center"/>
    </xf>
    <xf numFmtId="166" fontId="3" fillId="2" borderId="23" xfId="1" applyNumberFormat="1" applyFont="1" applyFill="1" applyBorder="1" applyAlignment="1">
      <alignment horizontal="center" vertical="center"/>
    </xf>
    <xf numFmtId="166" fontId="3" fillId="2" borderId="46" xfId="1" applyNumberFormat="1" applyFont="1" applyFill="1" applyBorder="1" applyAlignment="1">
      <alignment horizontal="right" vertical="center"/>
    </xf>
    <xf numFmtId="10" fontId="3" fillId="2" borderId="46" xfId="1" applyNumberFormat="1" applyFont="1" applyFill="1" applyBorder="1" applyAlignment="1">
      <alignment horizontal="right" vertical="center"/>
    </xf>
    <xf numFmtId="175" fontId="41" fillId="8" borderId="43" xfId="4" applyNumberFormat="1" applyFont="1" applyFill="1" applyBorder="1" applyAlignment="1">
      <alignment horizontal="left" vertical="center"/>
    </xf>
    <xf numFmtId="175" fontId="41" fillId="8" borderId="32" xfId="4" applyNumberFormat="1" applyFont="1" applyFill="1" applyBorder="1" applyAlignment="1">
      <alignment horizontal="left" vertical="center"/>
    </xf>
    <xf numFmtId="0" fontId="43" fillId="10" borderId="0" xfId="0" applyFont="1" applyFill="1" applyAlignment="1">
      <alignment horizontal="center" vertical="center"/>
    </xf>
    <xf numFmtId="0" fontId="40" fillId="7" borderId="47" xfId="5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right" vertical="center"/>
    </xf>
    <xf numFmtId="0" fontId="3" fillId="0" borderId="16" xfId="9" applyFont="1" applyFill="1" applyBorder="1" applyAlignment="1">
      <alignment horizontal="left" indent="1"/>
    </xf>
    <xf numFmtId="172" fontId="21" fillId="4" borderId="0" xfId="19" applyNumberFormat="1" applyFont="1" applyFill="1" applyBorder="1" applyAlignment="1">
      <alignment horizontal="right" vertical="center"/>
    </xf>
    <xf numFmtId="174" fontId="21" fillId="4" borderId="0" xfId="5" applyNumberFormat="1" applyFont="1" applyFill="1" applyAlignment="1">
      <alignment vertical="center"/>
    </xf>
    <xf numFmtId="166" fontId="20" fillId="8" borderId="1" xfId="0" applyNumberFormat="1" applyFont="1" applyFill="1" applyBorder="1" applyAlignment="1">
      <alignment horizontal="right"/>
    </xf>
    <xf numFmtId="0" fontId="20" fillId="11" borderId="1" xfId="0" applyFont="1" applyFill="1" applyBorder="1"/>
    <xf numFmtId="166" fontId="20" fillId="8" borderId="1" xfId="0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horizontal="left"/>
    </xf>
    <xf numFmtId="3" fontId="50" fillId="2" borderId="0" xfId="0" applyNumberFormat="1" applyFont="1" applyFill="1" applyAlignment="1">
      <alignment horizontal="center"/>
    </xf>
    <xf numFmtId="10" fontId="50" fillId="2" borderId="0" xfId="0" applyNumberFormat="1" applyFont="1" applyFill="1" applyAlignment="1">
      <alignment horizontal="center"/>
    </xf>
    <xf numFmtId="3" fontId="50" fillId="2" borderId="0" xfId="1" applyNumberFormat="1" applyFont="1" applyFill="1" applyAlignment="1">
      <alignment horizontal="center"/>
    </xf>
    <xf numFmtId="168" fontId="4" fillId="2" borderId="0" xfId="9" applyNumberFormat="1" applyFont="1" applyAlignment="1">
      <alignment horizontal="center"/>
    </xf>
    <xf numFmtId="0" fontId="20" fillId="11" borderId="1" xfId="9" applyFont="1" applyFill="1" applyBorder="1">
      <alignment horizontal="left"/>
    </xf>
    <xf numFmtId="168" fontId="20" fillId="11" borderId="1" xfId="9" applyNumberFormat="1" applyFont="1" applyFill="1" applyBorder="1" applyAlignment="1">
      <alignment horizontal="center"/>
    </xf>
    <xf numFmtId="0" fontId="38" fillId="4" borderId="0" xfId="2" applyFont="1" applyFill="1"/>
    <xf numFmtId="0" fontId="39" fillId="4" borderId="0" xfId="2" applyFont="1" applyFill="1" applyAlignment="1">
      <alignment horizontal="right"/>
    </xf>
    <xf numFmtId="0" fontId="21" fillId="9" borderId="0" xfId="2" applyFont="1" applyFill="1"/>
    <xf numFmtId="0" fontId="2" fillId="2" borderId="0" xfId="2" applyFill="1"/>
    <xf numFmtId="0" fontId="18" fillId="4" borderId="0" xfId="2" applyFont="1" applyFill="1" applyAlignment="1">
      <alignment horizontal="left"/>
    </xf>
    <xf numFmtId="0" fontId="58" fillId="4" borderId="0" xfId="2" applyFont="1" applyFill="1"/>
    <xf numFmtId="3" fontId="21" fillId="4" borderId="0" xfId="2" applyNumberFormat="1" applyFont="1" applyFill="1"/>
    <xf numFmtId="0" fontId="40" fillId="7" borderId="0" xfId="2" applyFont="1" applyFill="1" applyAlignment="1">
      <alignment horizontal="center" wrapText="1"/>
    </xf>
    <xf numFmtId="3" fontId="40" fillId="7" borderId="0" xfId="2" applyNumberFormat="1" applyFont="1" applyFill="1" applyAlignment="1">
      <alignment horizontal="center" wrapText="1"/>
    </xf>
    <xf numFmtId="0" fontId="17" fillId="21" borderId="0" xfId="2" applyFont="1" applyFill="1" applyAlignment="1">
      <alignment horizontal="center" wrapText="1"/>
    </xf>
    <xf numFmtId="3" fontId="17" fillId="21" borderId="0" xfId="2" applyNumberFormat="1" applyFont="1" applyFill="1" applyAlignment="1">
      <alignment horizontal="center" wrapText="1"/>
    </xf>
    <xf numFmtId="10" fontId="17" fillId="21" borderId="0" xfId="2" applyNumberFormat="1" applyFont="1" applyFill="1" applyAlignment="1">
      <alignment horizontal="center" wrapText="1"/>
    </xf>
    <xf numFmtId="3" fontId="2" fillId="2" borderId="0" xfId="2" applyNumberFormat="1" applyFill="1" applyAlignment="1">
      <alignment horizontal="left"/>
    </xf>
    <xf numFmtId="10" fontId="2" fillId="2" borderId="0" xfId="1" applyNumberFormat="1" applyFont="1" applyFill="1" applyAlignment="1">
      <alignment horizontal="left"/>
    </xf>
    <xf numFmtId="3" fontId="21" fillId="2" borderId="0" xfId="2" applyNumberFormat="1" applyFont="1" applyFill="1" applyAlignment="1">
      <alignment horizontal="center" wrapText="1"/>
    </xf>
    <xf numFmtId="0" fontId="9" fillId="0" borderId="0" xfId="22"/>
    <xf numFmtId="0" fontId="21" fillId="2" borderId="0" xfId="2" applyFont="1" applyFill="1" applyAlignment="1">
      <alignment horizontal="center" wrapText="1"/>
    </xf>
    <xf numFmtId="10" fontId="21" fillId="2" borderId="0" xfId="2" applyNumberFormat="1" applyFont="1" applyFill="1" applyAlignment="1">
      <alignment horizontal="center" wrapText="1"/>
    </xf>
    <xf numFmtId="3" fontId="17" fillId="4" borderId="3" xfId="2" applyNumberFormat="1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10" fontId="17" fillId="4" borderId="3" xfId="2" applyNumberFormat="1" applyFont="1" applyFill="1" applyBorder="1" applyAlignment="1">
      <alignment horizontal="center" vertical="center" wrapText="1"/>
    </xf>
    <xf numFmtId="0" fontId="21" fillId="4" borderId="0" xfId="2" applyFont="1" applyFill="1" applyAlignment="1">
      <alignment horizontal="center"/>
    </xf>
    <xf numFmtId="0" fontId="21" fillId="4" borderId="0" xfId="2" applyFont="1" applyFill="1"/>
    <xf numFmtId="170" fontId="61" fillId="4" borderId="0" xfId="19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/>
    </xf>
    <xf numFmtId="3" fontId="17" fillId="4" borderId="0" xfId="2" applyNumberFormat="1" applyFont="1" applyFill="1"/>
    <xf numFmtId="0" fontId="35" fillId="0" borderId="0" xfId="2" applyFont="1" applyAlignment="1">
      <alignment horizontal="left"/>
    </xf>
    <xf numFmtId="0" fontId="2" fillId="0" borderId="0" xfId="2"/>
    <xf numFmtId="0" fontId="23" fillId="0" borderId="0" xfId="0" applyFont="1"/>
    <xf numFmtId="0" fontId="62" fillId="6" borderId="0" xfId="0" applyFont="1" applyFill="1" applyAlignment="1">
      <alignment horizontal="center" vertical="center" wrapText="1"/>
    </xf>
    <xf numFmtId="0" fontId="62" fillId="6" borderId="0" xfId="0" applyFont="1" applyFill="1" applyAlignment="1">
      <alignment vertical="center" wrapText="1"/>
    </xf>
    <xf numFmtId="0" fontId="23" fillId="2" borderId="0" xfId="0" applyFont="1" applyFill="1"/>
    <xf numFmtId="0" fontId="62" fillId="2" borderId="48" xfId="0" applyFont="1" applyFill="1" applyBorder="1" applyAlignment="1">
      <alignment horizontal="center" vertical="center" wrapText="1"/>
    </xf>
    <xf numFmtId="0" fontId="62" fillId="2" borderId="48" xfId="0" applyFont="1" applyFill="1" applyBorder="1" applyAlignment="1">
      <alignment vertical="center" wrapText="1"/>
    </xf>
    <xf numFmtId="0" fontId="62" fillId="2" borderId="0" xfId="0" applyFont="1" applyFill="1" applyAlignment="1">
      <alignment horizontal="center" vertical="center" wrapText="1"/>
    </xf>
    <xf numFmtId="0" fontId="63" fillId="20" borderId="49" xfId="0" applyFont="1" applyFill="1" applyBorder="1" applyAlignment="1">
      <alignment horizontal="center" vertical="center"/>
    </xf>
    <xf numFmtId="0" fontId="64" fillId="20" borderId="49" xfId="0" applyFont="1" applyFill="1" applyBorder="1" applyAlignment="1">
      <alignment vertical="center"/>
    </xf>
    <xf numFmtId="0" fontId="63" fillId="20" borderId="49" xfId="0" applyFont="1" applyFill="1" applyBorder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vertical="center"/>
    </xf>
    <xf numFmtId="0" fontId="65" fillId="0" borderId="1" xfId="0" applyFont="1" applyBorder="1" applyAlignment="1">
      <alignment vertical="center"/>
    </xf>
    <xf numFmtId="0" fontId="65" fillId="0" borderId="48" xfId="0" applyFont="1" applyBorder="1" applyAlignment="1">
      <alignment horizontal="center" vertical="center" wrapText="1"/>
    </xf>
    <xf numFmtId="0" fontId="66" fillId="0" borderId="48" xfId="0" applyFont="1" applyBorder="1" applyAlignment="1">
      <alignment vertical="center"/>
    </xf>
    <xf numFmtId="0" fontId="65" fillId="0" borderId="48" xfId="0" applyFont="1" applyBorder="1" applyAlignment="1">
      <alignment vertical="center"/>
    </xf>
    <xf numFmtId="0" fontId="65" fillId="0" borderId="48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6" fillId="0" borderId="2" xfId="0" applyFont="1" applyBorder="1" applyAlignment="1">
      <alignment vertical="center"/>
    </xf>
    <xf numFmtId="0" fontId="65" fillId="0" borderId="2" xfId="0" applyFont="1" applyBorder="1" applyAlignment="1">
      <alignment vertical="center"/>
    </xf>
    <xf numFmtId="0" fontId="65" fillId="0" borderId="2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5" fillId="0" borderId="54" xfId="0" applyFont="1" applyBorder="1" applyAlignment="1">
      <alignment horizontal="center" vertical="center" wrapText="1"/>
    </xf>
    <xf numFmtId="0" fontId="65" fillId="0" borderId="54" xfId="0" applyFont="1" applyBorder="1" applyAlignment="1">
      <alignment horizontal="center" vertical="center"/>
    </xf>
    <xf numFmtId="0" fontId="66" fillId="0" borderId="54" xfId="0" applyFont="1" applyBorder="1" applyAlignment="1">
      <alignment vertical="center"/>
    </xf>
    <xf numFmtId="0" fontId="65" fillId="0" borderId="54" xfId="0" applyFont="1" applyBorder="1" applyAlignment="1">
      <alignment vertical="center"/>
    </xf>
    <xf numFmtId="0" fontId="65" fillId="0" borderId="50" xfId="0" applyFont="1" applyBorder="1" applyAlignment="1">
      <alignment horizontal="center" vertical="center" wrapText="1"/>
    </xf>
    <xf numFmtId="0" fontId="63" fillId="20" borderId="0" xfId="0" applyFont="1" applyFill="1" applyAlignment="1">
      <alignment vertical="center"/>
    </xf>
    <xf numFmtId="0" fontId="64" fillId="20" borderId="51" xfId="0" applyFont="1" applyFill="1" applyBorder="1" applyAlignment="1">
      <alignment vertical="center"/>
    </xf>
    <xf numFmtId="0" fontId="64" fillId="20" borderId="51" xfId="0" applyFont="1" applyFill="1" applyBorder="1" applyAlignment="1">
      <alignment horizontal="center" vertical="center"/>
    </xf>
    <xf numFmtId="0" fontId="43" fillId="10" borderId="14" xfId="4" applyNumberFormat="1" applyFont="1" applyFill="1" applyBorder="1" applyAlignment="1">
      <alignment horizontal="center" vertical="center"/>
    </xf>
    <xf numFmtId="175" fontId="4" fillId="0" borderId="16" xfId="4" applyNumberFormat="1" applyFont="1" applyFill="1" applyBorder="1" applyAlignment="1">
      <alignment horizontal="center" vertical="center"/>
    </xf>
    <xf numFmtId="0" fontId="41" fillId="8" borderId="43" xfId="9" applyFont="1" applyFill="1" applyBorder="1" applyAlignment="1">
      <alignment horizontal="left" vertical="center"/>
    </xf>
    <xf numFmtId="175" fontId="3" fillId="0" borderId="0" xfId="4" applyNumberFormat="1" applyFont="1" applyFill="1" applyAlignment="1">
      <alignment horizontal="left" vertical="center"/>
    </xf>
    <xf numFmtId="10" fontId="3" fillId="2" borderId="23" xfId="1" applyNumberFormat="1" applyFont="1" applyFill="1" applyBorder="1" applyAlignment="1">
      <alignment horizontal="right" vertical="center"/>
    </xf>
    <xf numFmtId="175" fontId="4" fillId="0" borderId="0" xfId="0" applyNumberFormat="1" applyFont="1"/>
    <xf numFmtId="10" fontId="3" fillId="2" borderId="17" xfId="1" applyNumberFormat="1" applyFont="1" applyFill="1" applyBorder="1" applyAlignment="1">
      <alignment horizontal="right" vertical="center"/>
    </xf>
    <xf numFmtId="172" fontId="21" fillId="4" borderId="0" xfId="19" applyNumberFormat="1" applyFont="1" applyFill="1" applyBorder="1" applyAlignment="1">
      <alignment vertical="center"/>
    </xf>
    <xf numFmtId="0" fontId="68" fillId="5" borderId="0" xfId="26" applyFont="1" applyFill="1" applyAlignment="1">
      <alignment horizontal="center" vertical="center" wrapText="1"/>
    </xf>
    <xf numFmtId="0" fontId="29" fillId="0" borderId="57" xfId="26" applyFont="1" applyBorder="1" applyAlignment="1">
      <alignment horizontal="center" vertical="center"/>
    </xf>
    <xf numFmtId="3" fontId="29" fillId="0" borderId="57" xfId="26" applyNumberFormat="1" applyFont="1" applyBorder="1" applyAlignment="1">
      <alignment horizontal="center" vertical="center"/>
    </xf>
    <xf numFmtId="14" fontId="29" fillId="0" borderId="57" xfId="26" applyNumberFormat="1" applyFont="1" applyBorder="1" applyAlignment="1">
      <alignment horizontal="center" vertical="center"/>
    </xf>
    <xf numFmtId="168" fontId="29" fillId="0" borderId="57" xfId="26" applyNumberFormat="1" applyFont="1" applyBorder="1" applyAlignment="1">
      <alignment horizontal="center" vertical="center"/>
    </xf>
    <xf numFmtId="0" fontId="29" fillId="0" borderId="58" xfId="26" applyFont="1" applyBorder="1" applyAlignment="1">
      <alignment horizontal="center" vertical="center"/>
    </xf>
    <xf numFmtId="3" fontId="29" fillId="0" borderId="58" xfId="26" applyNumberFormat="1" applyFont="1" applyBorder="1" applyAlignment="1">
      <alignment horizontal="center" vertical="center"/>
    </xf>
    <xf numFmtId="14" fontId="29" fillId="0" borderId="58" xfId="26" applyNumberFormat="1" applyFont="1" applyBorder="1" applyAlignment="1">
      <alignment horizontal="center" vertical="center"/>
    </xf>
    <xf numFmtId="168" fontId="29" fillId="0" borderId="58" xfId="26" applyNumberFormat="1" applyFont="1" applyBorder="1" applyAlignment="1">
      <alignment horizontal="center" vertical="center"/>
    </xf>
    <xf numFmtId="0" fontId="27" fillId="0" borderId="58" xfId="26" applyFont="1" applyBorder="1" applyAlignment="1">
      <alignment horizontal="center" vertical="center"/>
    </xf>
    <xf numFmtId="14" fontId="27" fillId="0" borderId="58" xfId="26" applyNumberFormat="1" applyFont="1" applyBorder="1" applyAlignment="1">
      <alignment horizontal="center" vertical="center"/>
    </xf>
    <xf numFmtId="168" fontId="27" fillId="0" borderId="58" xfId="26" applyNumberFormat="1" applyFont="1" applyBorder="1" applyAlignment="1">
      <alignment horizontal="center" vertical="center"/>
    </xf>
    <xf numFmtId="0" fontId="27" fillId="0" borderId="0" xfId="26" applyFont="1" applyAlignment="1">
      <alignment horizontal="center" vertical="center"/>
    </xf>
    <xf numFmtId="14" fontId="27" fillId="0" borderId="0" xfId="26" applyNumberFormat="1" applyFont="1" applyAlignment="1">
      <alignment horizontal="center" vertical="center"/>
    </xf>
    <xf numFmtId="168" fontId="27" fillId="0" borderId="0" xfId="26" applyNumberFormat="1" applyFont="1" applyAlignment="1">
      <alignment horizontal="center" vertical="center"/>
    </xf>
    <xf numFmtId="0" fontId="27" fillId="2" borderId="58" xfId="26" applyFont="1" applyFill="1" applyBorder="1" applyAlignment="1">
      <alignment horizontal="center" vertical="center"/>
    </xf>
    <xf numFmtId="14" fontId="27" fillId="2" borderId="58" xfId="26" applyNumberFormat="1" applyFont="1" applyFill="1" applyBorder="1" applyAlignment="1">
      <alignment horizontal="center" vertical="center"/>
    </xf>
    <xf numFmtId="168" fontId="27" fillId="2" borderId="58" xfId="26" applyNumberFormat="1" applyFont="1" applyFill="1" applyBorder="1" applyAlignment="1">
      <alignment horizontal="center" vertical="center"/>
    </xf>
    <xf numFmtId="3" fontId="27" fillId="2" borderId="58" xfId="26" applyNumberFormat="1" applyFont="1" applyFill="1" applyBorder="1" applyAlignment="1">
      <alignment horizontal="center" vertical="center"/>
    </xf>
    <xf numFmtId="3" fontId="25" fillId="2" borderId="56" xfId="26" applyNumberFormat="1" applyFont="1" applyFill="1" applyBorder="1" applyAlignment="1">
      <alignment horizontal="center" vertical="center"/>
    </xf>
    <xf numFmtId="0" fontId="25" fillId="2" borderId="56" xfId="26" applyFont="1" applyFill="1" applyBorder="1" applyAlignment="1">
      <alignment horizontal="center" vertical="center"/>
    </xf>
    <xf numFmtId="3" fontId="25" fillId="2" borderId="58" xfId="26" applyNumberFormat="1" applyFont="1" applyFill="1" applyBorder="1" applyAlignment="1">
      <alignment horizontal="center" vertical="center"/>
    </xf>
    <xf numFmtId="0" fontId="25" fillId="2" borderId="58" xfId="26" applyFont="1" applyFill="1" applyBorder="1" applyAlignment="1">
      <alignment horizontal="center" vertical="center"/>
    </xf>
    <xf numFmtId="14" fontId="25" fillId="2" borderId="58" xfId="26" applyNumberFormat="1" applyFont="1" applyFill="1" applyBorder="1" applyAlignment="1">
      <alignment horizontal="center" vertical="center"/>
    </xf>
    <xf numFmtId="168" fontId="25" fillId="2" borderId="58" xfId="26" applyNumberFormat="1" applyFont="1" applyFill="1" applyBorder="1" applyAlignment="1">
      <alignment horizontal="center" vertical="center"/>
    </xf>
    <xf numFmtId="3" fontId="25" fillId="2" borderId="59" xfId="26" applyNumberFormat="1" applyFont="1" applyFill="1" applyBorder="1" applyAlignment="1">
      <alignment horizontal="center" vertical="center"/>
    </xf>
    <xf numFmtId="0" fontId="25" fillId="2" borderId="59" xfId="26" applyFont="1" applyFill="1" applyBorder="1" applyAlignment="1">
      <alignment horizontal="center" vertical="center"/>
    </xf>
    <xf numFmtId="14" fontId="25" fillId="2" borderId="59" xfId="26" applyNumberFormat="1" applyFont="1" applyFill="1" applyBorder="1" applyAlignment="1">
      <alignment horizontal="center" vertical="center"/>
    </xf>
    <xf numFmtId="168" fontId="25" fillId="2" borderId="59" xfId="26" applyNumberFormat="1" applyFont="1" applyFill="1" applyBorder="1" applyAlignment="1">
      <alignment horizontal="center" vertical="center"/>
    </xf>
    <xf numFmtId="168" fontId="31" fillId="2" borderId="60" xfId="26" applyNumberFormat="1" applyFont="1" applyFill="1" applyBorder="1" applyAlignment="1">
      <alignment horizontal="center" vertical="center"/>
    </xf>
    <xf numFmtId="0" fontId="69" fillId="0" borderId="0" xfId="26" applyFont="1" applyAlignment="1">
      <alignment vertical="center"/>
    </xf>
    <xf numFmtId="14" fontId="69" fillId="0" borderId="0" xfId="26" applyNumberFormat="1" applyFont="1" applyAlignment="1">
      <alignment vertical="center"/>
    </xf>
    <xf numFmtId="0" fontId="70" fillId="0" borderId="0" xfId="26" applyFont="1" applyAlignment="1">
      <alignment vertical="center"/>
    </xf>
    <xf numFmtId="168" fontId="23" fillId="0" borderId="0" xfId="26" applyNumberFormat="1" applyFont="1" applyAlignment="1">
      <alignment vertical="center"/>
    </xf>
    <xf numFmtId="0" fontId="71" fillId="2" borderId="0" xfId="24" quotePrefix="1" applyFont="1" applyFill="1"/>
    <xf numFmtId="0" fontId="72" fillId="2" borderId="0" xfId="0" applyFont="1" applyFill="1"/>
    <xf numFmtId="0" fontId="4" fillId="2" borderId="0" xfId="9" applyFont="1" applyAlignment="1">
      <alignment horizontal="right"/>
    </xf>
    <xf numFmtId="0" fontId="43" fillId="10" borderId="0" xfId="9" applyFont="1" applyFill="1" applyAlignment="1"/>
    <xf numFmtId="0" fontId="43" fillId="10" borderId="0" xfId="9" applyFont="1" applyFill="1" applyAlignment="1">
      <alignment horizontal="right"/>
    </xf>
    <xf numFmtId="0" fontId="43" fillId="10" borderId="0" xfId="9" applyFont="1" applyFill="1" applyAlignment="1">
      <alignment horizontal="right" wrapText="1"/>
    </xf>
    <xf numFmtId="0" fontId="4" fillId="0" borderId="0" xfId="9" applyFont="1" applyFill="1" applyAlignment="1"/>
    <xf numFmtId="3" fontId="4" fillId="0" borderId="0" xfId="9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6" fillId="2" borderId="0" xfId="9" applyNumberFormat="1">
      <alignment horizontal="left"/>
    </xf>
    <xf numFmtId="0" fontId="4" fillId="2" borderId="2" xfId="9" applyFont="1" applyBorder="1">
      <alignment horizontal="left"/>
    </xf>
    <xf numFmtId="0" fontId="20" fillId="0" borderId="0" xfId="9" applyFont="1" applyFill="1" applyAlignment="1"/>
    <xf numFmtId="0" fontId="4" fillId="2" borderId="12" xfId="9" applyFont="1" applyBorder="1">
      <alignment horizontal="left"/>
    </xf>
    <xf numFmtId="1" fontId="4" fillId="2" borderId="1" xfId="9" applyNumberFormat="1" applyFont="1" applyBorder="1">
      <alignment horizontal="left"/>
    </xf>
    <xf numFmtId="0" fontId="6" fillId="2" borderId="1" xfId="9" applyBorder="1">
      <alignment horizontal="left"/>
    </xf>
    <xf numFmtId="0" fontId="52" fillId="0" borderId="2" xfId="0" applyFont="1" applyBorder="1" applyAlignment="1">
      <alignment horizontal="left" vertical="top" wrapText="1"/>
    </xf>
    <xf numFmtId="0" fontId="4" fillId="2" borderId="0" xfId="9" applyFont="1" applyAlignment="1"/>
    <xf numFmtId="0" fontId="6" fillId="0" borderId="0" xfId="9" applyFill="1" applyAlignment="1">
      <alignment horizontal="center"/>
    </xf>
    <xf numFmtId="4" fontId="73" fillId="0" borderId="0" xfId="0" applyNumberFormat="1" applyFont="1"/>
    <xf numFmtId="9" fontId="6" fillId="2" borderId="0" xfId="1" applyFont="1" applyFill="1" applyAlignment="1">
      <alignment horizontal="left"/>
    </xf>
    <xf numFmtId="0" fontId="46" fillId="2" borderId="0" xfId="0" applyFont="1" applyFill="1" applyAlignment="1">
      <alignment horizontal="left" wrapText="1"/>
    </xf>
    <xf numFmtId="175" fontId="6" fillId="2" borderId="0" xfId="4" applyNumberFormat="1" applyFont="1" applyFill="1" applyAlignment="1">
      <alignment horizontal="left"/>
    </xf>
    <xf numFmtId="0" fontId="74" fillId="2" borderId="0" xfId="9" applyFont="1">
      <alignment horizontal="left"/>
    </xf>
    <xf numFmtId="4" fontId="8" fillId="0" borderId="0" xfId="0" applyNumberFormat="1" applyFont="1"/>
    <xf numFmtId="0" fontId="20" fillId="8" borderId="21" xfId="9" applyFont="1" applyFill="1" applyBorder="1" applyAlignment="1"/>
    <xf numFmtId="3" fontId="20" fillId="8" borderId="29" xfId="9" applyNumberFormat="1" applyFont="1" applyFill="1" applyBorder="1" applyAlignment="1">
      <alignment horizontal="right"/>
    </xf>
    <xf numFmtId="3" fontId="3" fillId="0" borderId="0" xfId="9" applyNumberFormat="1" applyFont="1" applyFill="1" applyAlignment="1">
      <alignment horizontal="right"/>
    </xf>
    <xf numFmtId="0" fontId="20" fillId="8" borderId="21" xfId="9" applyFont="1" applyFill="1" applyBorder="1">
      <alignment horizontal="left"/>
    </xf>
    <xf numFmtId="3" fontId="20" fillId="8" borderId="29" xfId="9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/>
    </xf>
    <xf numFmtId="4" fontId="75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6" fillId="2" borderId="0" xfId="9" applyNumberFormat="1">
      <alignment horizontal="left"/>
    </xf>
    <xf numFmtId="3" fontId="4" fillId="0" borderId="0" xfId="4" applyNumberFormat="1" applyFont="1" applyFill="1" applyBorder="1" applyAlignment="1">
      <alignment horizontal="right"/>
    </xf>
    <xf numFmtId="3" fontId="4" fillId="2" borderId="0" xfId="4" applyNumberFormat="1" applyFont="1" applyFill="1" applyAlignment="1">
      <alignment horizontal="right"/>
    </xf>
    <xf numFmtId="0" fontId="20" fillId="8" borderId="21" xfId="9" applyFont="1" applyFill="1" applyBorder="1" applyAlignment="1">
      <alignment horizontal="left" wrapText="1"/>
    </xf>
    <xf numFmtId="43" fontId="75" fillId="0" borderId="0" xfId="19" applyFont="1"/>
    <xf numFmtId="0" fontId="45" fillId="2" borderId="0" xfId="9" applyFont="1" applyAlignment="1">
      <alignment vertical="top"/>
    </xf>
    <xf numFmtId="0" fontId="45" fillId="2" borderId="2" xfId="9" applyFont="1" applyBorder="1" applyAlignment="1">
      <alignment horizontal="left" vertical="top"/>
    </xf>
    <xf numFmtId="3" fontId="4" fillId="2" borderId="2" xfId="9" applyNumberFormat="1" applyFont="1" applyBorder="1" applyAlignment="1">
      <alignment horizontal="right"/>
    </xf>
    <xf numFmtId="9" fontId="6" fillId="2" borderId="2" xfId="1" applyFont="1" applyFill="1" applyBorder="1" applyAlignment="1">
      <alignment horizontal="left"/>
    </xf>
    <xf numFmtId="0" fontId="6" fillId="2" borderId="2" xfId="9" applyBorder="1">
      <alignment horizontal="left"/>
    </xf>
    <xf numFmtId="3" fontId="6" fillId="2" borderId="0" xfId="9" applyNumberFormat="1" applyAlignment="1">
      <alignment horizontal="right"/>
    </xf>
    <xf numFmtId="0" fontId="76" fillId="2" borderId="0" xfId="24" quotePrefix="1" applyFont="1" applyFill="1"/>
    <xf numFmtId="43" fontId="20" fillId="0" borderId="0" xfId="19" applyFont="1" applyFill="1" applyAlignment="1">
      <alignment horizontal="center"/>
    </xf>
    <xf numFmtId="182" fontId="20" fillId="2" borderId="0" xfId="19" applyNumberFormat="1" applyFont="1" applyFill="1" applyAlignment="1">
      <alignment horizontal="center"/>
    </xf>
    <xf numFmtId="3" fontId="41" fillId="2" borderId="14" xfId="9" applyNumberFormat="1" applyFont="1" applyBorder="1" applyAlignment="1">
      <alignment horizontal="center"/>
    </xf>
    <xf numFmtId="0" fontId="4" fillId="2" borderId="14" xfId="9" applyFont="1" applyBorder="1" applyAlignment="1">
      <alignment horizontal="center"/>
    </xf>
    <xf numFmtId="3" fontId="0" fillId="0" borderId="0" xfId="0" applyNumberFormat="1"/>
    <xf numFmtId="3" fontId="4" fillId="2" borderId="0" xfId="4" applyNumberFormat="1" applyFont="1" applyFill="1" applyBorder="1" applyAlignment="1">
      <alignment horizontal="right"/>
    </xf>
    <xf numFmtId="0" fontId="3" fillId="0" borderId="16" xfId="4" applyNumberFormat="1" applyFont="1" applyFill="1" applyBorder="1" applyAlignment="1">
      <alignment horizontal="left" vertical="center"/>
    </xf>
    <xf numFmtId="0" fontId="3" fillId="0" borderId="16" xfId="9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/>
    </xf>
    <xf numFmtId="175" fontId="4" fillId="0" borderId="0" xfId="4" applyNumberFormat="1" applyFont="1" applyFill="1" applyBorder="1" applyAlignment="1">
      <alignment horizontal="right"/>
    </xf>
    <xf numFmtId="175" fontId="4" fillId="0" borderId="16" xfId="4" applyNumberFormat="1" applyFont="1" applyFill="1" applyBorder="1" applyAlignment="1">
      <alignment horizontal="right"/>
    </xf>
    <xf numFmtId="0" fontId="43" fillId="10" borderId="0" xfId="10" applyNumberFormat="1" applyFont="1" applyFill="1" applyBorder="1" applyAlignment="1">
      <alignment horizontal="center" vertical="center"/>
    </xf>
    <xf numFmtId="175" fontId="3" fillId="0" borderId="0" xfId="10" applyNumberFormat="1" applyFont="1" applyFill="1" applyBorder="1" applyAlignment="1">
      <alignment horizontal="center" vertical="center"/>
    </xf>
    <xf numFmtId="175" fontId="41" fillId="8" borderId="0" xfId="10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 wrapText="1"/>
    </xf>
    <xf numFmtId="0" fontId="41" fillId="2" borderId="0" xfId="12" applyFont="1" applyFill="1"/>
    <xf numFmtId="0" fontId="4" fillId="0" borderId="0" xfId="12" applyFont="1"/>
    <xf numFmtId="0" fontId="42" fillId="2" borderId="0" xfId="12" applyFont="1" applyFill="1" applyAlignment="1">
      <alignment horizontal="left"/>
    </xf>
    <xf numFmtId="0" fontId="4" fillId="0" borderId="0" xfId="12" applyFont="1" applyAlignment="1">
      <alignment horizontal="center"/>
    </xf>
    <xf numFmtId="0" fontId="43" fillId="22" borderId="0" xfId="12" applyFont="1" applyFill="1" applyAlignment="1">
      <alignment horizontal="left"/>
    </xf>
    <xf numFmtId="0" fontId="43" fillId="22" borderId="0" xfId="12" applyFont="1" applyFill="1" applyAlignment="1">
      <alignment horizontal="center" vertical="center" wrapText="1"/>
    </xf>
    <xf numFmtId="0" fontId="43" fillId="22" borderId="8" xfId="12" applyFont="1" applyFill="1" applyBorder="1" applyAlignment="1">
      <alignment horizontal="center" vertical="center" wrapText="1"/>
    </xf>
    <xf numFmtId="0" fontId="20" fillId="12" borderId="0" xfId="12" applyFont="1" applyFill="1" applyAlignment="1">
      <alignment horizontal="left"/>
    </xf>
    <xf numFmtId="175" fontId="20" fillId="12" borderId="7" xfId="12" applyNumberFormat="1" applyFont="1" applyFill="1" applyBorder="1" applyAlignment="1">
      <alignment horizontal="center" vertical="center" wrapText="1"/>
    </xf>
    <xf numFmtId="175" fontId="20" fillId="12" borderId="0" xfId="12" applyNumberFormat="1" applyFont="1" applyFill="1" applyAlignment="1">
      <alignment horizontal="center" vertical="center" wrapText="1"/>
    </xf>
    <xf numFmtId="166" fontId="20" fillId="12" borderId="8" xfId="11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Alignment="1">
      <alignment horizontal="center" vertical="center" wrapText="1"/>
    </xf>
    <xf numFmtId="175" fontId="4" fillId="0" borderId="7" xfId="12" applyNumberFormat="1" applyFont="1" applyBorder="1" applyAlignment="1">
      <alignment horizontal="center" vertical="center" wrapText="1"/>
    </xf>
    <xf numFmtId="175" fontId="4" fillId="0" borderId="0" xfId="12" applyNumberFormat="1" applyFont="1" applyAlignment="1">
      <alignment horizontal="center" vertical="center" wrapText="1"/>
    </xf>
    <xf numFmtId="170" fontId="3" fillId="0" borderId="7" xfId="0" applyNumberFormat="1" applyFont="1" applyBorder="1"/>
    <xf numFmtId="166" fontId="4" fillId="0" borderId="0" xfId="11" applyNumberFormat="1" applyFont="1" applyFill="1" applyAlignment="1">
      <alignment horizontal="center" vertical="center" wrapText="1"/>
    </xf>
    <xf numFmtId="0" fontId="4" fillId="0" borderId="8" xfId="12" applyFont="1" applyBorder="1"/>
    <xf numFmtId="0" fontId="4" fillId="23" borderId="0" xfId="12" applyFont="1" applyFill="1"/>
    <xf numFmtId="0" fontId="3" fillId="0" borderId="0" xfId="12" applyFont="1"/>
    <xf numFmtId="175" fontId="3" fillId="0" borderId="7" xfId="12" applyNumberFormat="1" applyFont="1" applyBorder="1" applyAlignment="1">
      <alignment horizontal="center" vertical="center" wrapText="1"/>
    </xf>
    <xf numFmtId="175" fontId="3" fillId="0" borderId="0" xfId="12" applyNumberFormat="1" applyFont="1" applyAlignment="1">
      <alignment horizontal="center" vertical="center" wrapText="1"/>
    </xf>
    <xf numFmtId="166" fontId="3" fillId="0" borderId="8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vertical="center"/>
    </xf>
    <xf numFmtId="170" fontId="4" fillId="0" borderId="0" xfId="19" applyNumberFormat="1" applyFont="1"/>
    <xf numFmtId="0" fontId="43" fillId="10" borderId="0" xfId="12" applyFont="1" applyFill="1" applyAlignment="1">
      <alignment horizontal="left" vertical="center" wrapText="1"/>
    </xf>
    <xf numFmtId="0" fontId="43" fillId="10" borderId="7" xfId="12" applyFont="1" applyFill="1" applyBorder="1" applyAlignment="1">
      <alignment horizontal="center" vertical="center" wrapText="1"/>
    </xf>
    <xf numFmtId="0" fontId="43" fillId="10" borderId="0" xfId="12" applyFont="1" applyFill="1" applyAlignment="1">
      <alignment horizontal="center" vertical="center" wrapText="1"/>
    </xf>
    <xf numFmtId="0" fontId="43" fillId="10" borderId="8" xfId="12" applyFont="1" applyFill="1" applyBorder="1" applyAlignment="1">
      <alignment horizontal="center" vertical="center" wrapText="1"/>
    </xf>
    <xf numFmtId="0" fontId="2" fillId="0" borderId="0" xfId="12"/>
    <xf numFmtId="0" fontId="41" fillId="12" borderId="0" xfId="12" applyFont="1" applyFill="1" applyAlignment="1">
      <alignment horizontal="left" vertical="center" wrapText="1"/>
    </xf>
    <xf numFmtId="175" fontId="41" fillId="12" borderId="7" xfId="13" applyNumberFormat="1" applyFont="1" applyFill="1" applyBorder="1" applyAlignment="1">
      <alignment horizontal="center" vertical="center" wrapText="1"/>
    </xf>
    <xf numFmtId="175" fontId="41" fillId="12" borderId="0" xfId="13" applyNumberFormat="1" applyFont="1" applyFill="1" applyBorder="1" applyAlignment="1">
      <alignment horizontal="center" vertical="center" wrapText="1"/>
    </xf>
    <xf numFmtId="166" fontId="41" fillId="12" borderId="8" xfId="11" applyNumberFormat="1" applyFont="1" applyFill="1" applyBorder="1" applyAlignment="1">
      <alignment horizontal="center" vertical="center" wrapText="1"/>
    </xf>
    <xf numFmtId="166" fontId="41" fillId="12" borderId="0" xfId="11" applyNumberFormat="1" applyFont="1" applyFill="1" applyBorder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75" fontId="3" fillId="0" borderId="7" xfId="13" applyNumberFormat="1" applyFont="1" applyBorder="1" applyAlignment="1">
      <alignment horizontal="center" vertical="center" wrapText="1"/>
    </xf>
    <xf numFmtId="175" fontId="3" fillId="0" borderId="0" xfId="13" applyNumberFormat="1" applyFont="1" applyBorder="1" applyAlignment="1">
      <alignment horizontal="center" vertical="center" wrapText="1"/>
    </xf>
    <xf numFmtId="166" fontId="3" fillId="0" borderId="0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horizontal="left" vertical="center" wrapText="1"/>
    </xf>
    <xf numFmtId="0" fontId="20" fillId="12" borderId="0" xfId="12" applyFont="1" applyFill="1" applyAlignment="1">
      <alignment horizontal="left" vertical="center" wrapText="1"/>
    </xf>
    <xf numFmtId="175" fontId="20" fillId="12" borderId="7" xfId="13" applyNumberFormat="1" applyFont="1" applyFill="1" applyBorder="1" applyAlignment="1">
      <alignment horizontal="center" vertical="center" wrapText="1"/>
    </xf>
    <xf numFmtId="175" fontId="20" fillId="12" borderId="0" xfId="13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Border="1" applyAlignment="1">
      <alignment horizontal="center" vertical="center" wrapText="1"/>
    </xf>
    <xf numFmtId="175" fontId="4" fillId="0" borderId="9" xfId="13" applyNumberFormat="1" applyFont="1" applyBorder="1" applyAlignment="1">
      <alignment horizontal="center" vertical="center" wrapText="1"/>
    </xf>
    <xf numFmtId="175" fontId="4" fillId="0" borderId="2" xfId="13" applyNumberFormat="1" applyFont="1" applyBorder="1" applyAlignment="1">
      <alignment horizontal="center" vertical="center" wrapText="1"/>
    </xf>
    <xf numFmtId="166" fontId="4" fillId="0" borderId="2" xfId="11" applyNumberFormat="1" applyFont="1" applyBorder="1" applyAlignment="1">
      <alignment horizontal="center" vertical="center" wrapText="1"/>
    </xf>
    <xf numFmtId="166" fontId="4" fillId="0" borderId="10" xfId="11" applyNumberFormat="1" applyFont="1" applyBorder="1" applyAlignment="1">
      <alignment horizontal="center" vertical="center" wrapText="1"/>
    </xf>
    <xf numFmtId="0" fontId="2" fillId="0" borderId="0" xfId="12" applyAlignment="1">
      <alignment vertical="center"/>
    </xf>
    <xf numFmtId="0" fontId="3" fillId="2" borderId="2" xfId="9" applyFont="1" applyBorder="1" applyAlignment="1">
      <alignment horizontal="left" vertical="top"/>
    </xf>
    <xf numFmtId="3" fontId="3" fillId="2" borderId="2" xfId="9" applyNumberFormat="1" applyFont="1" applyBorder="1" applyAlignment="1">
      <alignment horizontal="left" vertical="top"/>
    </xf>
    <xf numFmtId="0" fontId="2" fillId="0" borderId="2" xfId="12" applyBorder="1"/>
    <xf numFmtId="3" fontId="4" fillId="2" borderId="0" xfId="4" applyNumberFormat="1" applyFont="1" applyFill="1" applyBorder="1" applyAlignment="1">
      <alignment horizontal="center" vertical="center" wrapText="1"/>
    </xf>
    <xf numFmtId="3" fontId="4" fillId="2" borderId="0" xfId="19" applyNumberFormat="1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1" xfId="19" applyNumberFormat="1" applyFont="1" applyFill="1" applyBorder="1" applyAlignment="1">
      <alignment horizontal="center" vertical="center" wrapText="1"/>
    </xf>
    <xf numFmtId="10" fontId="59" fillId="0" borderId="0" xfId="0" applyNumberFormat="1" applyFont="1"/>
    <xf numFmtId="0" fontId="18" fillId="4" borderId="0" xfId="7" applyFont="1" applyFill="1" applyAlignment="1">
      <alignment horizontal="left" wrapText="1"/>
    </xf>
    <xf numFmtId="0" fontId="21" fillId="0" borderId="0" xfId="7" applyFont="1" applyAlignment="1">
      <alignment horizontal="left" vertical="top" wrapText="1"/>
    </xf>
    <xf numFmtId="175" fontId="0" fillId="0" borderId="0" xfId="19" applyNumberFormat="1" applyFont="1"/>
    <xf numFmtId="0" fontId="0" fillId="0" borderId="0" xfId="0" applyAlignment="1">
      <alignment horizontal="left"/>
    </xf>
    <xf numFmtId="0" fontId="16" fillId="2" borderId="16" xfId="0" applyFont="1" applyFill="1" applyBorder="1"/>
    <xf numFmtId="0" fontId="0" fillId="0" borderId="2" xfId="0" applyBorder="1"/>
    <xf numFmtId="0" fontId="4" fillId="2" borderId="2" xfId="0" applyFont="1" applyFill="1" applyBorder="1" applyAlignment="1">
      <alignment horizontal="left" vertical="center" wrapText="1"/>
    </xf>
    <xf numFmtId="176" fontId="3" fillId="2" borderId="23" xfId="1" applyNumberFormat="1" applyFont="1" applyFill="1" applyBorder="1" applyAlignment="1">
      <alignment horizontal="right" vertical="center"/>
    </xf>
    <xf numFmtId="176" fontId="4" fillId="2" borderId="23" xfId="1" applyNumberFormat="1" applyFont="1" applyFill="1" applyBorder="1" applyAlignment="1">
      <alignment horizontal="center"/>
    </xf>
    <xf numFmtId="166" fontId="20" fillId="12" borderId="8" xfId="1" applyNumberFormat="1" applyFont="1" applyFill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166" fontId="4" fillId="0" borderId="0" xfId="11" applyNumberFormat="1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Fill="1" applyBorder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71" fontId="20" fillId="8" borderId="1" xfId="4" applyNumberFormat="1" applyFont="1" applyFill="1" applyBorder="1" applyAlignment="1">
      <alignment horizontal="center" vertical="center"/>
    </xf>
    <xf numFmtId="171" fontId="20" fillId="8" borderId="5" xfId="4" applyNumberFormat="1" applyFont="1" applyFill="1" applyBorder="1" applyAlignment="1">
      <alignment horizontal="center" vertical="center"/>
    </xf>
    <xf numFmtId="171" fontId="41" fillId="8" borderId="43" xfId="4" applyNumberFormat="1" applyFont="1" applyFill="1" applyBorder="1" applyAlignment="1">
      <alignment horizontal="left" vertical="center"/>
    </xf>
    <xf numFmtId="171" fontId="41" fillId="8" borderId="32" xfId="4" applyNumberFormat="1" applyFont="1" applyFill="1" applyBorder="1" applyAlignment="1">
      <alignment horizontal="left" vertical="center"/>
    </xf>
    <xf numFmtId="166" fontId="0" fillId="0" borderId="0" xfId="1" applyNumberFormat="1" applyFont="1"/>
    <xf numFmtId="3" fontId="6" fillId="0" borderId="0" xfId="9" applyNumberFormat="1" applyFill="1">
      <alignment horizontal="left"/>
    </xf>
    <xf numFmtId="0" fontId="4" fillId="0" borderId="0" xfId="9" applyFont="1" applyFill="1">
      <alignment horizontal="left"/>
    </xf>
    <xf numFmtId="43" fontId="75" fillId="0" borderId="0" xfId="19" applyFont="1" applyFill="1"/>
    <xf numFmtId="0" fontId="74" fillId="0" borderId="0" xfId="9" applyFont="1" applyFill="1">
      <alignment horizontal="left"/>
    </xf>
    <xf numFmtId="0" fontId="3" fillId="0" borderId="8" xfId="12" applyFont="1" applyBorder="1"/>
    <xf numFmtId="3" fontId="41" fillId="16" borderId="37" xfId="31" applyNumberFormat="1" applyFont="1" applyFill="1" applyBorder="1" applyAlignment="1">
      <alignment horizontal="center" vertical="center"/>
    </xf>
    <xf numFmtId="3" fontId="41" fillId="16" borderId="37" xfId="31" applyNumberFormat="1" applyFont="1" applyFill="1" applyBorder="1" applyAlignment="1">
      <alignment horizontal="right" vertical="center"/>
    </xf>
    <xf numFmtId="3" fontId="20" fillId="2" borderId="37" xfId="31" applyNumberFormat="1" applyFont="1" applyFill="1" applyBorder="1" applyAlignment="1">
      <alignment horizontal="center" vertical="center"/>
    </xf>
    <xf numFmtId="3" fontId="20" fillId="16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right" vertical="center"/>
    </xf>
    <xf numFmtId="3" fontId="20" fillId="16" borderId="37" xfId="31" applyNumberFormat="1" applyFont="1" applyFill="1" applyBorder="1" applyAlignment="1">
      <alignment horizontal="center" vertical="center"/>
    </xf>
    <xf numFmtId="3" fontId="41" fillId="2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21" fillId="0" borderId="0" xfId="2" applyFont="1" applyAlignment="1">
      <alignment horizontal="center" wrapText="1"/>
    </xf>
    <xf numFmtId="3" fontId="21" fillId="0" borderId="0" xfId="2" applyNumberFormat="1" applyFont="1" applyAlignment="1">
      <alignment horizontal="center" wrapText="1"/>
    </xf>
    <xf numFmtId="10" fontId="21" fillId="0" borderId="0" xfId="2" applyNumberFormat="1" applyFont="1" applyAlignment="1">
      <alignment horizontal="center" wrapText="1"/>
    </xf>
    <xf numFmtId="170" fontId="4" fillId="0" borderId="0" xfId="0" applyNumberFormat="1" applyFont="1"/>
    <xf numFmtId="0" fontId="41" fillId="2" borderId="5" xfId="0" applyFont="1" applyFill="1" applyBorder="1" applyAlignment="1">
      <alignment horizontal="center" vertical="top" wrapText="1"/>
    </xf>
    <xf numFmtId="1" fontId="41" fillId="2" borderId="5" xfId="19" applyNumberFormat="1" applyFont="1" applyFill="1" applyBorder="1" applyAlignment="1">
      <alignment horizontal="center" vertical="center" wrapText="1"/>
    </xf>
    <xf numFmtId="166" fontId="0" fillId="2" borderId="0" xfId="1" applyNumberFormat="1" applyFont="1" applyFill="1"/>
    <xf numFmtId="166" fontId="78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0" fontId="74" fillId="2" borderId="2" xfId="9" applyFont="1" applyBorder="1">
      <alignment horizontal="left"/>
    </xf>
    <xf numFmtId="0" fontId="52" fillId="0" borderId="0" xfId="0" applyFont="1" applyAlignment="1">
      <alignment horizontal="left" vertical="top" wrapText="1"/>
    </xf>
    <xf numFmtId="170" fontId="3" fillId="2" borderId="0" xfId="19" applyNumberFormat="1" applyFont="1" applyFill="1" applyAlignment="1">
      <alignment horizontal="right"/>
    </xf>
    <xf numFmtId="170" fontId="3" fillId="0" borderId="0" xfId="19" applyNumberFormat="1" applyFont="1" applyFill="1" applyAlignment="1">
      <alignment horizontal="right"/>
    </xf>
    <xf numFmtId="0" fontId="20" fillId="8" borderId="36" xfId="0" applyFont="1" applyFill="1" applyBorder="1" applyAlignment="1">
      <alignment horizontal="left" vertical="center" wrapText="1"/>
    </xf>
    <xf numFmtId="171" fontId="17" fillId="24" borderId="12" xfId="19" applyNumberFormat="1" applyFont="1" applyFill="1" applyBorder="1" applyAlignment="1">
      <alignment horizontal="right" vertical="center"/>
    </xf>
    <xf numFmtId="171" fontId="17" fillId="24" borderId="13" xfId="19" applyNumberFormat="1" applyFont="1" applyFill="1" applyBorder="1" applyAlignment="1">
      <alignment horizontal="right" vertical="center"/>
    </xf>
    <xf numFmtId="171" fontId="17" fillId="24" borderId="12" xfId="5" applyNumberFormat="1" applyFont="1" applyFill="1" applyBorder="1" applyAlignment="1">
      <alignment horizontal="center" vertical="center"/>
    </xf>
    <xf numFmtId="171" fontId="17" fillId="24" borderId="1" xfId="5" applyNumberFormat="1" applyFont="1" applyFill="1" applyBorder="1" applyAlignment="1">
      <alignment horizontal="center" vertical="center"/>
    </xf>
    <xf numFmtId="171" fontId="17" fillId="24" borderId="6" xfId="5" applyNumberFormat="1" applyFont="1" applyFill="1" applyBorder="1" applyAlignment="1">
      <alignment horizontal="center" vertical="center"/>
    </xf>
    <xf numFmtId="173" fontId="36" fillId="2" borderId="0" xfId="20" applyNumberFormat="1" applyFont="1" applyFill="1" applyAlignment="1">
      <alignment horizontal="right" vertical="center"/>
    </xf>
    <xf numFmtId="0" fontId="2" fillId="0" borderId="0" xfId="5" applyAlignment="1">
      <alignment vertical="center"/>
    </xf>
    <xf numFmtId="175" fontId="4" fillId="0" borderId="1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Border="1" applyAlignment="1">
      <alignment horizontal="center" vertical="center"/>
    </xf>
    <xf numFmtId="175" fontId="4" fillId="0" borderId="5" xfId="4" applyNumberFormat="1" applyFont="1" applyFill="1" applyBorder="1" applyAlignment="1">
      <alignment horizontal="center" vertical="center"/>
    </xf>
    <xf numFmtId="171" fontId="4" fillId="0" borderId="0" xfId="4" applyNumberFormat="1" applyFont="1" applyFill="1" applyBorder="1" applyAlignment="1">
      <alignment horizontal="center" vertical="center"/>
    </xf>
    <xf numFmtId="0" fontId="4" fillId="0" borderId="19" xfId="9" applyFont="1" applyFill="1" applyBorder="1" applyAlignment="1">
      <alignment horizontal="left" vertical="center" indent="1"/>
    </xf>
    <xf numFmtId="171" fontId="4" fillId="0" borderId="28" xfId="4" applyNumberFormat="1" applyFont="1" applyFill="1" applyBorder="1" applyAlignment="1">
      <alignment horizontal="center" vertical="center"/>
    </xf>
    <xf numFmtId="175" fontId="3" fillId="0" borderId="16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Alignment="1">
      <alignment horizontal="center" vertical="center"/>
    </xf>
    <xf numFmtId="0" fontId="3" fillId="0" borderId="16" xfId="4" applyNumberFormat="1" applyFont="1" applyFill="1" applyBorder="1" applyAlignment="1">
      <alignment horizontal="left" indent="1"/>
    </xf>
    <xf numFmtId="175" fontId="3" fillId="0" borderId="16" xfId="4" applyNumberFormat="1" applyFont="1" applyFill="1" applyBorder="1" applyAlignment="1">
      <alignment horizontal="left" vertical="center"/>
    </xf>
    <xf numFmtId="175" fontId="3" fillId="0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left" vertical="center"/>
    </xf>
    <xf numFmtId="171" fontId="3" fillId="0" borderId="0" xfId="4" applyNumberFormat="1" applyFont="1" applyFill="1" applyAlignment="1">
      <alignment horizontal="left" vertical="center"/>
    </xf>
    <xf numFmtId="0" fontId="3" fillId="0" borderId="18" xfId="9" applyFont="1" applyFill="1" applyBorder="1" applyAlignment="1">
      <alignment horizontal="left" indent="1"/>
    </xf>
    <xf numFmtId="175" fontId="3" fillId="0" borderId="18" xfId="4" applyNumberFormat="1" applyFont="1" applyFill="1" applyBorder="1" applyAlignment="1">
      <alignment horizontal="left" vertical="center"/>
    </xf>
    <xf numFmtId="175" fontId="3" fillId="0" borderId="4" xfId="4" applyNumberFormat="1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 indent="1"/>
    </xf>
    <xf numFmtId="175" fontId="4" fillId="0" borderId="41" xfId="4" applyNumberFormat="1" applyFont="1" applyFill="1" applyBorder="1" applyAlignment="1">
      <alignment horizontal="center" vertical="center"/>
    </xf>
    <xf numFmtId="171" fontId="4" fillId="0" borderId="16" xfId="4" applyNumberFormat="1" applyFont="1" applyFill="1" applyBorder="1" applyAlignment="1">
      <alignment horizontal="center" vertical="center"/>
    </xf>
    <xf numFmtId="0" fontId="43" fillId="10" borderId="22" xfId="9" applyFont="1" applyFill="1" applyBorder="1" applyAlignment="1">
      <alignment horizontal="left" vertical="center"/>
    </xf>
    <xf numFmtId="170" fontId="4" fillId="2" borderId="0" xfId="19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166" fontId="20" fillId="12" borderId="28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7" fontId="0" fillId="2" borderId="0" xfId="0" applyNumberFormat="1" applyFill="1" applyAlignment="1">
      <alignment horizontal="right"/>
    </xf>
    <xf numFmtId="166" fontId="0" fillId="2" borderId="0" xfId="1" applyNumberFormat="1" applyFont="1" applyFill="1" applyAlignment="1">
      <alignment horizontal="right"/>
    </xf>
    <xf numFmtId="175" fontId="0" fillId="2" borderId="0" xfId="0" applyNumberFormat="1" applyFill="1" applyAlignment="1">
      <alignment horizontal="right"/>
    </xf>
    <xf numFmtId="0" fontId="43" fillId="10" borderId="43" xfId="9" applyFont="1" applyFill="1" applyBorder="1">
      <alignment horizontal="left"/>
    </xf>
    <xf numFmtId="175" fontId="20" fillId="8" borderId="40" xfId="4" applyNumberFormat="1" applyFont="1" applyFill="1" applyBorder="1" applyAlignment="1">
      <alignment horizontal="left"/>
    </xf>
    <xf numFmtId="0" fontId="4" fillId="2" borderId="16" xfId="9" applyFont="1" applyBorder="1" applyAlignment="1">
      <alignment horizontal="left" indent="1"/>
    </xf>
    <xf numFmtId="175" fontId="20" fillId="8" borderId="30" xfId="4" applyNumberFormat="1" applyFont="1" applyFill="1" applyBorder="1" applyAlignment="1">
      <alignment horizontal="left"/>
    </xf>
    <xf numFmtId="0" fontId="4" fillId="0" borderId="16" xfId="9" applyFont="1" applyFill="1" applyBorder="1" applyAlignment="1">
      <alignment horizontal="left" indent="1"/>
    </xf>
    <xf numFmtId="175" fontId="20" fillId="8" borderId="27" xfId="4" applyNumberFormat="1" applyFont="1" applyFill="1" applyBorder="1" applyAlignment="1">
      <alignment horizontal="left"/>
    </xf>
    <xf numFmtId="175" fontId="20" fillId="8" borderId="27" xfId="4" applyNumberFormat="1" applyFont="1" applyFill="1" applyBorder="1" applyAlignment="1">
      <alignment horizontal="right"/>
    </xf>
    <xf numFmtId="175" fontId="20" fillId="8" borderId="28" xfId="4" applyNumberFormat="1" applyFont="1" applyFill="1" applyBorder="1" applyAlignment="1">
      <alignment horizontal="right"/>
    </xf>
    <xf numFmtId="175" fontId="0" fillId="2" borderId="0" xfId="0" applyNumberFormat="1" applyFill="1"/>
    <xf numFmtId="176" fontId="21" fillId="2" borderId="0" xfId="2" applyNumberFormat="1" applyFont="1" applyFill="1" applyAlignment="1">
      <alignment horizontal="center" wrapText="1"/>
    </xf>
    <xf numFmtId="43" fontId="4" fillId="0" borderId="0" xfId="19" applyFont="1" applyFill="1" applyBorder="1" applyAlignment="1">
      <alignment horizontal="center" vertical="center"/>
    </xf>
    <xf numFmtId="0" fontId="3" fillId="2" borderId="16" xfId="9" applyFont="1" applyBorder="1" applyAlignment="1">
      <alignment horizontal="left" indent="1"/>
    </xf>
    <xf numFmtId="175" fontId="3" fillId="2" borderId="16" xfId="4" applyNumberFormat="1" applyFont="1" applyFill="1" applyBorder="1" applyAlignment="1">
      <alignment horizontal="left" vertical="center"/>
    </xf>
    <xf numFmtId="175" fontId="3" fillId="2" borderId="0" xfId="4" applyNumberFormat="1" applyFont="1" applyFill="1" applyAlignment="1">
      <alignment horizontal="left" vertical="center"/>
    </xf>
    <xf numFmtId="175" fontId="3" fillId="2" borderId="0" xfId="4" applyNumberFormat="1" applyFont="1" applyFill="1" applyAlignment="1">
      <alignment horizontal="right" vertical="center"/>
    </xf>
    <xf numFmtId="3" fontId="39" fillId="2" borderId="0" xfId="7" applyNumberFormat="1" applyFont="1" applyFill="1" applyAlignment="1">
      <alignment horizontal="center" vertical="center"/>
    </xf>
    <xf numFmtId="3" fontId="39" fillId="9" borderId="0" xfId="7" applyNumberFormat="1" applyFont="1" applyFill="1" applyAlignment="1">
      <alignment horizontal="center" vertical="center"/>
    </xf>
    <xf numFmtId="0" fontId="4" fillId="2" borderId="17" xfId="9" applyFont="1" applyBorder="1" applyAlignment="1">
      <alignment horizontal="left" vertical="center" indent="1"/>
    </xf>
    <xf numFmtId="0" fontId="41" fillId="2" borderId="0" xfId="8" applyFont="1" applyFill="1"/>
    <xf numFmtId="0" fontId="41" fillId="2" borderId="0" xfId="8" applyFont="1" applyFill="1" applyAlignment="1">
      <alignment horizontal="right"/>
    </xf>
    <xf numFmtId="0" fontId="41" fillId="2" borderId="0" xfId="8" applyFont="1" applyFill="1" applyAlignment="1">
      <alignment horizontal="center" vertical="center"/>
    </xf>
    <xf numFmtId="0" fontId="41" fillId="2" borderId="0" xfId="8" applyFont="1" applyFill="1" applyAlignment="1">
      <alignment horizontal="center"/>
    </xf>
    <xf numFmtId="3" fontId="3" fillId="2" borderId="0" xfId="9" applyNumberFormat="1" applyFont="1" applyAlignment="1">
      <alignment horizontal="right"/>
    </xf>
    <xf numFmtId="3" fontId="3" fillId="2" borderId="0" xfId="9" applyNumberFormat="1" applyFont="1" applyAlignment="1">
      <alignment horizontal="center"/>
    </xf>
    <xf numFmtId="0" fontId="3" fillId="0" borderId="0" xfId="8" applyFont="1"/>
    <xf numFmtId="0" fontId="42" fillId="2" borderId="0" xfId="8" applyFont="1" applyFill="1" applyAlignment="1">
      <alignment horizontal="left"/>
    </xf>
    <xf numFmtId="170" fontId="3" fillId="0" borderId="0" xfId="19" applyNumberFormat="1" applyFont="1" applyAlignment="1">
      <alignment horizontal="center" vertical="center"/>
    </xf>
    <xf numFmtId="170" fontId="3" fillId="0" borderId="0" xfId="19" applyNumberFormat="1" applyFont="1"/>
    <xf numFmtId="0" fontId="3" fillId="2" borderId="0" xfId="9" applyFont="1" applyAlignment="1">
      <alignment horizontal="right"/>
    </xf>
    <xf numFmtId="0" fontId="3" fillId="2" borderId="0" xfId="9" applyFont="1" applyAlignment="1">
      <alignment horizontal="center" vertical="center"/>
    </xf>
    <xf numFmtId="0" fontId="3" fillId="2" borderId="0" xfId="9" applyFont="1" applyAlignment="1">
      <alignment horizontal="center"/>
    </xf>
    <xf numFmtId="3" fontId="41" fillId="0" borderId="0" xfId="9" applyNumberFormat="1" applyFont="1" applyFill="1" applyAlignment="1">
      <alignment horizontal="center" vertical="center"/>
    </xf>
    <xf numFmtId="0" fontId="43" fillId="10" borderId="0" xfId="9" applyFont="1" applyFill="1">
      <alignment horizontal="left"/>
    </xf>
    <xf numFmtId="0" fontId="43" fillId="10" borderId="7" xfId="10" applyNumberFormat="1" applyFont="1" applyFill="1" applyBorder="1" applyAlignment="1">
      <alignment horizontal="center"/>
    </xf>
    <xf numFmtId="10" fontId="43" fillId="10" borderId="8" xfId="11" applyNumberFormat="1" applyFont="1" applyFill="1" applyBorder="1" applyAlignment="1">
      <alignment horizontal="center"/>
    </xf>
    <xf numFmtId="10" fontId="43" fillId="10" borderId="0" xfId="11" applyNumberFormat="1" applyFont="1" applyFill="1" applyAlignment="1">
      <alignment horizontal="center"/>
    </xf>
    <xf numFmtId="10" fontId="43" fillId="10" borderId="0" xfId="11" applyNumberFormat="1" applyFont="1" applyFill="1" applyBorder="1" applyAlignment="1">
      <alignment horizontal="center"/>
    </xf>
    <xf numFmtId="0" fontId="41" fillId="8" borderId="0" xfId="10" applyNumberFormat="1" applyFont="1" applyFill="1"/>
    <xf numFmtId="175" fontId="41" fillId="8" borderId="7" xfId="10" applyNumberFormat="1" applyFont="1" applyFill="1" applyBorder="1" applyAlignment="1">
      <alignment horizontal="right"/>
    </xf>
    <xf numFmtId="175" fontId="41" fillId="8" borderId="0" xfId="10" applyNumberFormat="1" applyFont="1" applyFill="1" applyBorder="1" applyAlignment="1">
      <alignment horizontal="right"/>
    </xf>
    <xf numFmtId="166" fontId="41" fillId="8" borderId="8" xfId="11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right"/>
    </xf>
    <xf numFmtId="166" fontId="41" fillId="8" borderId="0" xfId="11" applyNumberFormat="1" applyFont="1" applyFill="1" applyBorder="1" applyAlignment="1">
      <alignment horizontal="center"/>
    </xf>
    <xf numFmtId="0" fontId="3" fillId="0" borderId="0" xfId="9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right"/>
    </xf>
    <xf numFmtId="166" fontId="3" fillId="0" borderId="8" xfId="11" applyNumberFormat="1" applyFont="1" applyFill="1" applyBorder="1" applyAlignment="1">
      <alignment horizontal="center"/>
    </xf>
    <xf numFmtId="10" fontId="3" fillId="0" borderId="0" xfId="11" applyNumberFormat="1" applyFont="1" applyFill="1" applyAlignment="1">
      <alignment horizontal="right"/>
    </xf>
    <xf numFmtId="175" fontId="3" fillId="0" borderId="0" xfId="10" applyNumberFormat="1" applyFont="1" applyFill="1" applyBorder="1" applyAlignment="1">
      <alignment horizontal="right"/>
    </xf>
    <xf numFmtId="166" fontId="3" fillId="0" borderId="0" xfId="11" applyNumberFormat="1" applyFont="1" applyFill="1" applyBorder="1" applyAlignment="1">
      <alignment horizontal="center"/>
    </xf>
    <xf numFmtId="175" fontId="3" fillId="0" borderId="0" xfId="8" applyNumberFormat="1" applyFont="1"/>
    <xf numFmtId="10" fontId="3" fillId="0" borderId="8" xfId="11" applyNumberFormat="1" applyFont="1" applyFill="1" applyBorder="1" applyAlignment="1">
      <alignment horizontal="center"/>
    </xf>
    <xf numFmtId="176" fontId="3" fillId="0" borderId="8" xfId="11" applyNumberFormat="1" applyFont="1" applyFill="1" applyBorder="1" applyAlignment="1">
      <alignment horizontal="center"/>
    </xf>
    <xf numFmtId="177" fontId="3" fillId="0" borderId="8" xfId="11" applyNumberFormat="1" applyFont="1" applyFill="1" applyBorder="1" applyAlignment="1">
      <alignment horizontal="center"/>
    </xf>
    <xf numFmtId="183" fontId="3" fillId="0" borderId="8" xfId="11" applyNumberFormat="1" applyFont="1" applyFill="1" applyBorder="1" applyAlignment="1">
      <alignment horizontal="center"/>
    </xf>
    <xf numFmtId="175" fontId="41" fillId="8" borderId="7" xfId="10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center"/>
    </xf>
    <xf numFmtId="175" fontId="41" fillId="8" borderId="0" xfId="10" applyNumberFormat="1" applyFont="1" applyFill="1" applyBorder="1" applyAlignment="1">
      <alignment horizontal="center"/>
    </xf>
    <xf numFmtId="0" fontId="3" fillId="0" borderId="0" xfId="10" applyNumberFormat="1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center"/>
    </xf>
    <xf numFmtId="170" fontId="4" fillId="0" borderId="0" xfId="0" applyNumberFormat="1" applyFont="1" applyAlignment="1">
      <alignment horizontal="center" vertical="center"/>
    </xf>
    <xf numFmtId="10" fontId="3" fillId="0" borderId="0" xfId="11" applyNumberFormat="1" applyFont="1" applyFill="1" applyAlignment="1">
      <alignment horizontal="center"/>
    </xf>
    <xf numFmtId="175" fontId="3" fillId="0" borderId="0" xfId="10" applyNumberFormat="1" applyFont="1" applyFill="1" applyBorder="1" applyAlignment="1">
      <alignment horizontal="center"/>
    </xf>
    <xf numFmtId="175" fontId="3" fillId="0" borderId="9" xfId="10" applyNumberFormat="1" applyFont="1" applyFill="1" applyBorder="1" applyAlignment="1">
      <alignment horizontal="center"/>
    </xf>
    <xf numFmtId="170" fontId="4" fillId="0" borderId="2" xfId="0" applyNumberFormat="1" applyFont="1" applyBorder="1" applyAlignment="1">
      <alignment horizontal="center" vertical="center"/>
    </xf>
    <xf numFmtId="166" fontId="3" fillId="0" borderId="10" xfId="11" applyNumberFormat="1" applyFont="1" applyFill="1" applyBorder="1" applyAlignment="1">
      <alignment horizontal="center"/>
    </xf>
    <xf numFmtId="175" fontId="3" fillId="0" borderId="2" xfId="10" applyNumberFormat="1" applyFont="1" applyFill="1" applyBorder="1" applyAlignment="1">
      <alignment horizontal="center"/>
    </xf>
    <xf numFmtId="166" fontId="3" fillId="0" borderId="2" xfId="11" applyNumberFormat="1" applyFont="1" applyFill="1" applyBorder="1" applyAlignment="1">
      <alignment horizontal="center"/>
    </xf>
    <xf numFmtId="3" fontId="3" fillId="2" borderId="5" xfId="9" applyNumberFormat="1" applyFont="1" applyBorder="1" applyAlignment="1">
      <alignment horizontal="right"/>
    </xf>
    <xf numFmtId="3" fontId="3" fillId="2" borderId="5" xfId="9" applyNumberFormat="1" applyFont="1" applyBorder="1" applyAlignment="1">
      <alignment horizontal="center"/>
    </xf>
    <xf numFmtId="0" fontId="3" fillId="0" borderId="2" xfId="9" applyFont="1" applyFill="1" applyBorder="1" applyAlignment="1">
      <alignment horizontal="right"/>
    </xf>
    <xf numFmtId="0" fontId="3" fillId="0" borderId="2" xfId="9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center"/>
    </xf>
    <xf numFmtId="3" fontId="3" fillId="0" borderId="2" xfId="9" applyNumberFormat="1" applyFont="1" applyFill="1" applyBorder="1" applyAlignment="1">
      <alignment horizontal="right"/>
    </xf>
    <xf numFmtId="3" fontId="3" fillId="2" borderId="2" xfId="9" applyNumberFormat="1" applyFont="1" applyBorder="1" applyAlignment="1">
      <alignment horizontal="right"/>
    </xf>
    <xf numFmtId="3" fontId="3" fillId="2" borderId="2" xfId="9" applyNumberFormat="1" applyFont="1" applyBorder="1" applyAlignment="1">
      <alignment horizontal="center"/>
    </xf>
    <xf numFmtId="0" fontId="3" fillId="0" borderId="0" xfId="8" applyFont="1" applyAlignment="1">
      <alignment horizontal="center" vertical="center"/>
    </xf>
    <xf numFmtId="0" fontId="41" fillId="0" borderId="0" xfId="12" applyFont="1" applyAlignment="1">
      <alignment horizontal="center"/>
    </xf>
    <xf numFmtId="10" fontId="20" fillId="12" borderId="0" xfId="11" applyNumberFormat="1" applyFont="1" applyFill="1" applyAlignment="1">
      <alignment horizontal="center" vertical="center" wrapText="1"/>
    </xf>
    <xf numFmtId="166" fontId="4" fillId="0" borderId="8" xfId="11" applyNumberFormat="1" applyFont="1" applyBorder="1" applyAlignment="1">
      <alignment horizontal="center" vertical="center" wrapText="1"/>
    </xf>
    <xf numFmtId="175" fontId="4" fillId="0" borderId="0" xfId="11" applyNumberFormat="1" applyFont="1" applyAlignment="1">
      <alignment horizontal="center" vertical="center" wrapText="1"/>
    </xf>
    <xf numFmtId="175" fontId="4" fillId="0" borderId="7" xfId="12" applyNumberFormat="1" applyFont="1" applyBorder="1" applyAlignment="1">
      <alignment vertical="center" wrapText="1"/>
    </xf>
    <xf numFmtId="175" fontId="4" fillId="0" borderId="0" xfId="12" applyNumberFormat="1" applyFont="1" applyAlignment="1">
      <alignment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66" fontId="4" fillId="0" borderId="8" xfId="11" applyNumberFormat="1" applyFont="1" applyFill="1" applyBorder="1" applyAlignment="1">
      <alignment horizontal="center" vertical="center" wrapText="1"/>
    </xf>
    <xf numFmtId="10" fontId="3" fillId="0" borderId="0" xfId="11" applyNumberFormat="1" applyFont="1" applyAlignment="1">
      <alignment horizontal="center" vertical="center" wrapText="1"/>
    </xf>
    <xf numFmtId="175" fontId="3" fillId="0" borderId="7" xfId="12" applyNumberFormat="1" applyFont="1" applyBorder="1" applyAlignment="1">
      <alignment horizontal="right" vertical="center" wrapText="1"/>
    </xf>
    <xf numFmtId="10" fontId="3" fillId="0" borderId="0" xfId="11" applyNumberFormat="1" applyFont="1" applyFill="1" applyAlignment="1">
      <alignment horizontal="center" vertical="center" wrapText="1"/>
    </xf>
    <xf numFmtId="10" fontId="4" fillId="0" borderId="0" xfId="11" applyNumberFormat="1" applyFont="1" applyFill="1" applyAlignment="1">
      <alignment horizontal="center" vertical="center" wrapText="1"/>
    </xf>
    <xf numFmtId="175" fontId="3" fillId="0" borderId="0" xfId="12" applyNumberFormat="1" applyFont="1" applyAlignment="1">
      <alignment horizontal="right" vertical="center" wrapText="1"/>
    </xf>
    <xf numFmtId="10" fontId="4" fillId="0" borderId="0" xfId="11" applyNumberFormat="1" applyFont="1" applyAlignment="1">
      <alignment horizontal="center" vertical="center" wrapText="1"/>
    </xf>
    <xf numFmtId="0" fontId="4" fillId="0" borderId="61" xfId="12" applyFont="1" applyBorder="1"/>
    <xf numFmtId="175" fontId="4" fillId="0" borderId="7" xfId="0" applyNumberFormat="1" applyFont="1" applyBorder="1"/>
    <xf numFmtId="10" fontId="4" fillId="0" borderId="0" xfId="11" applyNumberFormat="1" applyFont="1" applyFill="1" applyBorder="1" applyAlignment="1">
      <alignment horizontal="center" vertical="center" wrapText="1"/>
    </xf>
    <xf numFmtId="10" fontId="41" fillId="12" borderId="0" xfId="11" applyNumberFormat="1" applyFont="1" applyFill="1" applyAlignment="1">
      <alignment horizontal="center" vertical="center" wrapText="1"/>
    </xf>
    <xf numFmtId="10" fontId="41" fillId="0" borderId="0" xfId="11" applyNumberFormat="1" applyFont="1" applyAlignment="1">
      <alignment horizontal="center" vertical="center" wrapText="1"/>
    </xf>
    <xf numFmtId="166" fontId="3" fillId="0" borderId="10" xfId="11" applyNumberFormat="1" applyFont="1" applyBorder="1" applyAlignment="1">
      <alignment horizontal="center" vertical="center" wrapText="1"/>
    </xf>
    <xf numFmtId="10" fontId="4" fillId="0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2" borderId="1" xfId="0" applyFill="1" applyBorder="1"/>
    <xf numFmtId="166" fontId="80" fillId="0" borderId="0" xfId="1" applyNumberFormat="1" applyFont="1" applyFill="1" applyAlignment="1">
      <alignment horizontal="left"/>
    </xf>
    <xf numFmtId="171" fontId="17" fillId="24" borderId="13" xfId="5" applyNumberFormat="1" applyFont="1" applyFill="1" applyBorder="1" applyAlignment="1">
      <alignment horizontal="center" vertical="center"/>
    </xf>
    <xf numFmtId="0" fontId="21" fillId="4" borderId="36" xfId="5" applyFont="1" applyFill="1" applyBorder="1" applyAlignment="1">
      <alignment horizontal="left" vertical="center"/>
    </xf>
    <xf numFmtId="172" fontId="21" fillId="4" borderId="37" xfId="19" applyNumberFormat="1" applyFont="1" applyFill="1" applyBorder="1" applyAlignment="1">
      <alignment horizontal="right" vertical="center"/>
    </xf>
    <xf numFmtId="172" fontId="21" fillId="4" borderId="38" xfId="19" applyNumberFormat="1" applyFont="1" applyFill="1" applyBorder="1" applyAlignment="1">
      <alignment horizontal="right" vertical="center"/>
    </xf>
    <xf numFmtId="171" fontId="21" fillId="4" borderId="37" xfId="5" applyNumberFormat="1" applyFont="1" applyFill="1" applyBorder="1" applyAlignment="1">
      <alignment vertical="center"/>
    </xf>
    <xf numFmtId="171" fontId="21" fillId="4" borderId="5" xfId="5" applyNumberFormat="1" applyFont="1" applyFill="1" applyBorder="1" applyAlignment="1">
      <alignment vertical="center"/>
    </xf>
    <xf numFmtId="174" fontId="21" fillId="4" borderId="38" xfId="5" applyNumberFormat="1" applyFont="1" applyFill="1" applyBorder="1" applyAlignment="1">
      <alignment vertical="center"/>
    </xf>
    <xf numFmtId="171" fontId="21" fillId="4" borderId="36" xfId="5" applyNumberFormat="1" applyFont="1" applyFill="1" applyBorder="1" applyAlignment="1">
      <alignment horizontal="center" vertical="center"/>
    </xf>
    <xf numFmtId="0" fontId="21" fillId="4" borderId="62" xfId="5" applyFont="1" applyFill="1" applyBorder="1" applyAlignment="1">
      <alignment horizontal="left" vertical="center"/>
    </xf>
    <xf numFmtId="172" fontId="21" fillId="4" borderId="9" xfId="19" applyNumberFormat="1" applyFont="1" applyFill="1" applyBorder="1" applyAlignment="1">
      <alignment horizontal="right" vertical="center"/>
    </xf>
    <xf numFmtId="172" fontId="21" fillId="4" borderId="10" xfId="19" applyNumberFormat="1" applyFont="1" applyFill="1" applyBorder="1" applyAlignment="1">
      <alignment horizontal="right" vertical="center"/>
    </xf>
    <xf numFmtId="171" fontId="21" fillId="4" borderId="9" xfId="5" applyNumberFormat="1" applyFont="1" applyFill="1" applyBorder="1" applyAlignment="1">
      <alignment vertical="center"/>
    </xf>
    <xf numFmtId="171" fontId="21" fillId="4" borderId="2" xfId="5" applyNumberFormat="1" applyFont="1" applyFill="1" applyBorder="1" applyAlignment="1">
      <alignment vertical="center"/>
    </xf>
    <xf numFmtId="171" fontId="21" fillId="4" borderId="10" xfId="5" applyNumberFormat="1" applyFont="1" applyFill="1" applyBorder="1" applyAlignment="1">
      <alignment vertical="center"/>
    </xf>
    <xf numFmtId="171" fontId="21" fillId="4" borderId="62" xfId="5" applyNumberFormat="1" applyFont="1" applyFill="1" applyBorder="1" applyAlignment="1">
      <alignment horizontal="center" vertical="center"/>
    </xf>
    <xf numFmtId="172" fontId="21" fillId="4" borderId="0" xfId="32" applyNumberFormat="1" applyFont="1" applyFill="1" applyBorder="1" applyAlignment="1">
      <alignment horizontal="right" vertical="center"/>
    </xf>
    <xf numFmtId="170" fontId="2" fillId="9" borderId="0" xfId="32" applyNumberFormat="1" applyFont="1" applyFill="1"/>
    <xf numFmtId="165" fontId="21" fillId="9" borderId="0" xfId="5" applyNumberFormat="1" applyFont="1" applyFill="1" applyAlignment="1">
      <alignment horizontal="center" vertical="center"/>
    </xf>
    <xf numFmtId="184" fontId="2" fillId="4" borderId="0" xfId="5" applyNumberFormat="1" applyFill="1"/>
    <xf numFmtId="166" fontId="2" fillId="4" borderId="0" xfId="1" applyNumberFormat="1" applyFont="1" applyFill="1"/>
    <xf numFmtId="172" fontId="21" fillId="4" borderId="0" xfId="32" applyNumberFormat="1" applyFont="1" applyFill="1" applyBorder="1" applyAlignment="1">
      <alignment vertical="center"/>
    </xf>
    <xf numFmtId="0" fontId="81" fillId="0" borderId="57" xfId="26" applyFont="1" applyBorder="1" applyAlignment="1">
      <alignment horizontal="center" vertical="center"/>
    </xf>
    <xf numFmtId="0" fontId="81" fillId="0" borderId="63" xfId="26" applyFont="1" applyBorder="1" applyAlignment="1">
      <alignment horizontal="center" vertical="center"/>
    </xf>
    <xf numFmtId="0" fontId="29" fillId="0" borderId="63" xfId="26" applyFont="1" applyBorder="1" applyAlignment="1">
      <alignment horizontal="center" vertical="center"/>
    </xf>
    <xf numFmtId="3" fontId="29" fillId="0" borderId="63" xfId="26" applyNumberFormat="1" applyFont="1" applyBorder="1" applyAlignment="1">
      <alignment horizontal="center" vertical="center"/>
    </xf>
    <xf numFmtId="14" fontId="29" fillId="0" borderId="63" xfId="26" applyNumberFormat="1" applyFont="1" applyBorder="1" applyAlignment="1">
      <alignment horizontal="center" vertical="center"/>
    </xf>
    <xf numFmtId="168" fontId="29" fillId="0" borderId="63" xfId="26" applyNumberFormat="1" applyFont="1" applyBorder="1" applyAlignment="1">
      <alignment horizontal="center" vertical="center"/>
    </xf>
    <xf numFmtId="14" fontId="82" fillId="0" borderId="63" xfId="26" applyNumberFormat="1" applyFont="1" applyBorder="1" applyAlignment="1">
      <alignment horizontal="center" vertical="center"/>
    </xf>
    <xf numFmtId="185" fontId="29" fillId="0" borderId="63" xfId="26" applyNumberFormat="1" applyFont="1" applyBorder="1" applyAlignment="1">
      <alignment horizontal="center" vertical="center"/>
    </xf>
    <xf numFmtId="0" fontId="81" fillId="0" borderId="58" xfId="26" applyFont="1" applyBorder="1" applyAlignment="1">
      <alignment horizontal="center" vertical="center"/>
    </xf>
    <xf numFmtId="0" fontId="81" fillId="0" borderId="64" xfId="26" applyFont="1" applyBorder="1" applyAlignment="1">
      <alignment horizontal="center" vertical="center"/>
    </xf>
    <xf numFmtId="0" fontId="29" fillId="0" borderId="64" xfId="26" applyFont="1" applyBorder="1" applyAlignment="1">
      <alignment horizontal="center" vertical="center"/>
    </xf>
    <xf numFmtId="3" fontId="29" fillId="0" borderId="64" xfId="26" applyNumberFormat="1" applyFont="1" applyBorder="1" applyAlignment="1">
      <alignment horizontal="center" vertical="center"/>
    </xf>
    <xf numFmtId="14" fontId="29" fillId="0" borderId="64" xfId="26" applyNumberFormat="1" applyFont="1" applyBorder="1" applyAlignment="1">
      <alignment horizontal="center" vertical="center"/>
    </xf>
    <xf numFmtId="168" fontId="29" fillId="0" borderId="64" xfId="26" applyNumberFormat="1" applyFont="1" applyBorder="1" applyAlignment="1">
      <alignment horizontal="center" vertical="center"/>
    </xf>
    <xf numFmtId="14" fontId="29" fillId="0" borderId="65" xfId="26" applyNumberFormat="1" applyFont="1" applyBorder="1" applyAlignment="1">
      <alignment horizontal="center" vertical="center"/>
    </xf>
    <xf numFmtId="0" fontId="81" fillId="0" borderId="0" xfId="26" applyFont="1" applyAlignment="1">
      <alignment horizontal="center" vertical="center"/>
    </xf>
    <xf numFmtId="0" fontId="26" fillId="0" borderId="57" xfId="26" applyFont="1" applyBorder="1" applyAlignment="1">
      <alignment horizontal="center" vertical="center"/>
    </xf>
    <xf numFmtId="0" fontId="84" fillId="0" borderId="57" xfId="26" applyFont="1" applyBorder="1" applyAlignment="1">
      <alignment horizontal="center" vertical="center"/>
    </xf>
    <xf numFmtId="3" fontId="84" fillId="0" borderId="57" xfId="26" applyNumberFormat="1" applyFont="1" applyBorder="1" applyAlignment="1">
      <alignment horizontal="center" vertical="center"/>
    </xf>
    <xf numFmtId="14" fontId="84" fillId="0" borderId="57" xfId="26" applyNumberFormat="1" applyFont="1" applyBorder="1" applyAlignment="1">
      <alignment horizontal="center" vertical="center"/>
    </xf>
    <xf numFmtId="168" fontId="84" fillId="0" borderId="57" xfId="26" applyNumberFormat="1" applyFont="1" applyBorder="1" applyAlignment="1">
      <alignment horizontal="center" vertical="center"/>
    </xf>
    <xf numFmtId="0" fontId="26" fillId="0" borderId="1" xfId="26" applyFont="1" applyBorder="1" applyAlignment="1">
      <alignment horizontal="center" vertical="center"/>
    </xf>
    <xf numFmtId="0" fontId="27" fillId="0" borderId="1" xfId="26" applyFont="1" applyBorder="1" applyAlignment="1">
      <alignment horizontal="center" vertical="center"/>
    </xf>
    <xf numFmtId="14" fontId="27" fillId="0" borderId="1" xfId="26" applyNumberFormat="1" applyFont="1" applyBorder="1" applyAlignment="1">
      <alignment horizontal="center" vertical="center"/>
    </xf>
    <xf numFmtId="14" fontId="84" fillId="0" borderId="1" xfId="26" applyNumberFormat="1" applyFont="1" applyBorder="1" applyAlignment="1">
      <alignment horizontal="center" vertical="center"/>
    </xf>
    <xf numFmtId="168" fontId="27" fillId="0" borderId="1" xfId="26" applyNumberFormat="1" applyFont="1" applyBorder="1" applyAlignment="1">
      <alignment horizontal="center" vertical="center"/>
    </xf>
    <xf numFmtId="0" fontId="26" fillId="0" borderId="66" xfId="26" applyFont="1" applyBorder="1" applyAlignment="1">
      <alignment horizontal="center" vertical="center"/>
    </xf>
    <xf numFmtId="0" fontId="27" fillId="0" borderId="66" xfId="26" applyFont="1" applyBorder="1" applyAlignment="1">
      <alignment horizontal="center" vertical="center"/>
    </xf>
    <xf numFmtId="14" fontId="27" fillId="0" borderId="66" xfId="26" applyNumberFormat="1" applyFont="1" applyBorder="1" applyAlignment="1">
      <alignment horizontal="center" vertical="center"/>
    </xf>
    <xf numFmtId="14" fontId="84" fillId="0" borderId="66" xfId="26" applyNumberFormat="1" applyFont="1" applyBorder="1" applyAlignment="1">
      <alignment horizontal="center" vertical="center"/>
    </xf>
    <xf numFmtId="168" fontId="27" fillId="0" borderId="66" xfId="26" applyNumberFormat="1" applyFont="1" applyBorder="1" applyAlignment="1">
      <alignment horizontal="center" vertical="center"/>
    </xf>
    <xf numFmtId="0" fontId="26" fillId="0" borderId="0" xfId="26" applyFont="1" applyAlignment="1">
      <alignment horizontal="center" vertical="center"/>
    </xf>
    <xf numFmtId="14" fontId="84" fillId="0" borderId="0" xfId="26" applyNumberFormat="1" applyFont="1" applyAlignment="1">
      <alignment horizontal="center" vertical="center"/>
    </xf>
    <xf numFmtId="0" fontId="26" fillId="0" borderId="58" xfId="26" applyFont="1" applyBorder="1" applyAlignment="1">
      <alignment horizontal="center" vertical="center"/>
    </xf>
    <xf numFmtId="14" fontId="84" fillId="0" borderId="58" xfId="26" applyNumberFormat="1" applyFont="1" applyBorder="1" applyAlignment="1">
      <alignment horizontal="center" vertical="center"/>
    </xf>
    <xf numFmtId="0" fontId="85" fillId="0" borderId="58" xfId="26" applyFont="1" applyBorder="1" applyAlignment="1">
      <alignment horizontal="center" vertical="center"/>
    </xf>
    <xf numFmtId="0" fontId="85" fillId="2" borderId="67" xfId="26" applyFont="1" applyFill="1" applyBorder="1" applyAlignment="1">
      <alignment horizontal="center" vertical="center"/>
    </xf>
    <xf numFmtId="14" fontId="84" fillId="2" borderId="58" xfId="26" applyNumberFormat="1" applyFont="1" applyFill="1" applyBorder="1" applyAlignment="1">
      <alignment horizontal="center" vertical="center"/>
    </xf>
    <xf numFmtId="0" fontId="86" fillId="2" borderId="0" xfId="26" applyFont="1" applyFill="1" applyAlignment="1">
      <alignment horizontal="center" vertical="center"/>
    </xf>
    <xf numFmtId="0" fontId="25" fillId="0" borderId="56" xfId="26" applyFont="1" applyBorder="1" applyAlignment="1">
      <alignment horizontal="center" vertical="center"/>
    </xf>
    <xf numFmtId="14" fontId="25" fillId="0" borderId="56" xfId="26" applyNumberFormat="1" applyFont="1" applyBorder="1" applyAlignment="1">
      <alignment horizontal="center" vertical="center"/>
    </xf>
    <xf numFmtId="168" fontId="25" fillId="0" borderId="56" xfId="26" applyNumberFormat="1" applyFont="1" applyBorder="1" applyAlignment="1">
      <alignment horizontal="center" vertical="center"/>
    </xf>
    <xf numFmtId="0" fontId="86" fillId="2" borderId="58" xfId="26" applyFont="1" applyFill="1" applyBorder="1" applyAlignment="1">
      <alignment horizontal="center" vertical="center"/>
    </xf>
    <xf numFmtId="0" fontId="25" fillId="0" borderId="58" xfId="26" applyFont="1" applyBorder="1" applyAlignment="1">
      <alignment horizontal="center" vertical="center"/>
    </xf>
    <xf numFmtId="3" fontId="25" fillId="0" borderId="58" xfId="26" applyNumberFormat="1" applyFont="1" applyBorder="1" applyAlignment="1">
      <alignment horizontal="center" vertical="center"/>
    </xf>
    <xf numFmtId="14" fontId="25" fillId="0" borderId="58" xfId="26" applyNumberFormat="1" applyFont="1" applyBorder="1" applyAlignment="1">
      <alignment horizontal="center" vertical="center"/>
    </xf>
    <xf numFmtId="168" fontId="25" fillId="0" borderId="58" xfId="26" applyNumberFormat="1" applyFont="1" applyBorder="1" applyAlignment="1">
      <alignment horizontal="center" vertical="center"/>
    </xf>
    <xf numFmtId="0" fontId="86" fillId="2" borderId="59" xfId="26" applyFont="1" applyFill="1" applyBorder="1" applyAlignment="1">
      <alignment horizontal="center" vertical="center"/>
    </xf>
    <xf numFmtId="166" fontId="20" fillId="2" borderId="0" xfId="0" applyNumberFormat="1" applyFont="1" applyFill="1"/>
    <xf numFmtId="0" fontId="21" fillId="26" borderId="0" xfId="0" applyFont="1" applyFill="1" applyAlignment="1">
      <alignment horizontal="left"/>
    </xf>
    <xf numFmtId="3" fontId="21" fillId="26" borderId="0" xfId="0" applyNumberFormat="1" applyFont="1" applyFill="1" applyAlignment="1">
      <alignment horizontal="right"/>
    </xf>
    <xf numFmtId="0" fontId="17" fillId="27" borderId="1" xfId="0" applyFont="1" applyFill="1" applyBorder="1" applyAlignment="1">
      <alignment horizontal="left"/>
    </xf>
    <xf numFmtId="166" fontId="17" fillId="27" borderId="1" xfId="0" applyNumberFormat="1" applyFont="1" applyFill="1" applyBorder="1"/>
    <xf numFmtId="166" fontId="43" fillId="28" borderId="20" xfId="1" applyNumberFormat="1" applyFont="1" applyFill="1" applyBorder="1" applyAlignment="1">
      <alignment horizontal="center" vertical="center"/>
    </xf>
    <xf numFmtId="177" fontId="3" fillId="2" borderId="17" xfId="1" applyNumberFormat="1" applyFont="1" applyFill="1" applyBorder="1" applyAlignment="1">
      <alignment horizontal="right" vertical="center"/>
    </xf>
    <xf numFmtId="0" fontId="20" fillId="12" borderId="27" xfId="4" applyNumberFormat="1" applyFont="1" applyFill="1" applyBorder="1" applyAlignment="1">
      <alignment vertical="center"/>
    </xf>
    <xf numFmtId="175" fontId="20" fillId="12" borderId="27" xfId="4" applyNumberFormat="1" applyFont="1" applyFill="1" applyBorder="1" applyAlignment="1">
      <alignment horizontal="center" vertical="center"/>
    </xf>
    <xf numFmtId="175" fontId="20" fillId="12" borderId="28" xfId="4" applyNumberFormat="1" applyFont="1" applyFill="1" applyBorder="1" applyAlignment="1">
      <alignment horizontal="center" vertical="center"/>
    </xf>
    <xf numFmtId="166" fontId="20" fillId="12" borderId="27" xfId="1" applyNumberFormat="1" applyFont="1" applyFill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170" fontId="4" fillId="2" borderId="0" xfId="19" applyNumberFormat="1" applyFont="1" applyFill="1" applyBorder="1" applyAlignment="1">
      <alignment horizontal="right" vertical="center"/>
    </xf>
    <xf numFmtId="166" fontId="20" fillId="12" borderId="33" xfId="1" applyNumberFormat="1" applyFont="1" applyFill="1" applyBorder="1" applyAlignment="1">
      <alignment horizontal="center" vertical="center"/>
    </xf>
    <xf numFmtId="3" fontId="43" fillId="13" borderId="26" xfId="9" applyNumberFormat="1" applyFont="1" applyFill="1" applyBorder="1" applyAlignment="1">
      <alignment horizontal="center" vertical="center"/>
    </xf>
    <xf numFmtId="175" fontId="20" fillId="8" borderId="32" xfId="4" applyNumberFormat="1" applyFont="1" applyFill="1" applyBorder="1" applyAlignment="1">
      <alignment horizontal="right"/>
    </xf>
    <xf numFmtId="9" fontId="20" fillId="8" borderId="68" xfId="1" applyFont="1" applyFill="1" applyBorder="1" applyAlignment="1">
      <alignment horizontal="right" vertical="center"/>
    </xf>
    <xf numFmtId="175" fontId="4" fillId="2" borderId="2" xfId="4" applyNumberFormat="1" applyFont="1" applyFill="1" applyBorder="1" applyAlignment="1">
      <alignment horizontal="right"/>
    </xf>
    <xf numFmtId="9" fontId="20" fillId="8" borderId="35" xfId="1" applyFont="1" applyFill="1" applyBorder="1" applyAlignment="1">
      <alignment horizontal="right" vertical="center"/>
    </xf>
    <xf numFmtId="175" fontId="20" fillId="8" borderId="28" xfId="4" applyNumberFormat="1" applyFont="1" applyFill="1" applyBorder="1" applyAlignment="1">
      <alignment horizontal="right" vertical="center"/>
    </xf>
    <xf numFmtId="9" fontId="20" fillId="8" borderId="55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right"/>
    </xf>
    <xf numFmtId="0" fontId="16" fillId="10" borderId="0" xfId="0" applyFont="1" applyFill="1" applyAlignment="1">
      <alignment horizontal="left" wrapText="1" indent="1"/>
    </xf>
    <xf numFmtId="0" fontId="21" fillId="4" borderId="24" xfId="7" applyFont="1" applyFill="1" applyBorder="1" applyAlignment="1">
      <alignment horizontal="center"/>
    </xf>
    <xf numFmtId="2" fontId="21" fillId="4" borderId="41" xfId="7" applyNumberFormat="1" applyFont="1" applyFill="1" applyBorder="1" applyAlignment="1">
      <alignment horizontal="left"/>
    </xf>
    <xf numFmtId="3" fontId="21" fillId="4" borderId="5" xfId="7" applyNumberFormat="1" applyFont="1" applyFill="1" applyBorder="1" applyAlignment="1">
      <alignment horizontal="center" vertical="center"/>
    </xf>
    <xf numFmtId="2" fontId="21" fillId="4" borderId="18" xfId="7" applyNumberFormat="1" applyFont="1" applyFill="1" applyBorder="1" applyAlignment="1">
      <alignment horizontal="left"/>
    </xf>
    <xf numFmtId="3" fontId="21" fillId="4" borderId="16" xfId="7" applyNumberFormat="1" applyFont="1" applyFill="1" applyBorder="1" applyAlignment="1">
      <alignment horizontal="left"/>
    </xf>
    <xf numFmtId="3" fontId="21" fillId="4" borderId="40" xfId="7" applyNumberFormat="1" applyFont="1" applyFill="1" applyBorder="1" applyAlignment="1">
      <alignment horizontal="left"/>
    </xf>
    <xf numFmtId="3" fontId="21" fillId="4" borderId="2" xfId="7" applyNumberFormat="1" applyFont="1" applyFill="1" applyBorder="1" applyAlignment="1">
      <alignment horizontal="center" vertical="center"/>
    </xf>
    <xf numFmtId="0" fontId="21" fillId="4" borderId="40" xfId="7" applyFont="1" applyFill="1" applyBorder="1" applyAlignment="1">
      <alignment horizontal="left" vertical="center"/>
    </xf>
    <xf numFmtId="3" fontId="39" fillId="9" borderId="2" xfId="7" applyNumberFormat="1" applyFont="1" applyFill="1" applyBorder="1" applyAlignment="1">
      <alignment horizontal="center" vertical="center"/>
    </xf>
    <xf numFmtId="0" fontId="4" fillId="2" borderId="16" xfId="9" applyFont="1" applyBorder="1">
      <alignment horizontal="left"/>
    </xf>
    <xf numFmtId="10" fontId="17" fillId="4" borderId="0" xfId="7" applyNumberFormat="1" applyFont="1" applyFill="1" applyAlignment="1">
      <alignment horizontal="center" vertical="center"/>
    </xf>
    <xf numFmtId="10" fontId="38" fillId="4" borderId="0" xfId="7" applyNumberFormat="1" applyFont="1" applyFill="1" applyAlignment="1">
      <alignment horizontal="center" vertical="center"/>
    </xf>
    <xf numFmtId="10" fontId="43" fillId="10" borderId="26" xfId="1" applyNumberFormat="1" applyFont="1" applyFill="1" applyBorder="1" applyAlignment="1">
      <alignment horizontal="center" vertical="center"/>
    </xf>
    <xf numFmtId="10" fontId="43" fillId="14" borderId="26" xfId="1" applyNumberFormat="1" applyFont="1" applyFill="1" applyBorder="1" applyAlignment="1">
      <alignment horizontal="right" vertical="center"/>
    </xf>
    <xf numFmtId="10" fontId="20" fillId="8" borderId="1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center" vertical="center"/>
    </xf>
    <xf numFmtId="166" fontId="20" fillId="8" borderId="31" xfId="1" applyNumberFormat="1" applyFont="1" applyFill="1" applyBorder="1" applyAlignment="1">
      <alignment horizontal="center" vertical="center"/>
    </xf>
    <xf numFmtId="175" fontId="4" fillId="2" borderId="40" xfId="4" applyNumberFormat="1" applyFont="1" applyFill="1" applyBorder="1" applyAlignment="1">
      <alignment horizontal="center" vertical="center"/>
    </xf>
    <xf numFmtId="175" fontId="4" fillId="0" borderId="40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right" vertical="center"/>
    </xf>
    <xf numFmtId="176" fontId="4" fillId="2" borderId="23" xfId="1" applyNumberFormat="1" applyFont="1" applyFill="1" applyBorder="1" applyAlignment="1">
      <alignment horizontal="right" vertical="center"/>
    </xf>
    <xf numFmtId="175" fontId="4" fillId="0" borderId="16" xfId="4" applyNumberFormat="1" applyFont="1" applyBorder="1" applyAlignment="1">
      <alignment horizontal="center" vertical="center"/>
    </xf>
    <xf numFmtId="175" fontId="4" fillId="0" borderId="0" xfId="4" applyNumberFormat="1" applyFont="1" applyBorder="1" applyAlignment="1">
      <alignment horizontal="center" vertical="center"/>
    </xf>
    <xf numFmtId="175" fontId="4" fillId="2" borderId="30" xfId="4" applyNumberFormat="1" applyFont="1" applyFill="1" applyBorder="1" applyAlignment="1">
      <alignment horizontal="center" vertical="center"/>
    </xf>
    <xf numFmtId="175" fontId="4" fillId="2" borderId="41" xfId="4" applyNumberFormat="1" applyFont="1" applyFill="1" applyBorder="1" applyAlignment="1">
      <alignment horizontal="center" vertical="center"/>
    </xf>
    <xf numFmtId="171" fontId="4" fillId="2" borderId="16" xfId="4" applyNumberFormat="1" applyFont="1" applyFill="1" applyBorder="1" applyAlignment="1">
      <alignment horizontal="center" vertical="center"/>
    </xf>
    <xf numFmtId="171" fontId="4" fillId="2" borderId="0" xfId="4" applyNumberFormat="1" applyFont="1" applyFill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right" vertical="center"/>
    </xf>
    <xf numFmtId="165" fontId="4" fillId="2" borderId="16" xfId="4" applyFont="1" applyFill="1" applyBorder="1" applyAlignment="1">
      <alignment horizontal="center" vertical="center"/>
    </xf>
    <xf numFmtId="165" fontId="4" fillId="2" borderId="0" xfId="4" applyFont="1" applyFill="1" applyBorder="1" applyAlignment="1">
      <alignment horizontal="center" vertical="center"/>
    </xf>
    <xf numFmtId="175" fontId="20" fillId="8" borderId="41" xfId="4" applyNumberFormat="1" applyFont="1" applyFill="1" applyBorder="1" applyAlignment="1">
      <alignment horizontal="center" vertical="center"/>
    </xf>
    <xf numFmtId="175" fontId="20" fillId="8" borderId="5" xfId="4" applyNumberFormat="1" applyFont="1" applyFill="1" applyBorder="1" applyAlignment="1">
      <alignment horizontal="center" vertical="center"/>
    </xf>
    <xf numFmtId="166" fontId="20" fillId="8" borderId="69" xfId="1" applyNumberFormat="1" applyFont="1" applyFill="1" applyBorder="1" applyAlignment="1">
      <alignment horizontal="right" vertical="center"/>
    </xf>
    <xf numFmtId="171" fontId="4" fillId="0" borderId="4" xfId="4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75" fontId="4" fillId="2" borderId="27" xfId="4" applyNumberFormat="1" applyFont="1" applyFill="1" applyBorder="1" applyAlignment="1">
      <alignment horizontal="center" vertical="center"/>
    </xf>
    <xf numFmtId="175" fontId="4" fillId="2" borderId="28" xfId="4" applyNumberFormat="1" applyFont="1" applyFill="1" applyBorder="1" applyAlignment="1">
      <alignment horizontal="center" vertical="center"/>
    </xf>
    <xf numFmtId="166" fontId="4" fillId="2" borderId="24" xfId="1" applyNumberFormat="1" applyFont="1" applyFill="1" applyBorder="1" applyAlignment="1">
      <alignment horizontal="center" vertical="center"/>
    </xf>
    <xf numFmtId="166" fontId="4" fillId="2" borderId="33" xfId="1" applyNumberFormat="1" applyFont="1" applyFill="1" applyBorder="1" applyAlignment="1">
      <alignment horizontal="right" vertical="center"/>
    </xf>
    <xf numFmtId="10" fontId="41" fillId="8" borderId="44" xfId="1" applyNumberFormat="1" applyFont="1" applyFill="1" applyBorder="1" applyAlignment="1">
      <alignment horizontal="center" vertical="center"/>
    </xf>
    <xf numFmtId="176" fontId="3" fillId="2" borderId="46" xfId="1" applyNumberFormat="1" applyFont="1" applyFill="1" applyBorder="1" applyAlignment="1">
      <alignment horizontal="right" vertical="center"/>
    </xf>
    <xf numFmtId="171" fontId="3" fillId="2" borderId="16" xfId="4" applyNumberFormat="1" applyFont="1" applyFill="1" applyBorder="1" applyAlignment="1">
      <alignment horizontal="left" vertical="center"/>
    </xf>
    <xf numFmtId="171" fontId="3" fillId="2" borderId="0" xfId="4" applyNumberFormat="1" applyFont="1" applyFill="1" applyAlignment="1">
      <alignment horizontal="left" vertical="center"/>
    </xf>
    <xf numFmtId="175" fontId="3" fillId="2" borderId="18" xfId="4" applyNumberFormat="1" applyFont="1" applyFill="1" applyBorder="1" applyAlignment="1">
      <alignment horizontal="left" vertical="center"/>
    </xf>
    <xf numFmtId="175" fontId="3" fillId="2" borderId="4" xfId="4" applyNumberFormat="1" applyFont="1" applyFill="1" applyBorder="1" applyAlignment="1">
      <alignment horizontal="left" vertical="center"/>
    </xf>
    <xf numFmtId="165" fontId="4" fillId="0" borderId="16" xfId="4" applyFont="1" applyFill="1" applyBorder="1" applyAlignment="1">
      <alignment horizontal="center" vertical="center"/>
    </xf>
    <xf numFmtId="165" fontId="4" fillId="0" borderId="0" xfId="4" applyFont="1" applyFill="1" applyBorder="1" applyAlignment="1">
      <alignment horizontal="center" vertical="center"/>
    </xf>
    <xf numFmtId="0" fontId="67" fillId="0" borderId="0" xfId="0" quotePrefix="1" applyFont="1" applyAlignment="1">
      <alignment horizontal="left" wrapText="1"/>
    </xf>
    <xf numFmtId="0" fontId="67" fillId="0" borderId="0" xfId="0" applyFont="1" applyAlignment="1">
      <alignment horizontal="left"/>
    </xf>
    <xf numFmtId="10" fontId="4" fillId="2" borderId="23" xfId="1" applyNumberFormat="1" applyFont="1" applyFill="1" applyBorder="1" applyAlignment="1">
      <alignment horizontal="center" vertical="center"/>
    </xf>
    <xf numFmtId="0" fontId="21" fillId="4" borderId="39" xfId="5" applyFont="1" applyFill="1" applyBorder="1" applyAlignment="1">
      <alignment horizontal="left" vertical="center"/>
    </xf>
    <xf numFmtId="172" fontId="21" fillId="4" borderId="7" xfId="19" applyNumberFormat="1" applyFont="1" applyFill="1" applyBorder="1" applyAlignment="1">
      <alignment horizontal="right" vertical="center"/>
    </xf>
    <xf numFmtId="172" fontId="21" fillId="4" borderId="8" xfId="19" applyNumberFormat="1" applyFont="1" applyFill="1" applyBorder="1" applyAlignment="1">
      <alignment horizontal="right" vertical="center"/>
    </xf>
    <xf numFmtId="171" fontId="21" fillId="4" borderId="7" xfId="5" applyNumberFormat="1" applyFont="1" applyFill="1" applyBorder="1" applyAlignment="1">
      <alignment vertical="center"/>
    </xf>
    <xf numFmtId="171" fontId="21" fillId="4" borderId="8" xfId="5" applyNumberFormat="1" applyFont="1" applyFill="1" applyBorder="1" applyAlignment="1">
      <alignment vertical="center"/>
    </xf>
    <xf numFmtId="0" fontId="65" fillId="0" borderId="71" xfId="0" applyFont="1" applyBorder="1" applyAlignment="1">
      <alignment horizontal="center" vertical="center"/>
    </xf>
    <xf numFmtId="0" fontId="66" fillId="0" borderId="71" xfId="0" applyFont="1" applyBorder="1" applyAlignment="1">
      <alignment vertical="center"/>
    </xf>
    <xf numFmtId="0" fontId="65" fillId="0" borderId="71" xfId="0" applyFont="1" applyBorder="1" applyAlignment="1">
      <alignment vertical="center"/>
    </xf>
    <xf numFmtId="1" fontId="63" fillId="20" borderId="49" xfId="19" applyNumberFormat="1" applyFont="1" applyFill="1" applyBorder="1" applyAlignment="1">
      <alignment horizontal="center" vertical="center"/>
    </xf>
    <xf numFmtId="1" fontId="65" fillId="0" borderId="71" xfId="19" applyNumberFormat="1" applyFont="1" applyBorder="1" applyAlignment="1">
      <alignment horizontal="center" vertical="center"/>
    </xf>
    <xf numFmtId="1" fontId="65" fillId="0" borderId="48" xfId="19" applyNumberFormat="1" applyFont="1" applyBorder="1" applyAlignment="1">
      <alignment horizontal="center" vertical="center"/>
    </xf>
    <xf numFmtId="1" fontId="65" fillId="0" borderId="1" xfId="19" applyNumberFormat="1" applyFont="1" applyBorder="1" applyAlignment="1">
      <alignment horizontal="center" vertical="center"/>
    </xf>
    <xf numFmtId="1" fontId="65" fillId="0" borderId="0" xfId="19" applyNumberFormat="1" applyFont="1" applyAlignment="1">
      <alignment horizontal="center" vertical="center"/>
    </xf>
    <xf numFmtId="1" fontId="65" fillId="0" borderId="2" xfId="19" applyNumberFormat="1" applyFont="1" applyBorder="1" applyAlignment="1">
      <alignment horizontal="center" vertical="center"/>
    </xf>
    <xf numFmtId="1" fontId="65" fillId="0" borderId="54" xfId="19" applyNumberFormat="1" applyFont="1" applyBorder="1" applyAlignment="1">
      <alignment horizontal="center" vertical="center"/>
    </xf>
    <xf numFmtId="0" fontId="65" fillId="0" borderId="71" xfId="0" applyFont="1" applyBorder="1" applyAlignment="1">
      <alignment horizontal="center" vertical="center" wrapText="1"/>
    </xf>
    <xf numFmtId="1" fontId="64" fillId="20" borderId="51" xfId="0" applyNumberFormat="1" applyFont="1" applyFill="1" applyBorder="1" applyAlignment="1">
      <alignment horizontal="center" vertical="center"/>
    </xf>
    <xf numFmtId="0" fontId="67" fillId="0" borderId="0" xfId="0" quotePrefix="1" applyFont="1" applyAlignment="1">
      <alignment horizontal="center" vertical="center" wrapText="1"/>
    </xf>
    <xf numFmtId="0" fontId="67" fillId="0" borderId="0" xfId="0" quotePrefix="1" applyFont="1" applyAlignment="1">
      <alignment horizontal="left" vertical="center"/>
    </xf>
    <xf numFmtId="0" fontId="67" fillId="0" borderId="0" xfId="0" quotePrefix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49" fontId="11" fillId="2" borderId="0" xfId="23" applyNumberFormat="1" applyFont="1" applyFill="1" applyAlignment="1">
      <alignment horizontal="center" vertical="center" wrapText="1"/>
    </xf>
    <xf numFmtId="49" fontId="12" fillId="2" borderId="0" xfId="23" applyNumberFormat="1" applyFont="1" applyFill="1" applyAlignment="1">
      <alignment horizontal="center" vertical="center" wrapText="1"/>
    </xf>
    <xf numFmtId="0" fontId="18" fillId="4" borderId="0" xfId="7" applyFont="1" applyFill="1" applyAlignment="1">
      <alignment horizontal="left" wrapText="1"/>
    </xf>
    <xf numFmtId="0" fontId="21" fillId="0" borderId="16" xfId="7" applyFont="1" applyBorder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3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3" fillId="13" borderId="21" xfId="9" applyNumberFormat="1" applyFont="1" applyFill="1" applyBorder="1" applyAlignment="1">
      <alignment horizontal="center" vertical="center"/>
    </xf>
    <xf numFmtId="3" fontId="43" fillId="13" borderId="29" xfId="9" applyNumberFormat="1" applyFont="1" applyFill="1" applyBorder="1" applyAlignment="1">
      <alignment horizontal="center" vertical="center"/>
    </xf>
    <xf numFmtId="3" fontId="43" fillId="13" borderId="22" xfId="9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3" fontId="51" fillId="13" borderId="21" xfId="9" applyNumberFormat="1" applyFont="1" applyFill="1" applyBorder="1" applyAlignment="1">
      <alignment horizontal="center" vertical="center"/>
    </xf>
    <xf numFmtId="3" fontId="51" fillId="13" borderId="29" xfId="9" applyNumberFormat="1" applyFont="1" applyFill="1" applyBorder="1" applyAlignment="1">
      <alignment horizontal="center" vertical="center"/>
    </xf>
    <xf numFmtId="3" fontId="51" fillId="13" borderId="22" xfId="9" applyNumberFormat="1" applyFont="1" applyFill="1" applyBorder="1" applyAlignment="1">
      <alignment horizontal="center" vertical="center"/>
    </xf>
    <xf numFmtId="3" fontId="41" fillId="0" borderId="6" xfId="9" applyNumberFormat="1" applyFont="1" applyFill="1" applyBorder="1" applyAlignment="1">
      <alignment horizontal="center" vertical="center"/>
    </xf>
    <xf numFmtId="0" fontId="3" fillId="0" borderId="5" xfId="8" applyFont="1" applyBorder="1" applyAlignment="1">
      <alignment horizontal="left" vertical="center" wrapText="1"/>
    </xf>
    <xf numFmtId="0" fontId="3" fillId="0" borderId="5" xfId="8" applyFont="1" applyBorder="1" applyAlignment="1">
      <alignment horizontal="left" vertical="center"/>
    </xf>
    <xf numFmtId="0" fontId="4" fillId="0" borderId="1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wrapText="1"/>
    </xf>
    <xf numFmtId="0" fontId="45" fillId="0" borderId="1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center"/>
    </xf>
    <xf numFmtId="0" fontId="43" fillId="13" borderId="11" xfId="9" applyFont="1" applyFill="1" applyBorder="1" applyAlignment="1">
      <alignment horizontal="center" vertical="center"/>
    </xf>
    <xf numFmtId="0" fontId="4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0" fillId="11" borderId="1" xfId="0" applyFont="1" applyFill="1" applyBorder="1" applyAlignment="1">
      <alignment horizontal="left"/>
    </xf>
    <xf numFmtId="0" fontId="17" fillId="25" borderId="1" xfId="0" applyFont="1" applyFill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1" fillId="13" borderId="14" xfId="9" applyNumberFormat="1" applyFont="1" applyFill="1" applyBorder="1" applyAlignment="1">
      <alignment horizontal="center" vertical="center"/>
    </xf>
    <xf numFmtId="3" fontId="51" fillId="13" borderId="25" xfId="9" applyNumberFormat="1" applyFont="1" applyFill="1" applyBorder="1" applyAlignment="1">
      <alignment horizontal="center" vertical="center"/>
    </xf>
    <xf numFmtId="3" fontId="51" fillId="13" borderId="21" xfId="9" applyNumberFormat="1" applyFont="1" applyFill="1" applyBorder="1" applyAlignment="1">
      <alignment horizontal="center" vertical="center" wrapText="1"/>
    </xf>
    <xf numFmtId="3" fontId="51" fillId="13" borderId="29" xfId="9" applyNumberFormat="1" applyFont="1" applyFill="1" applyBorder="1" applyAlignment="1">
      <alignment horizontal="center" vertical="center" wrapText="1"/>
    </xf>
    <xf numFmtId="3" fontId="51" fillId="13" borderId="22" xfId="9" applyNumberFormat="1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6" fillId="2" borderId="0" xfId="0" applyFont="1" applyFill="1" applyAlignment="1">
      <alignment horizontal="left" vertical="center" wrapText="1"/>
    </xf>
    <xf numFmtId="0" fontId="52" fillId="0" borderId="1" xfId="0" applyFont="1" applyBorder="1" applyAlignment="1">
      <alignment horizontal="left" vertical="top" wrapText="1"/>
    </xf>
    <xf numFmtId="0" fontId="46" fillId="2" borderId="0" xfId="0" applyFont="1" applyFill="1" applyAlignment="1">
      <alignment horizontal="left" wrapText="1"/>
    </xf>
    <xf numFmtId="0" fontId="52" fillId="0" borderId="5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2" borderId="5" xfId="0" applyFont="1" applyFill="1" applyBorder="1" applyAlignment="1">
      <alignment horizontal="left"/>
    </xf>
    <xf numFmtId="0" fontId="60" fillId="4" borderId="52" xfId="2" applyFont="1" applyFill="1" applyBorder="1" applyAlignment="1">
      <alignment horizontal="left" vertical="center"/>
    </xf>
    <xf numFmtId="0" fontId="9" fillId="0" borderId="52" xfId="2" applyFont="1" applyBorder="1" applyAlignment="1">
      <alignment vertical="center"/>
    </xf>
    <xf numFmtId="0" fontId="60" fillId="4" borderId="53" xfId="2" applyFont="1" applyFill="1" applyBorder="1" applyAlignment="1">
      <alignment horizontal="left" vertical="center" wrapText="1"/>
    </xf>
    <xf numFmtId="0" fontId="9" fillId="0" borderId="53" xfId="2" applyFont="1" applyBorder="1" applyAlignment="1">
      <alignment vertical="center"/>
    </xf>
    <xf numFmtId="3" fontId="17" fillId="4" borderId="6" xfId="17" applyNumberFormat="1" applyFont="1" applyFill="1" applyBorder="1" applyAlignment="1">
      <alignment horizontal="right" vertical="center" wrapText="1"/>
    </xf>
    <xf numFmtId="3" fontId="39" fillId="0" borderId="0" xfId="0" applyNumberFormat="1" applyFont="1" applyAlignment="1">
      <alignment horizontal="center"/>
    </xf>
    <xf numFmtId="0" fontId="55" fillId="0" borderId="5" xfId="0" applyFont="1" applyBorder="1" applyAlignment="1">
      <alignment horizontal="left" vertical="center"/>
    </xf>
    <xf numFmtId="0" fontId="55" fillId="0" borderId="2" xfId="0" applyFont="1" applyBorder="1" applyAlignment="1">
      <alignment horizontal="left" vertical="center"/>
    </xf>
    <xf numFmtId="0" fontId="53" fillId="18" borderId="37" xfId="5" applyFont="1" applyFill="1" applyBorder="1" applyAlignment="1">
      <alignment horizontal="center" vertical="center" wrapText="1"/>
    </xf>
    <xf numFmtId="0" fontId="53" fillId="18" borderId="38" xfId="5" applyFont="1" applyFill="1" applyBorder="1" applyAlignment="1">
      <alignment horizontal="center" vertical="center" wrapText="1"/>
    </xf>
    <xf numFmtId="0" fontId="53" fillId="18" borderId="5" xfId="5" applyFont="1" applyFill="1" applyBorder="1" applyAlignment="1">
      <alignment horizontal="center" vertical="center" wrapText="1"/>
    </xf>
    <xf numFmtId="0" fontId="35" fillId="0" borderId="3" xfId="5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65" fillId="0" borderId="50" xfId="0" applyFont="1" applyBorder="1" applyAlignment="1">
      <alignment horizontal="center" vertical="center" textRotation="90" wrapText="1"/>
    </xf>
    <xf numFmtId="0" fontId="65" fillId="0" borderId="0" xfId="0" applyFont="1" applyAlignment="1">
      <alignment horizontal="center" vertical="center" textRotation="90" wrapText="1"/>
    </xf>
    <xf numFmtId="0" fontId="65" fillId="0" borderId="48" xfId="0" applyFont="1" applyBorder="1" applyAlignment="1">
      <alignment horizontal="center" vertical="center" textRotation="90" wrapText="1"/>
    </xf>
    <xf numFmtId="0" fontId="67" fillId="0" borderId="0" xfId="0" applyFont="1" applyAlignment="1">
      <alignment horizontal="left" vertical="center" wrapText="1"/>
    </xf>
    <xf numFmtId="0" fontId="30" fillId="2" borderId="60" xfId="26" applyFont="1" applyFill="1" applyBorder="1" applyAlignment="1">
      <alignment horizontal="left" vertical="center"/>
    </xf>
    <xf numFmtId="0" fontId="28" fillId="0" borderId="56" xfId="26" applyFont="1" applyBorder="1" applyAlignment="1">
      <alignment horizontal="center" vertical="center" textRotation="90" wrapText="1"/>
    </xf>
    <xf numFmtId="0" fontId="28" fillId="0" borderId="0" xfId="26" applyFont="1" applyAlignment="1">
      <alignment horizontal="center" vertical="center" textRotation="90" wrapText="1"/>
    </xf>
    <xf numFmtId="0" fontId="28" fillId="0" borderId="59" xfId="26" applyFont="1" applyBorder="1" applyAlignment="1">
      <alignment horizontal="center" vertical="center" textRotation="90" wrapText="1"/>
    </xf>
    <xf numFmtId="0" fontId="83" fillId="0" borderId="56" xfId="26" applyFont="1" applyBorder="1" applyAlignment="1">
      <alignment horizontal="center" vertical="center" textRotation="90" wrapText="1"/>
    </xf>
    <xf numFmtId="0" fontId="83" fillId="0" borderId="0" xfId="26" applyFont="1" applyAlignment="1">
      <alignment horizontal="center" vertical="center" textRotation="90" wrapText="1"/>
    </xf>
    <xf numFmtId="0" fontId="83" fillId="0" borderId="59" xfId="26" applyFont="1" applyBorder="1" applyAlignment="1">
      <alignment horizontal="center" vertical="center" textRotation="90" wrapText="1"/>
    </xf>
    <xf numFmtId="0" fontId="24" fillId="0" borderId="56" xfId="27" applyFont="1" applyFill="1" applyBorder="1" applyAlignment="1">
      <alignment horizontal="center" vertical="center" textRotation="90" wrapText="1"/>
    </xf>
    <xf numFmtId="0" fontId="24" fillId="0" borderId="0" xfId="27" applyFont="1" applyFill="1" applyBorder="1" applyAlignment="1">
      <alignment horizontal="center" vertical="center" textRotation="90" wrapText="1"/>
    </xf>
    <xf numFmtId="0" fontId="24" fillId="0" borderId="59" xfId="27" applyFont="1" applyFill="1" applyBorder="1" applyAlignment="1">
      <alignment horizontal="center" vertical="center" textRotation="90" wrapText="1"/>
    </xf>
    <xf numFmtId="0" fontId="32" fillId="0" borderId="0" xfId="26" applyFont="1" applyAlignment="1">
      <alignment horizontal="left" vertical="center"/>
    </xf>
    <xf numFmtId="0" fontId="21" fillId="4" borderId="40" xfId="7" applyFont="1" applyFill="1" applyBorder="1" applyAlignment="1">
      <alignment horizontal="left"/>
    </xf>
    <xf numFmtId="3" fontId="21" fillId="0" borderId="2" xfId="7" applyNumberFormat="1" applyFont="1" applyBorder="1" applyAlignment="1">
      <alignment horizontal="center" vertical="center"/>
    </xf>
    <xf numFmtId="3" fontId="21" fillId="0" borderId="70" xfId="7" applyNumberFormat="1" applyFont="1" applyBorder="1" applyAlignment="1">
      <alignment horizontal="center" vertical="center"/>
    </xf>
    <xf numFmtId="0" fontId="17" fillId="19" borderId="16" xfId="7" applyFont="1" applyFill="1" applyBorder="1" applyAlignment="1">
      <alignment horizontal="left" wrapText="1"/>
    </xf>
    <xf numFmtId="3" fontId="17" fillId="19" borderId="0" xfId="7" applyNumberFormat="1" applyFont="1" applyFill="1" applyAlignment="1">
      <alignment horizontal="center" vertical="center"/>
    </xf>
    <xf numFmtId="3" fontId="17" fillId="19" borderId="1" xfId="7" applyNumberFormat="1" applyFont="1" applyFill="1" applyBorder="1" applyAlignment="1">
      <alignment horizontal="center" vertical="center"/>
    </xf>
    <xf numFmtId="168" fontId="21" fillId="4" borderId="69" xfId="7" applyNumberFormat="1" applyFont="1" applyFill="1" applyBorder="1" applyAlignment="1">
      <alignment horizontal="center" vertical="center"/>
    </xf>
    <xf numFmtId="168" fontId="21" fillId="4" borderId="23" xfId="7" applyNumberFormat="1" applyFont="1" applyFill="1" applyBorder="1" applyAlignment="1">
      <alignment horizontal="center" vertical="center"/>
    </xf>
    <xf numFmtId="168" fontId="21" fillId="4" borderId="24" xfId="7" applyNumberFormat="1" applyFont="1" applyFill="1" applyBorder="1" applyAlignment="1">
      <alignment horizontal="center" vertical="center"/>
    </xf>
    <xf numFmtId="168" fontId="21" fillId="4" borderId="0" xfId="7" applyNumberFormat="1" applyFont="1" applyFill="1" applyAlignment="1">
      <alignment horizontal="center" vertical="center"/>
    </xf>
    <xf numFmtId="0" fontId="17" fillId="29" borderId="30" xfId="7" applyFont="1" applyFill="1" applyBorder="1" applyAlignment="1">
      <alignment horizontal="left"/>
    </xf>
    <xf numFmtId="0" fontId="21" fillId="29" borderId="1" xfId="7" applyFont="1" applyFill="1" applyBorder="1" applyAlignment="1">
      <alignment horizontal="center"/>
    </xf>
    <xf numFmtId="3" fontId="21" fillId="29" borderId="1" xfId="7" applyNumberFormat="1" applyFont="1" applyFill="1" applyBorder="1" applyAlignment="1">
      <alignment horizontal="center"/>
    </xf>
    <xf numFmtId="168" fontId="39" fillId="4" borderId="5" xfId="7" applyNumberFormat="1" applyFont="1" applyFill="1" applyBorder="1" applyAlignment="1">
      <alignment horizontal="center" vertical="center"/>
    </xf>
    <xf numFmtId="168" fontId="21" fillId="4" borderId="2" xfId="7" applyNumberFormat="1" applyFont="1" applyFill="1" applyBorder="1" applyAlignment="1">
      <alignment horizontal="center" vertical="center"/>
    </xf>
    <xf numFmtId="0" fontId="17" fillId="30" borderId="30" xfId="7" applyFont="1" applyFill="1" applyBorder="1" applyAlignment="1">
      <alignment horizontal="left" vertical="center"/>
    </xf>
    <xf numFmtId="166" fontId="38" fillId="30" borderId="1" xfId="7" applyNumberFormat="1" applyFont="1" applyFill="1" applyBorder="1" applyAlignment="1">
      <alignment horizontal="center" vertical="center"/>
    </xf>
    <xf numFmtId="10" fontId="38" fillId="30" borderId="1" xfId="7" applyNumberFormat="1" applyFont="1" applyFill="1" applyBorder="1" applyAlignment="1">
      <alignment horizontal="center" vertical="center"/>
    </xf>
    <xf numFmtId="166" fontId="17" fillId="30" borderId="1" xfId="7" applyNumberFormat="1" applyFont="1" applyFill="1" applyBorder="1" applyAlignment="1">
      <alignment horizontal="center" vertical="center"/>
    </xf>
    <xf numFmtId="0" fontId="41" fillId="8" borderId="30" xfId="9" applyFont="1" applyFill="1" applyBorder="1" applyAlignment="1"/>
    <xf numFmtId="168" fontId="3" fillId="2" borderId="0" xfId="9" applyNumberFormat="1" applyFont="1" applyAlignment="1">
      <alignment horizontal="center" vertical="center"/>
    </xf>
    <xf numFmtId="170" fontId="4" fillId="0" borderId="0" xfId="19" applyNumberFormat="1" applyFont="1" applyFill="1" applyBorder="1" applyAlignment="1">
      <alignment horizontal="center" vertical="center"/>
    </xf>
    <xf numFmtId="170" fontId="4" fillId="0" borderId="0" xfId="4" applyNumberFormat="1" applyFont="1" applyFill="1" applyBorder="1" applyAlignment="1">
      <alignment horizontal="center" vertical="center"/>
    </xf>
    <xf numFmtId="172" fontId="3" fillId="0" borderId="16" xfId="19" applyNumberFormat="1" applyFont="1" applyFill="1" applyBorder="1" applyAlignment="1">
      <alignment horizontal="left" vertical="center"/>
    </xf>
    <xf numFmtId="170" fontId="2" fillId="0" borderId="0" xfId="12" applyNumberFormat="1"/>
    <xf numFmtId="43" fontId="4" fillId="0" borderId="0" xfId="19" applyFont="1" applyFill="1" applyAlignment="1">
      <alignment horizontal="center"/>
    </xf>
    <xf numFmtId="186" fontId="4" fillId="0" borderId="0" xfId="19" applyNumberFormat="1" applyFont="1" applyFill="1" applyAlignment="1">
      <alignment horizontal="center"/>
    </xf>
    <xf numFmtId="166" fontId="20" fillId="2" borderId="0" xfId="0" applyNumberFormat="1" applyFont="1" applyFill="1" applyAlignment="1">
      <alignment horizontal="right" vertical="center"/>
    </xf>
    <xf numFmtId="172" fontId="4" fillId="0" borderId="0" xfId="2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/>
    </xf>
    <xf numFmtId="172" fontId="0" fillId="2" borderId="0" xfId="19" applyNumberFormat="1" applyFont="1" applyFill="1" applyAlignment="1">
      <alignment horizontal="center"/>
    </xf>
    <xf numFmtId="172" fontId="0" fillId="2" borderId="0" xfId="19" applyNumberFormat="1" applyFont="1" applyFill="1"/>
    <xf numFmtId="0" fontId="43" fillId="13" borderId="0" xfId="9" applyFont="1" applyFill="1" applyAlignment="1">
      <alignment horizontal="center" vertical="center" wrapText="1"/>
    </xf>
    <xf numFmtId="0" fontId="43" fillId="13" borderId="72" xfId="9" applyFont="1" applyFill="1" applyBorder="1" applyAlignment="1">
      <alignment horizontal="center" vertical="center" wrapText="1"/>
    </xf>
    <xf numFmtId="168" fontId="4" fillId="2" borderId="0" xfId="9" applyNumberFormat="1" applyFont="1" applyAlignment="1">
      <alignment horizontal="right"/>
    </xf>
    <xf numFmtId="9" fontId="20" fillId="2" borderId="1" xfId="1" applyFont="1" applyFill="1" applyBorder="1" applyAlignment="1">
      <alignment horizontal="center"/>
    </xf>
    <xf numFmtId="43" fontId="4" fillId="0" borderId="0" xfId="19" applyNumberFormat="1" applyFont="1" applyFill="1" applyAlignment="1">
      <alignment horizontal="center"/>
    </xf>
    <xf numFmtId="0" fontId="45" fillId="0" borderId="12" xfId="0" applyFont="1" applyBorder="1" applyAlignment="1">
      <alignment horizontal="left" vertical="center" wrapText="1"/>
    </xf>
  </cellXfs>
  <cellStyles count="33">
    <cellStyle name="Hipervínculo" xfId="24" builtinId="8"/>
    <cellStyle name="Incorrecto 2" xfId="27" xr:uid="{00000000-0005-0000-0000-000001000000}"/>
    <cellStyle name="Millares" xfId="19" builtinId="3"/>
    <cellStyle name="Millares 2" xfId="20" xr:uid="{00000000-0005-0000-0000-000003000000}"/>
    <cellStyle name="Millares 2 2" xfId="13" xr:uid="{00000000-0005-0000-0000-000004000000}"/>
    <cellStyle name="Millares 2 3" xfId="4" xr:uid="{00000000-0005-0000-0000-000005000000}"/>
    <cellStyle name="Millares 2 3 2" xfId="16" xr:uid="{00000000-0005-0000-0000-000006000000}"/>
    <cellStyle name="Millares 2 4" xfId="28" xr:uid="{00000000-0005-0000-0000-000007000000}"/>
    <cellStyle name="Millares 2 4 2" xfId="29" xr:uid="{23749804-27B3-4828-A63A-B8A7DBE7A4CB}"/>
    <cellStyle name="Millares 5" xfId="32" xr:uid="{AE7382F7-AF86-4223-82F8-82E97027225B}"/>
    <cellStyle name="Millares 7" xfId="6" xr:uid="{00000000-0005-0000-0000-000008000000}"/>
    <cellStyle name="Millares 8" xfId="10" xr:uid="{00000000-0005-0000-0000-000009000000}"/>
    <cellStyle name="Millares 8 2" xfId="18" xr:uid="{00000000-0005-0000-0000-00000A000000}"/>
    <cellStyle name="Millares 8 3" xfId="3" xr:uid="{00000000-0005-0000-0000-00000B000000}"/>
    <cellStyle name="Normal" xfId="0" builtinId="0"/>
    <cellStyle name="Normal 10" xfId="15" xr:uid="{00000000-0005-0000-0000-00000D000000}"/>
    <cellStyle name="Normal 12 2" xfId="14" xr:uid="{00000000-0005-0000-0000-00000E000000}"/>
    <cellStyle name="Normal 2" xfId="25" xr:uid="{00000000-0005-0000-0000-00000F000000}"/>
    <cellStyle name="Normal 2 2" xfId="8" xr:uid="{00000000-0005-0000-0000-000010000000}"/>
    <cellStyle name="Normal 2 2 2" xfId="12" xr:uid="{00000000-0005-0000-0000-000011000000}"/>
    <cellStyle name="Normal 2 7 2" xfId="17" xr:uid="{00000000-0005-0000-0000-000012000000}"/>
    <cellStyle name="Normal 3" xfId="21" xr:uid="{00000000-0005-0000-0000-000013000000}"/>
    <cellStyle name="Normal 3 2" xfId="22" xr:uid="{00000000-0005-0000-0000-000014000000}"/>
    <cellStyle name="Normal 3 2 3" xfId="2" xr:uid="{00000000-0005-0000-0000-000015000000}"/>
    <cellStyle name="Normal 39" xfId="30" xr:uid="{15268BDD-5A79-467E-9F34-7AD10D978169}"/>
    <cellStyle name="Normal 39 2" xfId="31" xr:uid="{E27ADAA8-413C-4DDB-9FA2-345197C35B1D}"/>
    <cellStyle name="Normal 4" xfId="26" xr:uid="{00000000-0005-0000-0000-000016000000}"/>
    <cellStyle name="Normal 4 3" xfId="7" xr:uid="{00000000-0005-0000-0000-000017000000}"/>
    <cellStyle name="Normal 6" xfId="5" xr:uid="{00000000-0005-0000-0000-000018000000}"/>
    <cellStyle name="Normal 65 3 4" xfId="23" xr:uid="{00000000-0005-0000-0000-000019000000}"/>
    <cellStyle name="Porcentaje" xfId="1" builtinId="5"/>
    <cellStyle name="Porcentaje 2" xfId="11" xr:uid="{00000000-0005-0000-0000-00001B000000}"/>
    <cellStyle name="TEXTO NORMAL" xfId="9" xr:uid="{00000000-0005-0000-0000-00001C000000}"/>
  </cellStyles>
  <dxfs count="4">
    <dxf>
      <fill>
        <patternFill patternType="none"/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93B7FF"/>
      <color rgb="FF002060"/>
      <color rgb="FFFF7575"/>
      <color rgb="FF002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A1F-4BAB-AC07-C0BCD4FF8D75}"/>
              </c:ext>
            </c:extLst>
          </c:dPt>
          <c:dPt>
            <c:idx val="9"/>
            <c:invertIfNegative val="0"/>
            <c:bubble3D val="0"/>
            <c:spPr>
              <a:solidFill>
                <a:srgbClr val="FF7575"/>
              </a:solidFill>
            </c:spPr>
            <c:extLst>
              <c:ext xmlns:c16="http://schemas.microsoft.com/office/drawing/2014/chart" uri="{C3380CC4-5D6E-409C-BE32-E72D297353CC}">
                <c16:uniqueId val="{00000002-8A1F-4BAB-AC07-C0BCD4FF8D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PRODUCCIÓN METÁLICA'!$A$22:$A$31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(Ene-Mar)</c:v>
                </c:pt>
              </c:strCache>
            </c:strRef>
          </c:cat>
          <c:val>
            <c:numRef>
              <c:f>'1. PRODUCCIÓN METÁLICA'!$O$22:$O$31</c:f>
              <c:numCache>
                <c:formatCode>#,##0</c:formatCode>
                <c:ptCount val="10"/>
                <c:pt idx="0">
                  <c:v>2352.9595047380653</c:v>
                </c:pt>
                <c:pt idx="1">
                  <c:v>2440.1811105834286</c:v>
                </c:pt>
                <c:pt idx="2">
                  <c:v>2416.8811002070697</c:v>
                </c:pt>
                <c:pt idx="3">
                  <c:v>2437.9253739027731</c:v>
                </c:pt>
                <c:pt idx="4">
                  <c:v>2150.1259121219628</c:v>
                </c:pt>
                <c:pt idx="5">
                  <c:v>2326.0353089323735</c:v>
                </c:pt>
                <c:pt idx="6">
                  <c:v>2445.2708303173977</c:v>
                </c:pt>
                <c:pt idx="7">
                  <c:v>2755.2443167853276</c:v>
                </c:pt>
                <c:pt idx="8">
                  <c:v>2736.1654283083481</c:v>
                </c:pt>
                <c:pt idx="9">
                  <c:v>666.45503485921108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1F-4BAB-AC07-C0BCD4FF8D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PE"/>
          </a:p>
        </c:txPr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329177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dLbls>
            <c:dLbl>
              <c:idx val="4"/>
              <c:layout>
                <c:manualLayout>
                  <c:x val="1.7890771066875985E-3"/>
                  <c:y val="1.3950075572062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96-4F5E-BD2C-41B432ACE79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EXPORTACIONES'!$B$55:$I$55</c:f>
              <c:strCache>
                <c:ptCount val="8"/>
                <c:pt idx="0">
                  <c:v>COBRE</c:v>
                </c:pt>
                <c:pt idx="1">
                  <c:v>ORO</c:v>
                </c:pt>
                <c:pt idx="2">
                  <c:v>ZINC</c:v>
                </c:pt>
                <c:pt idx="3">
                  <c:v>PLATA</c:v>
                </c:pt>
                <c:pt idx="4">
                  <c:v>PLOMO</c:v>
                </c:pt>
                <c:pt idx="5">
                  <c:v>ESTAÑO</c:v>
                </c:pt>
                <c:pt idx="6">
                  <c:v>HIERRO</c:v>
                </c:pt>
                <c:pt idx="7">
                  <c:v>MOLIBDENO</c:v>
                </c:pt>
              </c:strCache>
            </c:strRef>
          </c:cat>
          <c:val>
            <c:numRef>
              <c:f>'6. EXPORTACIONES'!$B$74:$I$74</c:f>
              <c:numCache>
                <c:formatCode>0.0%</c:formatCode>
                <c:ptCount val="8"/>
                <c:pt idx="0">
                  <c:v>-0.15759501273495258</c:v>
                </c:pt>
                <c:pt idx="1">
                  <c:v>2.2802869137607873E-2</c:v>
                </c:pt>
                <c:pt idx="2">
                  <c:v>-0.10854225185056032</c:v>
                </c:pt>
                <c:pt idx="3">
                  <c:v>0.30725758421566152</c:v>
                </c:pt>
                <c:pt idx="4">
                  <c:v>-0.3454527640622862</c:v>
                </c:pt>
                <c:pt idx="5">
                  <c:v>0.14384890518672533</c:v>
                </c:pt>
                <c:pt idx="6">
                  <c:v>-0.17338149125846281</c:v>
                </c:pt>
                <c:pt idx="7">
                  <c:v>1.7786780935725499E-2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96-4F5E-BD2C-41B432ACE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7940080"/>
        <c:axId val="417940640"/>
      </c:barChart>
      <c:catAx>
        <c:axId val="41794008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640"/>
        <c:crossesAt val="0"/>
        <c:auto val="1"/>
        <c:lblAlgn val="ctr"/>
        <c:lblOffset val="100"/>
        <c:noMultiLvlLbl val="0"/>
      </c:catAx>
      <c:valAx>
        <c:axId val="4179406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81-4B98-A658-579C293E529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81-4B98-A658-579C293E529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81-4B98-A658-579C293E529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7F81-4B98-A658-579C293E5291}"/>
              </c:ext>
            </c:extLst>
          </c:dPt>
          <c:dLbls>
            <c:dLbl>
              <c:idx val="6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F81-4B98-A658-579C293E5291}"/>
                </c:ext>
              </c:extLst>
            </c:dLbl>
            <c:dLbl>
              <c:idx val="10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F81-4B98-A658-579C293E529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'6. EXPORTACIONES'!$A$6:$A$16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 
(Ene - Feb)</c:v>
                </c:pt>
              </c:strCache>
            </c:strRef>
          </c:cat>
          <c:val>
            <c:numRef>
              <c:f>'6. EXPORTACIONES'!$K$6:$K$16</c:f>
              <c:numCache>
                <c:formatCode>_-* #,##0_-;\-* #,##0_-;_-* "-"??_-;_-@_-</c:formatCode>
                <c:ptCount val="11"/>
                <c:pt idx="0">
                  <c:v>18950.14001164426</c:v>
                </c:pt>
                <c:pt idx="1">
                  <c:v>21819.079289828664</c:v>
                </c:pt>
                <c:pt idx="2">
                  <c:v>27581.607245410356</c:v>
                </c:pt>
                <c:pt idx="3">
                  <c:v>28898.657866237914</c:v>
                </c:pt>
                <c:pt idx="4">
                  <c:v>28336.20765100779</c:v>
                </c:pt>
                <c:pt idx="5">
                  <c:v>26127.691951754765</c:v>
                </c:pt>
                <c:pt idx="6">
                  <c:v>39900.879512934625</c:v>
                </c:pt>
                <c:pt idx="7">
                  <c:v>38105.893981375455</c:v>
                </c:pt>
                <c:pt idx="8">
                  <c:v>42789.545630438319</c:v>
                </c:pt>
                <c:pt idx="9">
                  <c:v>47700.534289833726</c:v>
                </c:pt>
                <c:pt idx="10" formatCode="_-* #,##0.0_-;\-* #,##0.0_-;_-* &quot;-&quot;??_-;_-@_-">
                  <c:v>8071.5561480964698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81-4B98-A658-579C293E5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942880"/>
        <c:axId val="417943440"/>
      </c:barChart>
      <c:catAx>
        <c:axId val="4179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ysClr val="windowText" lastClr="000000"/>
                </a:solidFill>
                <a:effectLst/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3440"/>
        <c:crosses val="autoZero"/>
        <c:auto val="1"/>
        <c:lblAlgn val="ctr"/>
        <c:lblOffset val="100"/>
        <c:tickMarkSkip val="1"/>
        <c:noMultiLvlLbl val="0"/>
      </c:catAx>
      <c:valAx>
        <c:axId val="41794344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288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E8-447D-824D-03B9A564AFBB}"/>
              </c:ext>
            </c:extLst>
          </c:dPt>
          <c:dPt>
            <c:idx val="9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2-51E8-447D-824D-03B9A564AF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 INVERSIONES'!$A$21:$A$30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(ene-mar)</c:v>
                </c:pt>
              </c:strCache>
            </c:strRef>
          </c:cat>
          <c:val>
            <c:numRef>
              <c:f>'7. INVERSIONES'!$I$21:$I$30</c:f>
              <c:numCache>
                <c:formatCode>_ * #,##0_ ;_ * \-#,##0_ ;_ * "-"??_ ;_ @_ </c:formatCode>
                <c:ptCount val="10"/>
                <c:pt idx="0">
                  <c:v>3334.1488452199983</c:v>
                </c:pt>
                <c:pt idx="1">
                  <c:v>3974.7368350199986</c:v>
                </c:pt>
                <c:pt idx="2">
                  <c:v>4954.6334482999991</c:v>
                </c:pt>
                <c:pt idx="3">
                  <c:v>5902.6203698999998</c:v>
                </c:pt>
                <c:pt idx="4">
                  <c:v>4309.1731239999999</c:v>
                </c:pt>
                <c:pt idx="5">
                  <c:v>5155.3422629999995</c:v>
                </c:pt>
                <c:pt idx="6">
                  <c:v>5243.9973179999997</c:v>
                </c:pt>
                <c:pt idx="7">
                  <c:v>4936.0891089999996</c:v>
                </c:pt>
                <c:pt idx="8">
                  <c:v>5001.6604420000003</c:v>
                </c:pt>
                <c:pt idx="9">
                  <c:v>1058.9645330000001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E8-447D-824D-03B9A564A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_ * #,##0_ ;_ * \-#,##0_ ;_ * &quot;-&quot;??_ ;_ @_ " sourceLinked="1"/>
        <c:majorTickMark val="out"/>
        <c:minorTickMark val="none"/>
        <c:tickLblPos val="nextTo"/>
        <c:crossAx val="17329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06996957844416E-2"/>
          <c:y val="9.8845734179087513E-2"/>
          <c:w val="0.96175575836592786"/>
          <c:h val="0.70252708006868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3B7F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3B7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D5-4187-B680-4DCD7A3F185F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DD5-4187-B680-4DCD7A3F185F}"/>
              </c:ext>
            </c:extLst>
          </c:dPt>
          <c:dLbls>
            <c:dLbl>
              <c:idx val="4"/>
              <c:layout>
                <c:manualLayout>
                  <c:x val="-8.6918730986527588E-3"/>
                  <c:y val="-3.2921802165373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D5-4187-B680-4DCD7A3F185F}"/>
                </c:ext>
              </c:extLst>
            </c:dLbl>
            <c:dLbl>
              <c:idx val="8"/>
              <c:layout>
                <c:manualLayout>
                  <c:x val="4.5433501959589283E-4"/>
                  <c:y val="-3.2407655518803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D5-4187-B680-4DCD7A3F185F}"/>
                </c:ext>
              </c:extLst>
            </c:dLbl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DD5-4187-B680-4DCD7A3F185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 RECAUDACIÓN'!$A$11:$A$20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 
(ene-mar)</c:v>
                </c:pt>
              </c:strCache>
            </c:strRef>
          </c:cat>
          <c:val>
            <c:numRef>
              <c:f>'15. RECAUDACIÓN'!$G$11:$G$20</c:f>
              <c:numCache>
                <c:formatCode>_ * #,##0.0_ ;_ * \-#,##0.0_ ;_ * "-"??_ ;_ @_ </c:formatCode>
                <c:ptCount val="10"/>
                <c:pt idx="0">
                  <c:v>5997.20368478</c:v>
                </c:pt>
                <c:pt idx="1">
                  <c:v>9080.0895316599999</c:v>
                </c:pt>
                <c:pt idx="2">
                  <c:v>12248.277471096666</c:v>
                </c:pt>
                <c:pt idx="3">
                  <c:v>10513.433204446665</c:v>
                </c:pt>
                <c:pt idx="4">
                  <c:v>8016.9140878100006</c:v>
                </c:pt>
                <c:pt idx="5">
                  <c:v>24484.571917260004</c:v>
                </c:pt>
                <c:pt idx="6">
                  <c:v>23585.966682310001</c:v>
                </c:pt>
                <c:pt idx="7">
                  <c:v>16111.600872479999</c:v>
                </c:pt>
                <c:pt idx="8">
                  <c:v>18383.583112369997</c:v>
                </c:pt>
                <c:pt idx="9">
                  <c:v>6072.1388370799987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DD5-4187-B680-4DCD7A3F1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13296399"/>
        <c:axId val="313285583"/>
      </c:barChart>
      <c:catAx>
        <c:axId val="31329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85583"/>
        <c:crosses val="autoZero"/>
        <c:auto val="1"/>
        <c:lblAlgn val="ctr"/>
        <c:lblOffset val="100"/>
        <c:noMultiLvlLbl val="0"/>
      </c:catAx>
      <c:valAx>
        <c:axId val="313285583"/>
        <c:scaling>
          <c:orientation val="minMax"/>
          <c:max val="2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9639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ONTENIDO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</xdr:colOff>
      <xdr:row>1</xdr:row>
      <xdr:rowOff>19050</xdr:rowOff>
    </xdr:from>
    <xdr:to>
      <xdr:col>9</xdr:col>
      <xdr:colOff>408829</xdr:colOff>
      <xdr:row>8</xdr:row>
      <xdr:rowOff>9348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505" y="194310"/>
          <a:ext cx="6131449" cy="1217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63207</xdr:colOff>
      <xdr:row>54</xdr:row>
      <xdr:rowOff>19050</xdr:rowOff>
    </xdr:from>
    <xdr:to>
      <xdr:col>13</xdr:col>
      <xdr:colOff>542924</xdr:colOff>
      <xdr:row>61</xdr:row>
      <xdr:rowOff>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467623D-071E-4849-A492-32CB06F7F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9524</xdr:colOff>
      <xdr:row>0</xdr:row>
      <xdr:rowOff>85725</xdr:rowOff>
    </xdr:from>
    <xdr:to>
      <xdr:col>13</xdr:col>
      <xdr:colOff>828562</xdr:colOff>
      <xdr:row>2</xdr:row>
      <xdr:rowOff>76327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4CC885-1EAA-46D4-91DC-50ED6E12C9DE}"/>
            </a:ext>
          </a:extLst>
        </xdr:cNvPr>
        <xdr:cNvSpPr/>
      </xdr:nvSpPr>
      <xdr:spPr>
        <a:xfrm>
          <a:off x="10077449" y="85725"/>
          <a:ext cx="1647713" cy="371602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66675</xdr:rowOff>
    </xdr:from>
    <xdr:to>
      <xdr:col>7</xdr:col>
      <xdr:colOff>723900</xdr:colOff>
      <xdr:row>2</xdr:row>
      <xdr:rowOff>95377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5E4A45-C20A-4B26-88D6-862B859CD36E}"/>
            </a:ext>
          </a:extLst>
        </xdr:cNvPr>
        <xdr:cNvSpPr/>
      </xdr:nvSpPr>
      <xdr:spPr>
        <a:xfrm>
          <a:off x="8315325" y="66675"/>
          <a:ext cx="1323975" cy="41922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733424</xdr:colOff>
      <xdr:row>0</xdr:row>
      <xdr:rowOff>85726</xdr:rowOff>
    </xdr:from>
    <xdr:to>
      <xdr:col>7</xdr:col>
      <xdr:colOff>609599</xdr:colOff>
      <xdr:row>2</xdr:row>
      <xdr:rowOff>78009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DA286D-F815-4345-A759-472F949F7BD8}"/>
            </a:ext>
          </a:extLst>
        </xdr:cNvPr>
        <xdr:cNvSpPr/>
      </xdr:nvSpPr>
      <xdr:spPr>
        <a:xfrm>
          <a:off x="6076949" y="85726"/>
          <a:ext cx="1400175" cy="38280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47625</xdr:rowOff>
    </xdr:from>
    <xdr:to>
      <xdr:col>8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2C1EF2-6CD7-4356-B14A-9224E4AAF60E}"/>
            </a:ext>
          </a:extLst>
        </xdr:cNvPr>
        <xdr:cNvSpPr/>
      </xdr:nvSpPr>
      <xdr:spPr>
        <a:xfrm>
          <a:off x="7448550" y="476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0</xdr:row>
      <xdr:rowOff>66675</xdr:rowOff>
    </xdr:from>
    <xdr:to>
      <xdr:col>8</xdr:col>
      <xdr:colOff>490929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CBBA8D-F0B8-4C21-9089-BCC632DEBBCB}"/>
            </a:ext>
          </a:extLst>
        </xdr:cNvPr>
        <xdr:cNvSpPr/>
      </xdr:nvSpPr>
      <xdr:spPr>
        <a:xfrm>
          <a:off x="62007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66675</xdr:rowOff>
    </xdr:from>
    <xdr:to>
      <xdr:col>8</xdr:col>
      <xdr:colOff>500454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20899E-7DB5-49F6-B9A2-60073E83D2ED}"/>
            </a:ext>
          </a:extLst>
        </xdr:cNvPr>
        <xdr:cNvSpPr/>
      </xdr:nvSpPr>
      <xdr:spPr>
        <a:xfrm>
          <a:off x="5276850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1295400</xdr:colOff>
      <xdr:row>0</xdr:row>
      <xdr:rowOff>57150</xdr:rowOff>
    </xdr:from>
    <xdr:to>
      <xdr:col>10</xdr:col>
      <xdr:colOff>90879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3BFEAC-54C7-4DDB-A20A-F9E2687CB042}"/>
            </a:ext>
          </a:extLst>
        </xdr:cNvPr>
        <xdr:cNvSpPr/>
      </xdr:nvSpPr>
      <xdr:spPr>
        <a:xfrm>
          <a:off x="9934575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483268</xdr:colOff>
      <xdr:row>88</xdr:row>
      <xdr:rowOff>20554</xdr:rowOff>
    </xdr:from>
    <xdr:to>
      <xdr:col>8</xdr:col>
      <xdr:colOff>0</xdr:colOff>
      <xdr:row>102</xdr:row>
      <xdr:rowOff>84722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55B49143-777E-4CB8-8169-F543E08BD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314325</xdr:colOff>
      <xdr:row>38</xdr:row>
      <xdr:rowOff>63567</xdr:rowOff>
    </xdr:from>
    <xdr:to>
      <xdr:col>8</xdr:col>
      <xdr:colOff>923925</xdr:colOff>
      <xdr:row>52</xdr:row>
      <xdr:rowOff>94553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1F81A975-EC53-49F4-849D-51DC54B07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561975</xdr:colOff>
      <xdr:row>0</xdr:row>
      <xdr:rowOff>66675</xdr:rowOff>
    </xdr:from>
    <xdr:to>
      <xdr:col>10</xdr:col>
      <xdr:colOff>881454</xdr:colOff>
      <xdr:row>2</xdr:row>
      <xdr:rowOff>98963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2C5192-0FB2-4E62-969E-3EF51D7F7F7F}"/>
            </a:ext>
          </a:extLst>
        </xdr:cNvPr>
        <xdr:cNvSpPr/>
      </xdr:nvSpPr>
      <xdr:spPr>
        <a:xfrm>
          <a:off x="10429875" y="6667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361950</xdr:colOff>
      <xdr:row>0</xdr:row>
      <xdr:rowOff>57150</xdr:rowOff>
    </xdr:from>
    <xdr:to>
      <xdr:col>15</xdr:col>
      <xdr:colOff>5154</xdr:colOff>
      <xdr:row>2</xdr:row>
      <xdr:rowOff>85725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31F1F-F063-499F-A24A-7C8B91B9A8CC}"/>
            </a:ext>
          </a:extLst>
        </xdr:cNvPr>
        <xdr:cNvSpPr/>
      </xdr:nvSpPr>
      <xdr:spPr>
        <a:xfrm>
          <a:off x="7886700" y="57150"/>
          <a:ext cx="1491054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1238250</xdr:colOff>
      <xdr:row>0</xdr:row>
      <xdr:rowOff>57150</xdr:rowOff>
    </xdr:from>
    <xdr:to>
      <xdr:col>2</xdr:col>
      <xdr:colOff>2729304</xdr:colOff>
      <xdr:row>2</xdr:row>
      <xdr:rowOff>70388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29595-0597-4BDA-8765-13DD5B110E5E}"/>
            </a:ext>
          </a:extLst>
        </xdr:cNvPr>
        <xdr:cNvSpPr/>
      </xdr:nvSpPr>
      <xdr:spPr>
        <a:xfrm>
          <a:off x="5619750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95595</xdr:colOff>
      <xdr:row>49</xdr:row>
      <xdr:rowOff>76200</xdr:rowOff>
    </xdr:from>
    <xdr:to>
      <xdr:col>7</xdr:col>
      <xdr:colOff>866774</xdr:colOff>
      <xdr:row>55</xdr:row>
      <xdr:rowOff>152400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BEF1D52-9322-4EEA-AF1A-3816485CC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0</xdr:row>
      <xdr:rowOff>57150</xdr:rowOff>
    </xdr:from>
    <xdr:to>
      <xdr:col>8</xdr:col>
      <xdr:colOff>3810</xdr:colOff>
      <xdr:row>2</xdr:row>
      <xdr:rowOff>66675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C20C5A-D417-4DF0-9A78-14F2FD5A464F}"/>
            </a:ext>
          </a:extLst>
        </xdr:cNvPr>
        <xdr:cNvSpPr/>
      </xdr:nvSpPr>
      <xdr:spPr>
        <a:xfrm>
          <a:off x="5972175" y="57150"/>
          <a:ext cx="1470660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990599</xdr:colOff>
      <xdr:row>0</xdr:row>
      <xdr:rowOff>104775</xdr:rowOff>
    </xdr:from>
    <xdr:to>
      <xdr:col>7</xdr:col>
      <xdr:colOff>746759</xdr:colOff>
      <xdr:row>2</xdr:row>
      <xdr:rowOff>133350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399E5-A25C-4FAA-93E4-088CDCA7BFAC}"/>
            </a:ext>
          </a:extLst>
        </xdr:cNvPr>
        <xdr:cNvSpPr/>
      </xdr:nvSpPr>
      <xdr:spPr>
        <a:xfrm>
          <a:off x="8496299" y="104775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0</xdr:row>
      <xdr:rowOff>76200</xdr:rowOff>
    </xdr:from>
    <xdr:to>
      <xdr:col>7</xdr:col>
      <xdr:colOff>499110</xdr:colOff>
      <xdr:row>2</xdr:row>
      <xdr:rowOff>104775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933555-AC47-4075-BF3C-149D6CA961C8}"/>
            </a:ext>
          </a:extLst>
        </xdr:cNvPr>
        <xdr:cNvSpPr/>
      </xdr:nvSpPr>
      <xdr:spPr>
        <a:xfrm>
          <a:off x="7572375" y="76200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0</xdr:row>
      <xdr:rowOff>76200</xdr:rowOff>
    </xdr:from>
    <xdr:to>
      <xdr:col>14</xdr:col>
      <xdr:colOff>24204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7FADC5-9595-4CC7-B2AF-287BF0C69044}"/>
            </a:ext>
          </a:extLst>
        </xdr:cNvPr>
        <xdr:cNvSpPr/>
      </xdr:nvSpPr>
      <xdr:spPr>
        <a:xfrm>
          <a:off x="11125200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333375</xdr:colOff>
      <xdr:row>0</xdr:row>
      <xdr:rowOff>85725</xdr:rowOff>
    </xdr:from>
    <xdr:to>
      <xdr:col>16</xdr:col>
      <xdr:colOff>9525</xdr:colOff>
      <xdr:row>2</xdr:row>
      <xdr:rowOff>146588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AFA80-5A15-4528-A0F5-5D53E3AE408A}"/>
            </a:ext>
          </a:extLst>
        </xdr:cNvPr>
        <xdr:cNvSpPr/>
      </xdr:nvSpPr>
      <xdr:spPr>
        <a:xfrm>
          <a:off x="9324975" y="85725"/>
          <a:ext cx="1647825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0</xdr:row>
      <xdr:rowOff>114300</xdr:rowOff>
    </xdr:from>
    <xdr:to>
      <xdr:col>12</xdr:col>
      <xdr:colOff>5154</xdr:colOff>
      <xdr:row>1</xdr:row>
      <xdr:rowOff>375188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D23E2F-4F92-4A8D-A9D8-65D9BCEABC21}"/>
            </a:ext>
          </a:extLst>
        </xdr:cNvPr>
        <xdr:cNvSpPr/>
      </xdr:nvSpPr>
      <xdr:spPr>
        <a:xfrm>
          <a:off x="10934700" y="114300"/>
          <a:ext cx="17291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133350</xdr:rowOff>
    </xdr:from>
    <xdr:to>
      <xdr:col>11</xdr:col>
      <xdr:colOff>976704</xdr:colOff>
      <xdr:row>1</xdr:row>
      <xdr:rowOff>394238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C71793-B818-4370-BB1B-7C0D80881A6E}"/>
            </a:ext>
          </a:extLst>
        </xdr:cNvPr>
        <xdr:cNvSpPr/>
      </xdr:nvSpPr>
      <xdr:spPr>
        <a:xfrm>
          <a:off x="11334750" y="1333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0</xdr:row>
      <xdr:rowOff>85725</xdr:rowOff>
    </xdr:from>
    <xdr:to>
      <xdr:col>13</xdr:col>
      <xdr:colOff>700479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63FD09-45CF-413B-BE2E-7EEDE89EC9E8}"/>
            </a:ext>
          </a:extLst>
        </xdr:cNvPr>
        <xdr:cNvSpPr/>
      </xdr:nvSpPr>
      <xdr:spPr>
        <a:xfrm>
          <a:off x="8420100" y="85725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76200</xdr:rowOff>
    </xdr:from>
    <xdr:to>
      <xdr:col>3</xdr:col>
      <xdr:colOff>1691079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81AE7C-782E-40BC-A391-02F330453224}"/>
            </a:ext>
          </a:extLst>
        </xdr:cNvPr>
        <xdr:cNvSpPr/>
      </xdr:nvSpPr>
      <xdr:spPr>
        <a:xfrm>
          <a:off x="5210175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57150</xdr:rowOff>
    </xdr:from>
    <xdr:to>
      <xdr:col>5</xdr:col>
      <xdr:colOff>14679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25E527-5A7C-4286-AA27-79799BCDAC2E}"/>
            </a:ext>
          </a:extLst>
        </xdr:cNvPr>
        <xdr:cNvSpPr/>
      </xdr:nvSpPr>
      <xdr:spPr>
        <a:xfrm>
          <a:off x="4781550" y="571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40</xdr:row>
      <xdr:rowOff>22860</xdr:rowOff>
    </xdr:from>
    <xdr:to>
      <xdr:col>6</xdr:col>
      <xdr:colOff>1152525</xdr:colOff>
      <xdr:row>52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5F31EC4-A626-47EB-94F4-F24ECD33C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942975</xdr:colOff>
      <xdr:row>0</xdr:row>
      <xdr:rowOff>66675</xdr:rowOff>
    </xdr:from>
    <xdr:to>
      <xdr:col>7</xdr:col>
      <xdr:colOff>14679</xdr:colOff>
      <xdr:row>2</xdr:row>
      <xdr:rowOff>127538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D5952C-463D-4B3D-8DBB-9C854477C4D2}"/>
            </a:ext>
          </a:extLst>
        </xdr:cNvPr>
        <xdr:cNvSpPr/>
      </xdr:nvSpPr>
      <xdr:spPr>
        <a:xfrm>
          <a:off x="71532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1037104</xdr:colOff>
      <xdr:row>1</xdr:row>
      <xdr:rowOff>14568</xdr:rowOff>
    </xdr:from>
    <xdr:to>
      <xdr:col>9</xdr:col>
      <xdr:colOff>14118</xdr:colOff>
      <xdr:row>2</xdr:row>
      <xdr:rowOff>78793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FA6-2D3D-4480-A369-9A51EC8D874D}"/>
            </a:ext>
          </a:extLst>
        </xdr:cNvPr>
        <xdr:cNvSpPr/>
      </xdr:nvSpPr>
      <xdr:spPr>
        <a:xfrm>
          <a:off x="10466854" y="205068"/>
          <a:ext cx="1663064" cy="4261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2124075</xdr:colOff>
      <xdr:row>0</xdr:row>
      <xdr:rowOff>142875</xdr:rowOff>
    </xdr:from>
    <xdr:to>
      <xdr:col>12</xdr:col>
      <xdr:colOff>9525</xdr:colOff>
      <xdr:row>2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2C53B-F86D-4437-B7BE-3F0CF9877F7C}"/>
            </a:ext>
          </a:extLst>
        </xdr:cNvPr>
        <xdr:cNvSpPr/>
      </xdr:nvSpPr>
      <xdr:spPr>
        <a:xfrm>
          <a:off x="15630525" y="142875"/>
          <a:ext cx="1647825" cy="4095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B050"/>
  </sheetPr>
  <dimension ref="A1:Q57"/>
  <sheetViews>
    <sheetView tabSelected="1" view="pageBreakPreview" zoomScaleNormal="100" zoomScaleSheetLayoutView="100" workbookViewId="0"/>
  </sheetViews>
  <sheetFormatPr baseColWidth="10" defaultColWidth="11.42578125" defaultRowHeight="16.5" x14ac:dyDescent="0.3"/>
  <cols>
    <col min="1" max="1" width="5.28515625" style="13" customWidth="1"/>
    <col min="2" max="8" width="11.42578125" style="13"/>
    <col min="9" max="9" width="23" style="13" customWidth="1"/>
    <col min="10" max="11" width="11.42578125" style="515"/>
    <col min="12" max="12" width="11.42578125" style="13"/>
    <col min="13" max="13" width="8.5703125" style="13" customWidth="1"/>
    <col min="14" max="16384" width="11.42578125" style="13"/>
  </cols>
  <sheetData>
    <row r="1" spans="1:17" x14ac:dyDescent="0.3">
      <c r="A1" s="13" t="s">
        <v>520</v>
      </c>
    </row>
    <row r="10" spans="1:17" ht="22.5" customHeight="1" x14ac:dyDescent="0.3">
      <c r="B10" s="978" t="s">
        <v>63</v>
      </c>
      <c r="C10" s="978"/>
      <c r="D10" s="978"/>
      <c r="E10" s="978"/>
      <c r="F10" s="978"/>
      <c r="G10" s="978"/>
      <c r="H10" s="978"/>
      <c r="I10" s="978"/>
      <c r="J10" s="978"/>
      <c r="K10" s="978"/>
      <c r="L10" s="978"/>
      <c r="M10" s="15"/>
      <c r="N10" s="15"/>
      <c r="O10" s="15"/>
      <c r="P10" s="15"/>
      <c r="Q10" s="15"/>
    </row>
    <row r="11" spans="1:17" ht="18" customHeight="1" x14ac:dyDescent="0.3">
      <c r="B11" s="979" t="s">
        <v>928</v>
      </c>
      <c r="C11" s="979"/>
      <c r="D11" s="979"/>
      <c r="E11" s="979"/>
      <c r="F11" s="979"/>
      <c r="G11" s="979"/>
      <c r="H11" s="979"/>
      <c r="I11" s="979"/>
      <c r="J11" s="979"/>
      <c r="K11" s="979"/>
      <c r="L11" s="979"/>
      <c r="M11" s="16"/>
      <c r="N11" s="16"/>
      <c r="O11" s="16"/>
      <c r="P11" s="16"/>
      <c r="Q11" s="16"/>
    </row>
    <row r="12" spans="1:17" ht="18" customHeight="1" x14ac:dyDescent="0.3">
      <c r="B12" s="979" t="s">
        <v>929</v>
      </c>
      <c r="C12" s="979"/>
      <c r="D12" s="979"/>
      <c r="E12" s="979"/>
      <c r="F12" s="979"/>
      <c r="G12" s="979"/>
      <c r="H12" s="979"/>
      <c r="I12" s="979"/>
      <c r="J12" s="979"/>
      <c r="K12" s="979"/>
      <c r="L12" s="979"/>
      <c r="M12" s="16"/>
      <c r="N12" s="16"/>
      <c r="O12" s="16"/>
      <c r="P12" s="16"/>
      <c r="Q12" s="16"/>
    </row>
    <row r="14" spans="1:17" ht="18" x14ac:dyDescent="0.3">
      <c r="B14" s="14" t="s">
        <v>64</v>
      </c>
    </row>
    <row r="15" spans="1:17" x14ac:dyDescent="0.3">
      <c r="B15" s="13" t="s">
        <v>65</v>
      </c>
      <c r="J15" s="514" t="s">
        <v>66</v>
      </c>
    </row>
    <row r="16" spans="1:17" x14ac:dyDescent="0.3">
      <c r="B16" s="13" t="s">
        <v>67</v>
      </c>
      <c r="J16" s="514" t="s">
        <v>68</v>
      </c>
    </row>
    <row r="17" spans="2:10" x14ac:dyDescent="0.3">
      <c r="B17" s="13" t="s">
        <v>214</v>
      </c>
      <c r="I17" s="26"/>
      <c r="J17" s="557" t="s">
        <v>212</v>
      </c>
    </row>
    <row r="19" spans="2:10" ht="18" x14ac:dyDescent="0.3">
      <c r="B19" s="14" t="s">
        <v>398</v>
      </c>
    </row>
    <row r="20" spans="2:10" x14ac:dyDescent="0.3">
      <c r="B20" s="13" t="s">
        <v>388</v>
      </c>
      <c r="J20" s="514" t="s">
        <v>69</v>
      </c>
    </row>
    <row r="21" spans="2:10" x14ac:dyDescent="0.3">
      <c r="B21" s="13" t="s">
        <v>389</v>
      </c>
      <c r="I21" s="26"/>
      <c r="J21" s="514" t="s">
        <v>213</v>
      </c>
    </row>
    <row r="22" spans="2:10" x14ac:dyDescent="0.3">
      <c r="B22" s="13" t="s">
        <v>390</v>
      </c>
      <c r="J22" s="514" t="s">
        <v>70</v>
      </c>
    </row>
    <row r="24" spans="2:10" ht="18" x14ac:dyDescent="0.3">
      <c r="B24" s="14" t="s">
        <v>71</v>
      </c>
      <c r="J24" s="514" t="s">
        <v>72</v>
      </c>
    </row>
    <row r="26" spans="2:10" ht="18" x14ac:dyDescent="0.3">
      <c r="B26" s="14" t="s">
        <v>73</v>
      </c>
    </row>
    <row r="27" spans="2:10" x14ac:dyDescent="0.3">
      <c r="B27" s="13" t="s">
        <v>74</v>
      </c>
      <c r="J27" s="514" t="s">
        <v>77</v>
      </c>
    </row>
    <row r="28" spans="2:10" x14ac:dyDescent="0.3">
      <c r="B28" s="13" t="s">
        <v>75</v>
      </c>
      <c r="J28" s="514" t="s">
        <v>78</v>
      </c>
    </row>
    <row r="29" spans="2:10" x14ac:dyDescent="0.3">
      <c r="B29" s="13" t="s">
        <v>76</v>
      </c>
      <c r="J29" s="514" t="s">
        <v>79</v>
      </c>
    </row>
    <row r="31" spans="2:10" ht="18" x14ac:dyDescent="0.3">
      <c r="B31" s="14" t="s">
        <v>80</v>
      </c>
    </row>
    <row r="32" spans="2:10" x14ac:dyDescent="0.3">
      <c r="B32" s="13" t="s">
        <v>82</v>
      </c>
      <c r="J32" s="514" t="s">
        <v>84</v>
      </c>
    </row>
    <row r="33" spans="2:10" x14ac:dyDescent="0.3">
      <c r="B33" s="13" t="s">
        <v>215</v>
      </c>
      <c r="J33" s="514" t="s">
        <v>85</v>
      </c>
    </row>
    <row r="34" spans="2:10" x14ac:dyDescent="0.3">
      <c r="B34" s="13" t="s">
        <v>81</v>
      </c>
      <c r="J34" s="514" t="s">
        <v>85</v>
      </c>
    </row>
    <row r="35" spans="2:10" x14ac:dyDescent="0.3">
      <c r="B35" s="13" t="s">
        <v>83</v>
      </c>
      <c r="J35" s="514" t="s">
        <v>86</v>
      </c>
    </row>
    <row r="37" spans="2:10" ht="18" x14ac:dyDescent="0.3">
      <c r="B37" s="14" t="s">
        <v>87</v>
      </c>
    </row>
    <row r="38" spans="2:10" x14ac:dyDescent="0.3">
      <c r="B38" s="13" t="s">
        <v>88</v>
      </c>
      <c r="J38" s="514" t="s">
        <v>89</v>
      </c>
    </row>
    <row r="39" spans="2:10" x14ac:dyDescent="0.3">
      <c r="B39" s="13" t="s">
        <v>216</v>
      </c>
      <c r="J39" s="514" t="s">
        <v>89</v>
      </c>
    </row>
    <row r="40" spans="2:10" x14ac:dyDescent="0.3">
      <c r="B40" s="13" t="s">
        <v>176</v>
      </c>
      <c r="J40" s="514" t="s">
        <v>177</v>
      </c>
    </row>
    <row r="42" spans="2:10" ht="18" x14ac:dyDescent="0.3">
      <c r="B42" s="14" t="s">
        <v>90</v>
      </c>
    </row>
    <row r="43" spans="2:10" x14ac:dyDescent="0.3">
      <c r="B43" s="13" t="s">
        <v>217</v>
      </c>
      <c r="J43" s="514" t="s">
        <v>178</v>
      </c>
    </row>
    <row r="44" spans="2:10" ht="36" customHeight="1" x14ac:dyDescent="0.3">
      <c r="B44" s="977" t="s">
        <v>91</v>
      </c>
      <c r="C44" s="977"/>
      <c r="D44" s="977"/>
      <c r="E44" s="977"/>
      <c r="F44" s="977"/>
      <c r="G44" s="977"/>
      <c r="H44" s="977"/>
      <c r="J44" s="514" t="s">
        <v>179</v>
      </c>
    </row>
    <row r="46" spans="2:10" ht="18" x14ac:dyDescent="0.3">
      <c r="B46" s="14" t="s">
        <v>92</v>
      </c>
    </row>
    <row r="47" spans="2:10" x14ac:dyDescent="0.3">
      <c r="B47" s="13" t="s">
        <v>93</v>
      </c>
      <c r="J47" s="514" t="s">
        <v>180</v>
      </c>
    </row>
    <row r="49" spans="2:10" ht="18" x14ac:dyDescent="0.3">
      <c r="B49" s="14" t="s">
        <v>94</v>
      </c>
      <c r="J49" s="514" t="s">
        <v>181</v>
      </c>
    </row>
    <row r="51" spans="2:10" ht="18" x14ac:dyDescent="0.3">
      <c r="B51" s="14" t="s">
        <v>95</v>
      </c>
      <c r="J51" s="514" t="s">
        <v>182</v>
      </c>
    </row>
    <row r="53" spans="2:10" ht="18" x14ac:dyDescent="0.3">
      <c r="B53" s="14" t="s">
        <v>96</v>
      </c>
      <c r="J53" s="514" t="s">
        <v>183</v>
      </c>
    </row>
    <row r="55" spans="2:10" ht="18" x14ac:dyDescent="0.3">
      <c r="B55" s="14" t="s">
        <v>905</v>
      </c>
      <c r="J55" s="514" t="s">
        <v>906</v>
      </c>
    </row>
    <row r="56" spans="2:10" x14ac:dyDescent="0.3">
      <c r="J56" s="514"/>
    </row>
    <row r="57" spans="2:10" ht="18" x14ac:dyDescent="0.3">
      <c r="B57" s="14" t="s">
        <v>716</v>
      </c>
      <c r="J57" s="514" t="s">
        <v>717</v>
      </c>
    </row>
  </sheetData>
  <mergeCells count="4">
    <mergeCell ref="B44:H44"/>
    <mergeCell ref="B10:L10"/>
    <mergeCell ref="B11:L11"/>
    <mergeCell ref="B12:L12"/>
  </mergeCells>
  <hyperlinks>
    <hyperlink ref="J15" location="'1. PRODUCCIÓN METÁLICA'!A1" display="'1. PRODUCCIÓN METÁLICA'!A1" xr:uid="{00000000-0004-0000-0000-000000000000}"/>
    <hyperlink ref="J16" location="'2. PRODUCCIÓN EMPRESAS'!A1" display="'2. PRODUCCIÓN EMPRESAS'!A1" xr:uid="{00000000-0004-0000-0000-000001000000}"/>
    <hyperlink ref="J20" location="'4. NO METÁLICA'!A1" display="'4. NO METÁLICA'!A1" xr:uid="{00000000-0004-0000-0000-000002000000}"/>
    <hyperlink ref="J22" location="'4.2. CARBONÍFERA'!A1" display="'4.2. CARBONÍFERA'!A1" xr:uid="{00000000-0004-0000-0000-000003000000}"/>
    <hyperlink ref="J27" location="'6. EXPORTACIONES'!A1" display="'6. EXPORTACIONES'!A1" xr:uid="{00000000-0004-0000-0000-000004000000}"/>
    <hyperlink ref="J28" location="'6.1 EXPORTACIONES PART'!A1" display="'6.1 EXPORTACIONES PART'!A1" xr:uid="{00000000-0004-0000-0000-000005000000}"/>
    <hyperlink ref="J29" location="'6.2 EXPORT PRODUCTOS'!A1" display="'6.2 EXPORT PRODUCTOS'!A1" xr:uid="{00000000-0004-0000-0000-000006000000}"/>
    <hyperlink ref="J32" location="'7. INVERSIONES'!A1" display="'7. INVERSIONES'!A1" xr:uid="{00000000-0004-0000-0000-000007000000}"/>
    <hyperlink ref="J33" location="'8. INVERSIONES TIPO'!A1" display="'8. INVERSIONES TIPO'!A1" xr:uid="{00000000-0004-0000-0000-000008000000}"/>
    <hyperlink ref="J34" location="'8. INVERSIONES TIPO'!A1" display="'8. INVERSIONES TIPO'!A1" xr:uid="{00000000-0004-0000-0000-000009000000}"/>
    <hyperlink ref="J35" location="'9. INVERSIONES RUBRO'!A1" display="'9. INVERSIONES RUBRO'!A1" xr:uid="{00000000-0004-0000-0000-00000A000000}"/>
    <hyperlink ref="J38" location="'10. EMPLEO'!A1" display="'10. EMPLEO'!A1" xr:uid="{00000000-0004-0000-0000-00000B000000}"/>
    <hyperlink ref="J39" location="'10. EMPLEO'!A1" display="'10. EMPLEO'!A1" xr:uid="{00000000-0004-0000-0000-00000C000000}"/>
    <hyperlink ref="J24" location="'5. MACROECONÓMICAS'!A1" display="'5. MACROECONÓMICAS'!A1" xr:uid="{00000000-0004-0000-0000-00000D000000}"/>
    <hyperlink ref="J40" location="'11. EMPLEO-GÉNERO'!A1" display="'11. EMPLEO-GÉNERO'!A1" xr:uid="{00000000-0004-0000-0000-00000E000000}"/>
    <hyperlink ref="J44" location="'13. TRANSFERENCIAS 2'!A1" display="'13. TRANSFERENCIAS 2'!A1" xr:uid="{00000000-0004-0000-0000-000010000000}"/>
    <hyperlink ref="J47" location="'14. CATASTRO ACTIVIDAD'!A1" display="'14. CATASTRO ACTIVIDAD'!A1" xr:uid="{00000000-0004-0000-0000-000011000000}"/>
    <hyperlink ref="J49" location="'14.1 ACTIVIDAD MINERA'!A1" display="'14.1 ACTIVIDAD MINERA'!A1" xr:uid="{00000000-0004-0000-0000-000012000000}"/>
    <hyperlink ref="J51" location="'14.2 ÁREAS RESTRINGIDAS'!A1" display="'14.2 ÁREAS RESTRINGIDAS'!A1" xr:uid="{00000000-0004-0000-0000-000013000000}"/>
    <hyperlink ref="J53" location="'15. RECAUDACIÓN'!A1" display="'15. RECAUDACIÓN'!A1" xr:uid="{00000000-0004-0000-0000-000014000000}"/>
    <hyperlink ref="J55" location="'CPIM 2025'!Área_de_impresión" display="CPIM 2025'!A1" xr:uid="{00000000-0004-0000-0000-000015000000}"/>
    <hyperlink ref="J21" location="'4.1. NO METÁLICA DEPARTAMENTOS'!A1" display="'4.1. NO METÁLICA DEPARTAMENTOS'!A1" xr:uid="{00000000-0004-0000-0000-000017000000}"/>
    <hyperlink ref="J17" location="'3. PRODUCCIÓN DEPARTAMENTOS '!A1" display="3. PRODUCCIÓN DEPARTAMENTOS'!A1" xr:uid="{00000000-0004-0000-0000-000018000000}"/>
    <hyperlink ref="J43" location="'12. TRANSFERENCIAS'!A1" display="'12. TRANSFERENCIAS'!A1" xr:uid="{BDEA50F2-3C4C-42AC-ACCE-83210D3AD50A}"/>
    <hyperlink ref="J57" location="'CPEM 2025'!Área_de_impresión" display="CPEM 2025'!A1" xr:uid="{242FEC00-29EF-48E6-9A9A-B86D7D4FA31C}"/>
  </hyperlink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E3BA2-4861-4123-BB73-69951177C443}">
  <sheetPr>
    <tabColor rgb="FF92D050"/>
  </sheetPr>
  <dimension ref="A1:AH63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2.42578125" style="6" customWidth="1"/>
    <col min="3" max="3" width="13.28515625" style="6" bestFit="1" customWidth="1"/>
    <col min="4" max="14" width="12.42578125" style="6" customWidth="1"/>
    <col min="15" max="15" width="2" style="17" customWidth="1"/>
    <col min="16" max="16" width="11.42578125" style="6"/>
    <col min="17" max="17" width="12.42578125" style="6" bestFit="1" customWidth="1"/>
    <col min="18" max="18" width="14.42578125" style="6" bestFit="1" customWidth="1"/>
    <col min="19" max="20" width="12.42578125" style="6" bestFit="1" customWidth="1"/>
    <col min="21" max="21" width="11.5703125" style="6" bestFit="1" customWidth="1"/>
    <col min="22" max="22" width="13.42578125" style="6" bestFit="1" customWidth="1"/>
    <col min="23" max="24" width="11.5703125" style="6" bestFit="1" customWidth="1"/>
    <col min="25" max="25" width="11.42578125" style="6"/>
    <col min="26" max="26" width="11.5703125" style="6" bestFit="1" customWidth="1"/>
    <col min="27" max="27" width="13.42578125" style="6" bestFit="1" customWidth="1"/>
    <col min="28" max="30" width="11.5703125" style="6" bestFit="1" customWidth="1"/>
    <col min="31" max="31" width="12.42578125" style="6" bestFit="1" customWidth="1"/>
    <col min="32" max="33" width="11.5703125" style="6" bestFit="1" customWidth="1"/>
    <col min="34" max="16384" width="11.42578125" style="6"/>
  </cols>
  <sheetData>
    <row r="1" spans="1:15" ht="15.75" customHeight="1" x14ac:dyDescent="0.35">
      <c r="A1" s="333" t="s">
        <v>765</v>
      </c>
      <c r="B1" s="334"/>
      <c r="C1" s="334"/>
      <c r="D1" s="334"/>
      <c r="E1" s="334"/>
      <c r="F1" s="335"/>
      <c r="G1" s="336"/>
      <c r="H1" s="335"/>
      <c r="I1" s="334"/>
      <c r="J1" s="334"/>
      <c r="K1" s="334"/>
      <c r="L1" s="334"/>
      <c r="M1" s="334"/>
      <c r="N1" s="334"/>
    </row>
    <row r="2" spans="1:15" ht="14.45" customHeight="1" x14ac:dyDescent="0.25">
      <c r="A2" s="980" t="s">
        <v>766</v>
      </c>
      <c r="B2" s="980"/>
      <c r="C2" s="980"/>
      <c r="D2" s="980"/>
      <c r="E2" s="980"/>
      <c r="F2" s="980"/>
      <c r="G2" s="980"/>
      <c r="H2" s="980"/>
      <c r="I2" s="980"/>
      <c r="J2" s="629"/>
      <c r="K2" s="629"/>
      <c r="L2" s="629"/>
      <c r="M2" s="629"/>
      <c r="N2" s="629"/>
    </row>
    <row r="3" spans="1:15" ht="13.5" thickBot="1" x14ac:dyDescent="0.25">
      <c r="A3" s="334"/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</row>
    <row r="4" spans="1:15" s="178" customFormat="1" x14ac:dyDescent="0.2">
      <c r="A4" s="337" t="s">
        <v>209</v>
      </c>
      <c r="B4" s="338" t="s">
        <v>720</v>
      </c>
      <c r="C4" s="338" t="s">
        <v>767</v>
      </c>
      <c r="D4" s="338" t="s">
        <v>722</v>
      </c>
      <c r="E4" s="338" t="s">
        <v>723</v>
      </c>
      <c r="F4" s="338" t="s">
        <v>724</v>
      </c>
      <c r="G4" s="338" t="s">
        <v>270</v>
      </c>
      <c r="H4" s="338" t="s">
        <v>725</v>
      </c>
      <c r="I4" s="338" t="s">
        <v>726</v>
      </c>
      <c r="J4" s="338" t="s">
        <v>768</v>
      </c>
      <c r="K4" s="338" t="s">
        <v>769</v>
      </c>
      <c r="L4" s="338" t="s">
        <v>770</v>
      </c>
      <c r="M4" s="338" t="s">
        <v>771</v>
      </c>
      <c r="N4" s="339" t="s">
        <v>772</v>
      </c>
      <c r="O4" s="340"/>
    </row>
    <row r="5" spans="1:15" ht="13.5" thickBot="1" x14ac:dyDescent="0.25">
      <c r="A5" s="341"/>
      <c r="B5" s="342" t="s">
        <v>773</v>
      </c>
      <c r="C5" s="342" t="s">
        <v>774</v>
      </c>
      <c r="D5" s="342" t="s">
        <v>773</v>
      </c>
      <c r="E5" s="342" t="s">
        <v>775</v>
      </c>
      <c r="F5" s="342" t="s">
        <v>773</v>
      </c>
      <c r="G5" s="342" t="s">
        <v>773</v>
      </c>
      <c r="H5" s="342" t="s">
        <v>773</v>
      </c>
      <c r="I5" s="342" t="s">
        <v>773</v>
      </c>
      <c r="J5" s="342" t="s">
        <v>773</v>
      </c>
      <c r="K5" s="342" t="s">
        <v>773</v>
      </c>
      <c r="L5" s="342" t="s">
        <v>773</v>
      </c>
      <c r="M5" s="342" t="s">
        <v>773</v>
      </c>
      <c r="N5" s="905" t="s">
        <v>773</v>
      </c>
      <c r="O5" s="633"/>
    </row>
    <row r="6" spans="1:15" x14ac:dyDescent="0.2">
      <c r="A6" s="343">
        <v>2000</v>
      </c>
      <c r="B6" s="344">
        <v>553924</v>
      </c>
      <c r="C6" s="344">
        <v>132585078.00000001</v>
      </c>
      <c r="D6" s="344">
        <v>910303</v>
      </c>
      <c r="E6" s="344">
        <v>2437706</v>
      </c>
      <c r="F6" s="344">
        <v>270576</v>
      </c>
      <c r="G6" s="344">
        <v>2812784.7804642497</v>
      </c>
      <c r="H6" s="344">
        <v>37410</v>
      </c>
      <c r="I6" s="344">
        <v>7193</v>
      </c>
      <c r="J6" s="346" t="s">
        <v>776</v>
      </c>
      <c r="K6" s="346" t="s">
        <v>776</v>
      </c>
      <c r="L6" s="346" t="s">
        <v>776</v>
      </c>
      <c r="M6" s="346" t="s">
        <v>776</v>
      </c>
      <c r="N6" s="350" t="s">
        <v>776</v>
      </c>
    </row>
    <row r="7" spans="1:15" x14ac:dyDescent="0.2">
      <c r="A7" s="345">
        <v>2001</v>
      </c>
      <c r="B7" s="346">
        <v>722355.34555900015</v>
      </c>
      <c r="C7" s="346">
        <v>138522109.261338</v>
      </c>
      <c r="D7" s="346">
        <v>1056629.375614</v>
      </c>
      <c r="E7" s="346">
        <v>2571113.7884550001</v>
      </c>
      <c r="F7" s="346">
        <v>289546.06610700005</v>
      </c>
      <c r="G7" s="346">
        <v>3038401.494655</v>
      </c>
      <c r="H7" s="346">
        <v>38182.076774000001</v>
      </c>
      <c r="I7" s="346">
        <v>9499.2289039999996</v>
      </c>
      <c r="J7" s="346" t="s">
        <v>776</v>
      </c>
      <c r="K7" s="346" t="s">
        <v>776</v>
      </c>
      <c r="L7" s="346" t="s">
        <v>776</v>
      </c>
      <c r="M7" s="346" t="s">
        <v>776</v>
      </c>
      <c r="N7" s="350" t="s">
        <v>776</v>
      </c>
    </row>
    <row r="8" spans="1:15" x14ac:dyDescent="0.2">
      <c r="A8" s="345">
        <v>2002</v>
      </c>
      <c r="B8" s="346">
        <v>844552.87496099994</v>
      </c>
      <c r="C8" s="346">
        <v>157529918.53579301</v>
      </c>
      <c r="D8" s="346">
        <v>1232996.9204689998</v>
      </c>
      <c r="E8" s="346">
        <v>2869638.9847490001</v>
      </c>
      <c r="F8" s="346">
        <v>305650.71951300005</v>
      </c>
      <c r="G8" s="346">
        <v>3056055.2522</v>
      </c>
      <c r="H8" s="346">
        <v>38815.044966000001</v>
      </c>
      <c r="I8" s="346">
        <v>8612.8507310000005</v>
      </c>
      <c r="J8" s="346" t="s">
        <v>776</v>
      </c>
      <c r="K8" s="346" t="s">
        <v>776</v>
      </c>
      <c r="L8" s="346" t="s">
        <v>776</v>
      </c>
      <c r="M8" s="346" t="s">
        <v>776</v>
      </c>
      <c r="N8" s="350" t="s">
        <v>776</v>
      </c>
    </row>
    <row r="9" spans="1:15" x14ac:dyDescent="0.2">
      <c r="A9" s="345">
        <v>2003</v>
      </c>
      <c r="B9" s="346">
        <v>842605.07863000024</v>
      </c>
      <c r="C9" s="346">
        <v>172624629.84419996</v>
      </c>
      <c r="D9" s="346">
        <v>1373792.267121</v>
      </c>
      <c r="E9" s="346">
        <v>2923686.4022500003</v>
      </c>
      <c r="F9" s="346">
        <v>309163.88219000009</v>
      </c>
      <c r="G9" s="346">
        <v>3484900.3702520002</v>
      </c>
      <c r="H9" s="346">
        <v>40202.178839999993</v>
      </c>
      <c r="I9" s="346">
        <v>9589.5781260000003</v>
      </c>
      <c r="J9" s="346" t="s">
        <v>776</v>
      </c>
      <c r="K9" s="346" t="s">
        <v>776</v>
      </c>
      <c r="L9" s="346" t="s">
        <v>776</v>
      </c>
      <c r="M9" s="346" t="s">
        <v>776</v>
      </c>
      <c r="N9" s="350" t="s">
        <v>776</v>
      </c>
    </row>
    <row r="10" spans="1:15" x14ac:dyDescent="0.2">
      <c r="A10" s="345">
        <v>2004</v>
      </c>
      <c r="B10" s="346">
        <v>1035574.04973</v>
      </c>
      <c r="C10" s="346">
        <v>173223817.38585296</v>
      </c>
      <c r="D10" s="346">
        <v>1209005.7091610003</v>
      </c>
      <c r="E10" s="346">
        <v>3059961.8968920005</v>
      </c>
      <c r="F10" s="346">
        <v>306210.77793799998</v>
      </c>
      <c r="G10" s="346">
        <v>4247173.7726000007</v>
      </c>
      <c r="H10" s="346">
        <v>41613.363517999998</v>
      </c>
      <c r="I10" s="346">
        <v>14246.326868</v>
      </c>
      <c r="J10" s="346" t="s">
        <v>776</v>
      </c>
      <c r="K10" s="346" t="s">
        <v>776</v>
      </c>
      <c r="L10" s="346" t="s">
        <v>776</v>
      </c>
      <c r="M10" s="346" t="s">
        <v>776</v>
      </c>
      <c r="N10" s="350" t="s">
        <v>776</v>
      </c>
    </row>
    <row r="11" spans="1:15" x14ac:dyDescent="0.2">
      <c r="A11" s="345">
        <v>2005</v>
      </c>
      <c r="B11" s="346">
        <v>1009897.918423</v>
      </c>
      <c r="C11" s="346">
        <v>208001717.81876829</v>
      </c>
      <c r="D11" s="346">
        <v>1201670.9143999997</v>
      </c>
      <c r="E11" s="346">
        <v>3193145.5305729993</v>
      </c>
      <c r="F11" s="346">
        <v>319344.80289899989</v>
      </c>
      <c r="G11" s="346">
        <v>4564989.1370999999</v>
      </c>
      <c r="H11" s="346">
        <v>42144.586211000002</v>
      </c>
      <c r="I11" s="346">
        <v>17325.373315000004</v>
      </c>
      <c r="J11" s="346" t="s">
        <v>776</v>
      </c>
      <c r="K11" s="346" t="s">
        <v>776</v>
      </c>
      <c r="L11" s="346" t="s">
        <v>776</v>
      </c>
      <c r="M11" s="346" t="s">
        <v>776</v>
      </c>
      <c r="N11" s="350" t="s">
        <v>776</v>
      </c>
    </row>
    <row r="12" spans="1:15" x14ac:dyDescent="0.2">
      <c r="A12" s="345">
        <v>2006</v>
      </c>
      <c r="B12" s="346">
        <v>1048472.4635900002</v>
      </c>
      <c r="C12" s="346">
        <v>202825998.65453294</v>
      </c>
      <c r="D12" s="346">
        <v>1203364.0679980002</v>
      </c>
      <c r="E12" s="346">
        <v>3470661.2430209992</v>
      </c>
      <c r="F12" s="346">
        <v>313332.28608800005</v>
      </c>
      <c r="G12" s="346">
        <v>4784600.5820000004</v>
      </c>
      <c r="H12" s="346">
        <v>38469.547186000011</v>
      </c>
      <c r="I12" s="346">
        <v>17209.346067999999</v>
      </c>
      <c r="J12" s="346" t="s">
        <v>776</v>
      </c>
      <c r="K12" s="346" t="s">
        <v>776</v>
      </c>
      <c r="L12" s="346" t="s">
        <v>776</v>
      </c>
      <c r="M12" s="346" t="s">
        <v>776</v>
      </c>
      <c r="N12" s="350" t="s">
        <v>776</v>
      </c>
    </row>
    <row r="13" spans="1:15" x14ac:dyDescent="0.2">
      <c r="A13" s="345">
        <v>2007</v>
      </c>
      <c r="B13" s="346">
        <v>1190273.6039159999</v>
      </c>
      <c r="C13" s="346">
        <v>170127538.95581597</v>
      </c>
      <c r="D13" s="346">
        <v>1444361.4378260002</v>
      </c>
      <c r="E13" s="346">
        <v>3501461.9256330007</v>
      </c>
      <c r="F13" s="346">
        <v>329164.77903499996</v>
      </c>
      <c r="G13" s="346">
        <v>5103597.2635999992</v>
      </c>
      <c r="H13" s="346">
        <v>39018.915689000001</v>
      </c>
      <c r="I13" s="346">
        <v>16786.886077000003</v>
      </c>
      <c r="J13" s="346" t="s">
        <v>776</v>
      </c>
      <c r="K13" s="346" t="s">
        <v>776</v>
      </c>
      <c r="L13" s="346" t="s">
        <v>776</v>
      </c>
      <c r="M13" s="346" t="s">
        <v>776</v>
      </c>
      <c r="N13" s="350" t="s">
        <v>776</v>
      </c>
    </row>
    <row r="14" spans="1:15" x14ac:dyDescent="0.2">
      <c r="A14" s="345">
        <v>2008</v>
      </c>
      <c r="B14" s="346">
        <v>1267866.5800789997</v>
      </c>
      <c r="C14" s="346">
        <v>179870472.99560794</v>
      </c>
      <c r="D14" s="346">
        <v>1602597.0080210003</v>
      </c>
      <c r="E14" s="346">
        <v>3685931.0012759985</v>
      </c>
      <c r="F14" s="346">
        <v>345109.27027199999</v>
      </c>
      <c r="G14" s="346">
        <v>5160707.0164000001</v>
      </c>
      <c r="H14" s="346">
        <v>39037.065935000006</v>
      </c>
      <c r="I14" s="346">
        <v>16720.528117000002</v>
      </c>
      <c r="J14" s="346" t="s">
        <v>776</v>
      </c>
      <c r="K14" s="346" t="s">
        <v>776</v>
      </c>
      <c r="L14" s="346" t="s">
        <v>776</v>
      </c>
      <c r="M14" s="346" t="s">
        <v>776</v>
      </c>
      <c r="N14" s="350" t="s">
        <v>776</v>
      </c>
    </row>
    <row r="15" spans="1:15" x14ac:dyDescent="0.2">
      <c r="A15" s="345">
        <v>2009</v>
      </c>
      <c r="B15" s="346">
        <v>1276249.2028349997</v>
      </c>
      <c r="C15" s="346">
        <v>183994691.50778204</v>
      </c>
      <c r="D15" s="346">
        <v>1512931.0674320005</v>
      </c>
      <c r="E15" s="346">
        <v>3922708.3963299985</v>
      </c>
      <c r="F15" s="346">
        <v>302459.11290999997</v>
      </c>
      <c r="G15" s="346">
        <v>4418768.325600001</v>
      </c>
      <c r="H15" s="346">
        <v>37502.627191</v>
      </c>
      <c r="I15" s="346">
        <v>12297.103142</v>
      </c>
      <c r="J15" s="346" t="s">
        <v>776</v>
      </c>
      <c r="K15" s="346" t="s">
        <v>776</v>
      </c>
      <c r="L15" s="346" t="s">
        <v>776</v>
      </c>
      <c r="M15" s="346" t="s">
        <v>776</v>
      </c>
      <c r="N15" s="350" t="s">
        <v>776</v>
      </c>
    </row>
    <row r="16" spans="1:15" x14ac:dyDescent="0.2">
      <c r="A16" s="345">
        <v>2010</v>
      </c>
      <c r="B16" s="346">
        <v>1247184.0293920001</v>
      </c>
      <c r="C16" s="346">
        <v>164084388.90122896</v>
      </c>
      <c r="D16" s="346">
        <v>1470449.7064990005</v>
      </c>
      <c r="E16" s="346">
        <v>3640465.4641499999</v>
      </c>
      <c r="F16" s="346">
        <v>261989.60579399997</v>
      </c>
      <c r="G16" s="346">
        <v>6042644.2223000005</v>
      </c>
      <c r="H16" s="346">
        <v>33847.813441999999</v>
      </c>
      <c r="I16" s="346">
        <v>16963.268973000002</v>
      </c>
      <c r="J16" s="346" t="s">
        <v>776</v>
      </c>
      <c r="K16" s="346" t="s">
        <v>776</v>
      </c>
      <c r="L16" s="346" t="s">
        <v>776</v>
      </c>
      <c r="M16" s="346" t="s">
        <v>776</v>
      </c>
      <c r="N16" s="350" t="s">
        <v>776</v>
      </c>
    </row>
    <row r="17" spans="1:34" x14ac:dyDescent="0.2">
      <c r="A17" s="345">
        <v>2011</v>
      </c>
      <c r="B17" s="346">
        <v>1235345.068018001</v>
      </c>
      <c r="C17" s="346">
        <v>166186716.98165271</v>
      </c>
      <c r="D17" s="346">
        <v>1256382.6002109998</v>
      </c>
      <c r="E17" s="346">
        <v>3418862.1174220056</v>
      </c>
      <c r="F17" s="346">
        <v>230199.08238500016</v>
      </c>
      <c r="G17" s="346">
        <v>7010937.8915999997</v>
      </c>
      <c r="H17" s="346">
        <v>28881.790965999993</v>
      </c>
      <c r="I17" s="346">
        <v>19141.078052000001</v>
      </c>
      <c r="J17" s="346" t="s">
        <v>776</v>
      </c>
      <c r="K17" s="346" t="s">
        <v>776</v>
      </c>
      <c r="L17" s="346" t="s">
        <v>776</v>
      </c>
      <c r="M17" s="346" t="s">
        <v>776</v>
      </c>
      <c r="N17" s="350" t="s">
        <v>776</v>
      </c>
      <c r="O17" s="347">
        <f t="shared" ref="O17:O31" si="0">B17/1000</f>
        <v>1235.345068018001</v>
      </c>
      <c r="Z17" s="348"/>
      <c r="AA17" s="348"/>
      <c r="AB17" s="348"/>
      <c r="AC17" s="348"/>
      <c r="AD17" s="348"/>
      <c r="AE17" s="348"/>
      <c r="AF17" s="348"/>
      <c r="AG17" s="348"/>
      <c r="AH17" s="74"/>
    </row>
    <row r="18" spans="1:34" x14ac:dyDescent="0.2">
      <c r="A18" s="345">
        <v>2012</v>
      </c>
      <c r="B18" s="346">
        <v>1289916.9346156276</v>
      </c>
      <c r="C18" s="346">
        <v>153780960.26084191</v>
      </c>
      <c r="D18" s="346">
        <v>1281282.431485241</v>
      </c>
      <c r="E18" s="346">
        <v>3452004.3609873233</v>
      </c>
      <c r="F18" s="346">
        <v>249236.15747171015</v>
      </c>
      <c r="G18" s="346">
        <v>6684539.3918000003</v>
      </c>
      <c r="H18" s="346">
        <v>26104.854505400006</v>
      </c>
      <c r="I18" s="346">
        <v>16790.374244900002</v>
      </c>
      <c r="J18" s="346" t="s">
        <v>776</v>
      </c>
      <c r="K18" s="346" t="s">
        <v>776</v>
      </c>
      <c r="L18" s="346" t="s">
        <v>776</v>
      </c>
      <c r="M18" s="346" t="s">
        <v>776</v>
      </c>
      <c r="N18" s="350" t="s">
        <v>776</v>
      </c>
      <c r="O18" s="347">
        <f t="shared" si="0"/>
        <v>1289.9169346156277</v>
      </c>
      <c r="P18" s="74"/>
      <c r="Z18" s="348"/>
      <c r="AA18" s="348"/>
      <c r="AB18" s="348"/>
      <c r="AC18" s="348"/>
      <c r="AD18" s="348"/>
      <c r="AE18" s="348"/>
      <c r="AF18" s="348"/>
      <c r="AG18" s="348"/>
    </row>
    <row r="19" spans="1:34" x14ac:dyDescent="0.2">
      <c r="A19" s="345">
        <v>2013</v>
      </c>
      <c r="B19" s="346">
        <v>1363452.9126998207</v>
      </c>
      <c r="C19" s="346">
        <v>143716837.41998193</v>
      </c>
      <c r="D19" s="346">
        <v>1351048.7423302194</v>
      </c>
      <c r="E19" s="346">
        <v>3648503.3400407191</v>
      </c>
      <c r="F19" s="346">
        <v>266312.71547875</v>
      </c>
      <c r="G19" s="346">
        <v>6680658.79</v>
      </c>
      <c r="H19" s="346">
        <v>23667.787451500008</v>
      </c>
      <c r="I19" s="346">
        <v>18139.597244000001</v>
      </c>
      <c r="J19" s="346" t="s">
        <v>776</v>
      </c>
      <c r="K19" s="346" t="s">
        <v>776</v>
      </c>
      <c r="L19" s="346" t="s">
        <v>776</v>
      </c>
      <c r="M19" s="346" t="s">
        <v>776</v>
      </c>
      <c r="N19" s="350" t="s">
        <v>776</v>
      </c>
      <c r="O19" s="347">
        <f t="shared" si="0"/>
        <v>1363.4529126998207</v>
      </c>
      <c r="P19" s="74"/>
      <c r="Z19" s="348"/>
      <c r="AA19" s="348"/>
      <c r="AB19" s="348"/>
      <c r="AC19" s="348"/>
      <c r="AD19" s="348"/>
      <c r="AE19" s="348"/>
      <c r="AF19" s="348"/>
      <c r="AG19" s="348"/>
    </row>
    <row r="20" spans="1:34" x14ac:dyDescent="0.2">
      <c r="A20" s="345">
        <v>2014</v>
      </c>
      <c r="B20" s="346">
        <v>1377373.7760182077</v>
      </c>
      <c r="C20" s="346">
        <v>129946243.44281495</v>
      </c>
      <c r="D20" s="346">
        <v>1315221.0230463955</v>
      </c>
      <c r="E20" s="346">
        <v>3738279.9180184668</v>
      </c>
      <c r="F20" s="346">
        <v>277116.52714844397</v>
      </c>
      <c r="G20" s="346">
        <v>7192591.9308000002</v>
      </c>
      <c r="H20" s="346">
        <v>23105.261867800007</v>
      </c>
      <c r="I20" s="346">
        <v>17017.692464999996</v>
      </c>
      <c r="J20" s="346" t="s">
        <v>776</v>
      </c>
      <c r="K20" s="346" t="s">
        <v>776</v>
      </c>
      <c r="L20" s="346" t="s">
        <v>776</v>
      </c>
      <c r="M20" s="346" t="s">
        <v>776</v>
      </c>
      <c r="N20" s="350" t="s">
        <v>776</v>
      </c>
      <c r="O20" s="347">
        <f t="shared" si="0"/>
        <v>1377.3737760182078</v>
      </c>
      <c r="P20" s="74"/>
      <c r="Z20" s="348"/>
      <c r="AA20" s="348"/>
      <c r="AB20" s="348"/>
      <c r="AC20" s="348"/>
      <c r="AD20" s="348"/>
      <c r="AE20" s="348"/>
      <c r="AF20" s="348"/>
      <c r="AG20" s="348"/>
    </row>
    <row r="21" spans="1:34" x14ac:dyDescent="0.2">
      <c r="A21" s="345">
        <v>2015</v>
      </c>
      <c r="B21" s="346">
        <v>1699939.7432781935</v>
      </c>
      <c r="C21" s="346">
        <v>137378305.7952458</v>
      </c>
      <c r="D21" s="346">
        <v>1415823.5863843861</v>
      </c>
      <c r="E21" s="346">
        <v>4071094.9244271382</v>
      </c>
      <c r="F21" s="346">
        <v>314011.10750861233</v>
      </c>
      <c r="G21" s="346">
        <v>7320806.8477000007</v>
      </c>
      <c r="H21" s="346">
        <v>19510.729779199999</v>
      </c>
      <c r="I21" s="346">
        <v>20153.237616000009</v>
      </c>
      <c r="J21" s="346" t="s">
        <v>776</v>
      </c>
      <c r="K21" s="346" t="s">
        <v>776</v>
      </c>
      <c r="L21" s="346" t="s">
        <v>776</v>
      </c>
      <c r="M21" s="346" t="s">
        <v>776</v>
      </c>
      <c r="N21" s="350" t="s">
        <v>776</v>
      </c>
      <c r="O21" s="347">
        <f t="shared" si="0"/>
        <v>1699.9397432781934</v>
      </c>
      <c r="P21" s="74"/>
      <c r="Z21" s="348"/>
      <c r="AA21" s="348"/>
      <c r="AB21" s="348"/>
      <c r="AC21" s="348"/>
      <c r="AD21" s="348"/>
      <c r="AE21" s="348"/>
      <c r="AF21" s="348"/>
      <c r="AG21" s="348"/>
    </row>
    <row r="22" spans="1:34" x14ac:dyDescent="0.2">
      <c r="A22" s="345">
        <v>2016</v>
      </c>
      <c r="B22" s="346">
        <v>2352959.5047380654</v>
      </c>
      <c r="C22" s="346">
        <v>142230636.69316867</v>
      </c>
      <c r="D22" s="346">
        <v>1329178.0227656392</v>
      </c>
      <c r="E22" s="346">
        <v>4329179.7629066529</v>
      </c>
      <c r="F22" s="346">
        <v>312806.40109176951</v>
      </c>
      <c r="G22" s="346">
        <v>7663123.9877000004</v>
      </c>
      <c r="H22" s="346">
        <v>18789.0047614</v>
      </c>
      <c r="I22" s="346">
        <v>25756.505005499999</v>
      </c>
      <c r="J22" s="346">
        <v>23251.82108854</v>
      </c>
      <c r="K22" s="346">
        <v>187.59719447999996</v>
      </c>
      <c r="L22" s="346" t="s">
        <v>776</v>
      </c>
      <c r="M22" s="346">
        <v>1194.0643193499998</v>
      </c>
      <c r="N22" s="350" t="s">
        <v>776</v>
      </c>
      <c r="O22" s="347">
        <f t="shared" si="0"/>
        <v>2352.9595047380653</v>
      </c>
      <c r="P22" s="74"/>
      <c r="Z22" s="348"/>
      <c r="AA22" s="348"/>
      <c r="AB22" s="348"/>
      <c r="AC22" s="348"/>
      <c r="AD22" s="348"/>
      <c r="AE22" s="348"/>
      <c r="AF22" s="348"/>
      <c r="AG22" s="348"/>
    </row>
    <row r="23" spans="1:34" x14ac:dyDescent="0.2">
      <c r="A23" s="345">
        <v>2017</v>
      </c>
      <c r="B23" s="346">
        <v>2440181.1105834288</v>
      </c>
      <c r="C23" s="346">
        <v>138425832.76156646</v>
      </c>
      <c r="D23" s="346">
        <v>1466521.468671351</v>
      </c>
      <c r="E23" s="346">
        <v>4318324.2784375055</v>
      </c>
      <c r="F23" s="346">
        <v>305279.59941443987</v>
      </c>
      <c r="G23" s="346">
        <v>8668091.618999999</v>
      </c>
      <c r="H23" s="346">
        <v>17790.363566100001</v>
      </c>
      <c r="I23" s="346">
        <v>28141.125214199987</v>
      </c>
      <c r="J23" s="346">
        <v>22403.407244680002</v>
      </c>
      <c r="K23" s="346">
        <v>123.17674860000001</v>
      </c>
      <c r="L23" s="346" t="s">
        <v>776</v>
      </c>
      <c r="M23" s="346">
        <v>1133.2781170000001</v>
      </c>
      <c r="N23" s="350" t="s">
        <v>776</v>
      </c>
      <c r="O23" s="347">
        <f t="shared" si="0"/>
        <v>2440.1811105834286</v>
      </c>
      <c r="P23" s="74"/>
      <c r="Z23" s="348"/>
      <c r="AA23" s="348"/>
      <c r="AB23" s="348"/>
      <c r="AC23" s="348"/>
      <c r="AD23" s="348"/>
      <c r="AE23" s="348"/>
      <c r="AF23" s="348"/>
      <c r="AG23" s="348"/>
    </row>
    <row r="24" spans="1:34" ht="12" customHeight="1" x14ac:dyDescent="0.2">
      <c r="A24" s="345">
        <v>2018</v>
      </c>
      <c r="B24" s="346">
        <v>2416881.1002070699</v>
      </c>
      <c r="C24" s="346">
        <v>125933914.4370804</v>
      </c>
      <c r="D24" s="346">
        <v>1471845.936649523</v>
      </c>
      <c r="E24" s="346">
        <v>3999990.1319625694</v>
      </c>
      <c r="F24" s="346">
        <v>288796.22529555805</v>
      </c>
      <c r="G24" s="346">
        <v>9096993.8719999995</v>
      </c>
      <c r="H24" s="346">
        <v>18601.344508400005</v>
      </c>
      <c r="I24" s="346">
        <v>27604.218841510006</v>
      </c>
      <c r="J24" s="346">
        <v>20407.598393799999</v>
      </c>
      <c r="K24" s="346">
        <v>145.236144</v>
      </c>
      <c r="L24" s="346" t="s">
        <v>776</v>
      </c>
      <c r="M24" s="346">
        <v>20879.636489500001</v>
      </c>
      <c r="N24" s="350" t="s">
        <v>776</v>
      </c>
      <c r="O24" s="347">
        <f t="shared" si="0"/>
        <v>2416.8811002070697</v>
      </c>
      <c r="P24" s="74"/>
      <c r="Z24" s="348"/>
      <c r="AA24" s="348"/>
      <c r="AB24" s="348"/>
      <c r="AC24" s="348"/>
      <c r="AD24" s="348"/>
      <c r="AE24" s="348"/>
      <c r="AF24" s="348"/>
      <c r="AG24" s="348"/>
    </row>
    <row r="25" spans="1:34" x14ac:dyDescent="0.2">
      <c r="A25" s="345">
        <v>2019</v>
      </c>
      <c r="B25" s="346">
        <v>2437925.373902773</v>
      </c>
      <c r="C25" s="346">
        <v>113586028.97131993</v>
      </c>
      <c r="D25" s="346">
        <v>1382753.4838439696</v>
      </c>
      <c r="E25" s="346">
        <v>3706760.2491151234</v>
      </c>
      <c r="F25" s="346">
        <v>307020.88310454384</v>
      </c>
      <c r="G25" s="346">
        <v>9666411.8718999997</v>
      </c>
      <c r="H25" s="346">
        <v>19853.168399999995</v>
      </c>
      <c r="I25" s="346">
        <v>30441.359039579998</v>
      </c>
      <c r="J25" s="346">
        <v>24914.734069159997</v>
      </c>
      <c r="K25" s="346">
        <v>72.514848099999995</v>
      </c>
      <c r="L25" s="346" t="s">
        <v>776</v>
      </c>
      <c r="M25" s="346">
        <v>18814.2028421</v>
      </c>
      <c r="N25" s="350" t="s">
        <v>776</v>
      </c>
      <c r="O25" s="347">
        <f t="shared" si="0"/>
        <v>2437.9253739027731</v>
      </c>
      <c r="P25" s="74"/>
      <c r="Z25" s="348"/>
      <c r="AA25" s="348"/>
      <c r="AB25" s="348"/>
      <c r="AC25" s="348"/>
      <c r="AD25" s="348"/>
      <c r="AE25" s="348"/>
      <c r="AF25" s="348"/>
      <c r="AG25" s="348"/>
    </row>
    <row r="26" spans="1:34" x14ac:dyDescent="0.2">
      <c r="A26" s="345">
        <v>2020</v>
      </c>
      <c r="B26" s="346">
        <v>2150125.9121219628</v>
      </c>
      <c r="C26" s="346">
        <v>85368457.367976174</v>
      </c>
      <c r="D26" s="346">
        <v>1334570.4777680759</v>
      </c>
      <c r="E26" s="346">
        <v>2721461.1368655483</v>
      </c>
      <c r="F26" s="346">
        <v>241547.91303967001</v>
      </c>
      <c r="G26" s="346">
        <v>8893971.5276180003</v>
      </c>
      <c r="H26" s="346">
        <v>20646.581029499997</v>
      </c>
      <c r="I26" s="346">
        <v>32184.625879069805</v>
      </c>
      <c r="J26" s="346">
        <v>19013.894022044497</v>
      </c>
      <c r="K26" s="346">
        <v>73.906293489500015</v>
      </c>
      <c r="L26" s="346">
        <v>235.52044689999997</v>
      </c>
      <c r="M26" s="346">
        <v>10119.873510295998</v>
      </c>
      <c r="N26" s="350" t="s">
        <v>776</v>
      </c>
      <c r="O26" s="347">
        <f t="shared" si="0"/>
        <v>2150.1259121219628</v>
      </c>
      <c r="P26" s="74"/>
      <c r="Z26" s="348"/>
      <c r="AA26" s="348"/>
      <c r="AB26" s="348"/>
      <c r="AC26" s="348"/>
      <c r="AD26" s="348"/>
      <c r="AE26" s="348"/>
      <c r="AF26" s="348"/>
      <c r="AG26" s="348"/>
    </row>
    <row r="27" spans="1:34" x14ac:dyDescent="0.2">
      <c r="A27" s="345">
        <v>2021</v>
      </c>
      <c r="B27" s="346">
        <v>2326035.3089323733</v>
      </c>
      <c r="C27" s="346">
        <v>97492951.121057257</v>
      </c>
      <c r="D27" s="346">
        <v>1533134.9989912319</v>
      </c>
      <c r="E27" s="346">
        <v>3333632.4494976597</v>
      </c>
      <c r="F27" s="346">
        <v>264426.50705023162</v>
      </c>
      <c r="G27" s="346">
        <v>12149273.526027001</v>
      </c>
      <c r="H27" s="346">
        <v>26995.267701000004</v>
      </c>
      <c r="I27" s="346">
        <v>34148.029036760017</v>
      </c>
      <c r="J27" s="346">
        <v>21876.501141209999</v>
      </c>
      <c r="K27" s="346">
        <v>247.486251065</v>
      </c>
      <c r="L27" s="346">
        <v>278.81457949999998</v>
      </c>
      <c r="M27" s="346">
        <v>11390.682832689996</v>
      </c>
      <c r="N27" s="350" t="s">
        <v>776</v>
      </c>
      <c r="O27" s="347">
        <f t="shared" si="0"/>
        <v>2326.0353089323735</v>
      </c>
      <c r="P27" s="74"/>
      <c r="Z27" s="348"/>
      <c r="AA27" s="348"/>
      <c r="AB27" s="348"/>
      <c r="AC27" s="348"/>
      <c r="AD27" s="348"/>
      <c r="AE27" s="348"/>
      <c r="AF27" s="348"/>
      <c r="AG27" s="348"/>
    </row>
    <row r="28" spans="1:34" x14ac:dyDescent="0.2">
      <c r="A28" s="345">
        <v>2022</v>
      </c>
      <c r="B28" s="349">
        <v>2445270.8303173976</v>
      </c>
      <c r="C28" s="346">
        <v>96965977.163885579</v>
      </c>
      <c r="D28" s="349">
        <v>1369649.1117797941</v>
      </c>
      <c r="E28" s="349">
        <v>3084038.7076613051</v>
      </c>
      <c r="F28" s="349">
        <v>255442.99715858512</v>
      </c>
      <c r="G28" s="349">
        <v>12936826.381839</v>
      </c>
      <c r="H28" s="349">
        <v>28231.359913</v>
      </c>
      <c r="I28" s="349">
        <v>31587.568951759989</v>
      </c>
      <c r="J28" s="349">
        <v>25378.500620530005</v>
      </c>
      <c r="K28" s="349">
        <v>251.24793746000006</v>
      </c>
      <c r="L28" s="349">
        <v>263.99886950000001</v>
      </c>
      <c r="M28" s="349">
        <v>1169.1241914</v>
      </c>
      <c r="N28" s="350" t="s">
        <v>776</v>
      </c>
      <c r="O28" s="347">
        <f t="shared" si="0"/>
        <v>2445.2708303173977</v>
      </c>
      <c r="P28" s="74"/>
      <c r="Z28" s="348"/>
      <c r="AA28" s="348"/>
      <c r="AB28" s="348"/>
      <c r="AC28" s="348"/>
      <c r="AD28" s="348"/>
      <c r="AE28" s="348"/>
      <c r="AF28" s="348"/>
      <c r="AG28" s="348"/>
    </row>
    <row r="29" spans="1:34" x14ac:dyDescent="0.2">
      <c r="A29" s="345">
        <v>2023</v>
      </c>
      <c r="B29" s="349">
        <v>2755244.3167853276</v>
      </c>
      <c r="C29" s="346">
        <v>100985631.43873213</v>
      </c>
      <c r="D29" s="349">
        <v>1469127.1631768667</v>
      </c>
      <c r="E29" s="349">
        <v>3041393.6459926581</v>
      </c>
      <c r="F29" s="349">
        <v>273335.49825696991</v>
      </c>
      <c r="G29" s="349">
        <v>12986023.244491</v>
      </c>
      <c r="H29" s="349">
        <v>26230.046980000003</v>
      </c>
      <c r="I29" s="349">
        <v>33475.6190292315</v>
      </c>
      <c r="J29" s="349">
        <v>31161.763995300007</v>
      </c>
      <c r="K29" s="349">
        <v>303.74941249999995</v>
      </c>
      <c r="L29" s="349">
        <v>331.35815600000001</v>
      </c>
      <c r="M29" s="349">
        <v>1326.7171017999999</v>
      </c>
      <c r="N29" s="350">
        <v>22.705695600000002</v>
      </c>
      <c r="O29" s="347">
        <f t="shared" si="0"/>
        <v>2755.2443167853276</v>
      </c>
      <c r="P29" s="74"/>
      <c r="Z29" s="348"/>
      <c r="AA29" s="348"/>
      <c r="AB29" s="348"/>
      <c r="AC29" s="348"/>
      <c r="AD29" s="348"/>
      <c r="AE29" s="348"/>
      <c r="AF29" s="348"/>
      <c r="AG29" s="348"/>
    </row>
    <row r="30" spans="1:34" x14ac:dyDescent="0.2">
      <c r="A30" s="1056">
        <v>2024</v>
      </c>
      <c r="B30" s="1057">
        <v>2736165.4283083482</v>
      </c>
      <c r="C30" s="911">
        <v>108148344.56050152</v>
      </c>
      <c r="D30" s="1057">
        <v>1270646.132794979</v>
      </c>
      <c r="E30" s="1057">
        <v>3511000.1230838015</v>
      </c>
      <c r="F30" s="1057">
        <v>291318.66761629307</v>
      </c>
      <c r="G30" s="1057">
        <v>13309265.480336003</v>
      </c>
      <c r="H30" s="1057">
        <v>32317.234400000005</v>
      </c>
      <c r="I30" s="1057">
        <v>41941.797900007819</v>
      </c>
      <c r="J30" s="1057">
        <v>32027.784417279996</v>
      </c>
      <c r="K30" s="1057">
        <v>265.34277629999997</v>
      </c>
      <c r="L30" s="1057">
        <v>317.31784799999997</v>
      </c>
      <c r="M30" s="1057">
        <v>24159.249493899995</v>
      </c>
      <c r="N30" s="1058">
        <v>40.573911600000002</v>
      </c>
      <c r="O30" s="347">
        <f t="shared" si="0"/>
        <v>2736.1654283083481</v>
      </c>
      <c r="P30" s="74"/>
      <c r="Z30" s="348"/>
      <c r="AA30" s="348"/>
      <c r="AB30" s="348"/>
      <c r="AC30" s="348"/>
      <c r="AD30" s="348"/>
      <c r="AE30" s="348"/>
      <c r="AF30" s="348"/>
      <c r="AG30" s="348"/>
    </row>
    <row r="31" spans="1:34" ht="25.5" x14ac:dyDescent="0.2">
      <c r="A31" s="1059" t="s">
        <v>907</v>
      </c>
      <c r="B31" s="1060">
        <f t="shared" ref="B31:N31" si="1">SUM(B32:B34)</f>
        <v>666455.03485921107</v>
      </c>
      <c r="C31" s="1060">
        <f t="shared" si="1"/>
        <v>24896827.307845086</v>
      </c>
      <c r="D31" s="1060">
        <f t="shared" si="1"/>
        <v>320670.17359750741</v>
      </c>
      <c r="E31" s="1060">
        <f t="shared" si="1"/>
        <v>858255.59151628474</v>
      </c>
      <c r="F31" s="1060">
        <f t="shared" si="1"/>
        <v>70005.769835064697</v>
      </c>
      <c r="G31" s="1060">
        <f t="shared" si="1"/>
        <v>3501572.6128359996</v>
      </c>
      <c r="H31" s="1060">
        <f t="shared" si="1"/>
        <v>8057.7072399999997</v>
      </c>
      <c r="I31" s="1060">
        <f t="shared" si="1"/>
        <v>10714.430473104101</v>
      </c>
      <c r="J31" s="1060">
        <f t="shared" si="1"/>
        <v>6488.7815325000001</v>
      </c>
      <c r="K31" s="1060">
        <f t="shared" si="1"/>
        <v>61.068508799999989</v>
      </c>
      <c r="L31" s="1060">
        <f t="shared" si="1"/>
        <v>88.329910000000012</v>
      </c>
      <c r="M31" s="1060">
        <f t="shared" si="1"/>
        <v>9117.8476623999995</v>
      </c>
      <c r="N31" s="1061">
        <f t="shared" si="1"/>
        <v>7.7765240000000002</v>
      </c>
      <c r="O31" s="347">
        <f t="shared" si="0"/>
        <v>666.45503485921108</v>
      </c>
      <c r="P31" s="351"/>
      <c r="Z31" s="348"/>
      <c r="AA31" s="348"/>
      <c r="AB31" s="348"/>
      <c r="AC31" s="348"/>
      <c r="AD31" s="348"/>
      <c r="AE31" s="348"/>
      <c r="AF31" s="348"/>
      <c r="AG31" s="348"/>
    </row>
    <row r="32" spans="1:34" x14ac:dyDescent="0.2">
      <c r="A32" s="906" t="s">
        <v>274</v>
      </c>
      <c r="B32" s="907">
        <v>219649.52839866947</v>
      </c>
      <c r="C32" s="907">
        <v>8352731.5850341571</v>
      </c>
      <c r="D32" s="907">
        <v>91855.360360558101</v>
      </c>
      <c r="E32" s="907">
        <v>272760.37887476257</v>
      </c>
      <c r="F32" s="907">
        <v>21568.527936588194</v>
      </c>
      <c r="G32" s="907">
        <v>1161378.8055939998</v>
      </c>
      <c r="H32" s="907">
        <v>2537.2527399999999</v>
      </c>
      <c r="I32" s="907">
        <v>3231.3934248973001</v>
      </c>
      <c r="J32" s="907">
        <v>2338.8900573999999</v>
      </c>
      <c r="K32" s="907">
        <v>20.011532800000001</v>
      </c>
      <c r="L32" s="907">
        <v>30.094110000000001</v>
      </c>
      <c r="M32" s="907">
        <v>2581.9835497999998</v>
      </c>
      <c r="N32" s="1062">
        <v>2.2356600000000002</v>
      </c>
      <c r="O32" s="352">
        <v>11138766.849174995</v>
      </c>
      <c r="R32" s="353"/>
      <c r="S32" s="353"/>
      <c r="T32" s="353"/>
      <c r="U32" s="353"/>
      <c r="V32" s="353"/>
      <c r="W32" s="353"/>
      <c r="X32" s="353"/>
      <c r="Y32" s="20"/>
      <c r="Z32" s="348"/>
      <c r="AA32" s="348"/>
      <c r="AB32" s="348"/>
      <c r="AC32" s="348"/>
      <c r="AD32" s="348"/>
      <c r="AE32" s="348"/>
      <c r="AF32" s="348"/>
      <c r="AG32" s="348"/>
    </row>
    <row r="33" spans="1:33" x14ac:dyDescent="0.2">
      <c r="A33" s="354" t="s">
        <v>714</v>
      </c>
      <c r="B33" s="346">
        <v>216955.02869369701</v>
      </c>
      <c r="C33" s="346">
        <v>7850640.1044406984</v>
      </c>
      <c r="D33" s="346">
        <v>109459.79120289108</v>
      </c>
      <c r="E33" s="346">
        <v>296917.05539577454</v>
      </c>
      <c r="F33" s="346">
        <v>23230.586675680905</v>
      </c>
      <c r="G33" s="346">
        <v>1122169.9234620002</v>
      </c>
      <c r="H33" s="346">
        <v>2597.7712999999999</v>
      </c>
      <c r="I33" s="346">
        <v>3448.2970789000005</v>
      </c>
      <c r="J33" s="346">
        <v>2295.3407549000003</v>
      </c>
      <c r="K33" s="346">
        <v>16.554152999999999</v>
      </c>
      <c r="L33" s="346">
        <v>26.565791999999998</v>
      </c>
      <c r="M33" s="346">
        <v>3577.7138660000001</v>
      </c>
      <c r="N33" s="1063">
        <v>2.8617279999999998</v>
      </c>
      <c r="O33" s="352"/>
      <c r="R33" s="353"/>
      <c r="S33" s="353"/>
      <c r="T33" s="353"/>
      <c r="U33" s="353"/>
      <c r="V33" s="353"/>
      <c r="W33" s="353"/>
      <c r="X33" s="353"/>
      <c r="Y33" s="20"/>
      <c r="Z33" s="348"/>
      <c r="AA33" s="348"/>
      <c r="AB33" s="348"/>
      <c r="AC33" s="348"/>
      <c r="AD33" s="348"/>
      <c r="AE33" s="348"/>
      <c r="AF33" s="348"/>
      <c r="AG33" s="348"/>
    </row>
    <row r="34" spans="1:33" ht="13.5" thickBot="1" x14ac:dyDescent="0.25">
      <c r="A34" s="908" t="s">
        <v>824</v>
      </c>
      <c r="B34" s="358">
        <v>229850.47776684456</v>
      </c>
      <c r="C34" s="358">
        <v>8693455.6183702294</v>
      </c>
      <c r="D34" s="358">
        <v>119355.02203405822</v>
      </c>
      <c r="E34" s="358">
        <v>288578.15724574769</v>
      </c>
      <c r="F34" s="358">
        <v>25206.655222795594</v>
      </c>
      <c r="G34" s="358">
        <v>1218023.8837799998</v>
      </c>
      <c r="H34" s="358">
        <v>2922.6831999999999</v>
      </c>
      <c r="I34" s="358">
        <v>4034.7399693068</v>
      </c>
      <c r="J34" s="358">
        <v>1854.5507202000001</v>
      </c>
      <c r="K34" s="358">
        <v>24.502822999999996</v>
      </c>
      <c r="L34" s="358">
        <v>31.670008000000003</v>
      </c>
      <c r="M34" s="358">
        <v>2958.1502465999997</v>
      </c>
      <c r="N34" s="1064">
        <v>2.6791360000000002</v>
      </c>
      <c r="O34" s="352"/>
      <c r="R34" s="353"/>
      <c r="S34" s="353"/>
      <c r="T34" s="353"/>
      <c r="U34" s="353"/>
      <c r="V34" s="353"/>
      <c r="W34" s="353"/>
      <c r="X34" s="353"/>
      <c r="Y34" s="20"/>
      <c r="Z34" s="348"/>
      <c r="AA34" s="348"/>
      <c r="AB34" s="348"/>
      <c r="AC34" s="348"/>
      <c r="AD34" s="348"/>
      <c r="AE34" s="348"/>
      <c r="AF34" s="348"/>
      <c r="AG34" s="348"/>
    </row>
    <row r="35" spans="1:33" x14ac:dyDescent="0.2">
      <c r="A35" s="354"/>
      <c r="B35" s="346"/>
      <c r="C35" s="346"/>
      <c r="D35" s="346"/>
      <c r="E35" s="346"/>
      <c r="F35" s="346"/>
      <c r="G35" s="346"/>
      <c r="H35" s="346"/>
      <c r="I35" s="346"/>
      <c r="J35" s="346"/>
      <c r="K35" s="346"/>
      <c r="L35" s="346"/>
      <c r="M35" s="346"/>
      <c r="N35" s="1065"/>
      <c r="O35" s="352"/>
      <c r="R35" s="353"/>
      <c r="S35" s="353"/>
      <c r="T35" s="353"/>
      <c r="U35" s="353"/>
      <c r="V35" s="353"/>
      <c r="W35" s="353"/>
      <c r="X35" s="353"/>
      <c r="Y35" s="20"/>
      <c r="Z35" s="348"/>
      <c r="AA35" s="348"/>
      <c r="AB35" s="348"/>
      <c r="AC35" s="348"/>
      <c r="AD35" s="348"/>
      <c r="AE35" s="348"/>
      <c r="AF35" s="348"/>
      <c r="AG35" s="348"/>
    </row>
    <row r="36" spans="1:33" x14ac:dyDescent="0.2">
      <c r="A36" s="1066" t="s">
        <v>825</v>
      </c>
      <c r="B36" s="1067"/>
      <c r="C36" s="1067"/>
      <c r="D36" s="1068"/>
      <c r="E36" s="1067"/>
      <c r="F36" s="1067"/>
      <c r="G36" s="1067"/>
      <c r="H36" s="1067"/>
      <c r="I36" s="1067"/>
      <c r="J36" s="1067"/>
      <c r="K36" s="1067"/>
      <c r="L36" s="1067"/>
      <c r="M36" s="1067"/>
      <c r="N36" s="1067"/>
      <c r="P36" s="351"/>
      <c r="Q36" s="7"/>
    </row>
    <row r="37" spans="1:33" x14ac:dyDescent="0.2">
      <c r="A37" s="356" t="s">
        <v>826</v>
      </c>
      <c r="B37" s="728">
        <v>219172.88840419293</v>
      </c>
      <c r="C37" s="729">
        <v>8690934.5496134255</v>
      </c>
      <c r="D37" s="729">
        <v>101613.73727346303</v>
      </c>
      <c r="E37" s="729">
        <v>241383.2663198245</v>
      </c>
      <c r="F37" s="729">
        <v>21483.165174010999</v>
      </c>
      <c r="G37" s="729">
        <v>1220979.605498</v>
      </c>
      <c r="H37" s="729">
        <v>3013.9566999999997</v>
      </c>
      <c r="I37" s="729">
        <v>3480.2279273100003</v>
      </c>
      <c r="J37" s="357">
        <v>2817.4313419</v>
      </c>
      <c r="K37" s="357">
        <v>17.439175000000002</v>
      </c>
      <c r="L37" s="357">
        <v>22.404924999999999</v>
      </c>
      <c r="M37" s="357">
        <v>202.09197500000002</v>
      </c>
      <c r="N37" s="1069">
        <v>3.0195962999999999</v>
      </c>
      <c r="P37" s="351"/>
      <c r="Q37" s="7"/>
    </row>
    <row r="38" spans="1:33" x14ac:dyDescent="0.2">
      <c r="A38" s="912" t="s">
        <v>827</v>
      </c>
      <c r="B38" s="913">
        <v>229850.47776684456</v>
      </c>
      <c r="C38" s="913">
        <v>8693455.6183702294</v>
      </c>
      <c r="D38" s="913">
        <v>119355.02203405822</v>
      </c>
      <c r="E38" s="913">
        <v>288578.15724574769</v>
      </c>
      <c r="F38" s="913">
        <v>25206.655222795594</v>
      </c>
      <c r="G38" s="913">
        <v>1218023.8837799998</v>
      </c>
      <c r="H38" s="913">
        <v>2922.6831999999999</v>
      </c>
      <c r="I38" s="913">
        <v>4034.7399693068</v>
      </c>
      <c r="J38" s="911">
        <v>1854.5507202000001</v>
      </c>
      <c r="K38" s="911">
        <v>24.502822999999996</v>
      </c>
      <c r="L38" s="911">
        <v>31.670008000000003</v>
      </c>
      <c r="M38" s="911">
        <v>2958.1502465999997</v>
      </c>
      <c r="N38" s="1070">
        <v>2.6791360000000002</v>
      </c>
      <c r="O38" s="359"/>
      <c r="P38" s="351"/>
      <c r="Q38" s="355"/>
      <c r="R38" s="355"/>
      <c r="S38" s="355"/>
      <c r="T38" s="355"/>
      <c r="U38" s="355"/>
      <c r="V38" s="355"/>
      <c r="W38" s="355"/>
      <c r="X38" s="355"/>
    </row>
    <row r="39" spans="1:33" x14ac:dyDescent="0.2">
      <c r="A39" s="1071" t="s">
        <v>275</v>
      </c>
      <c r="B39" s="1072">
        <f t="shared" ref="B39:N39" si="2">+B38/B37-1</f>
        <v>4.8717655912625002E-2</v>
      </c>
      <c r="C39" s="1073">
        <f>+C38/C37-1</f>
        <v>2.9008028335875125E-4</v>
      </c>
      <c r="D39" s="1072">
        <f>+D38/D37-1</f>
        <v>0.17459533756592194</v>
      </c>
      <c r="E39" s="1072">
        <f>+E38/E37-1</f>
        <v>0.19551848661866877</v>
      </c>
      <c r="F39" s="1072">
        <f t="shared" si="2"/>
        <v>0.17332129686779307</v>
      </c>
      <c r="G39" s="1074">
        <f t="shared" si="2"/>
        <v>-2.420778942326951E-3</v>
      </c>
      <c r="H39" s="1074">
        <f t="shared" si="2"/>
        <v>-3.0283613563525935E-2</v>
      </c>
      <c r="I39" s="1072">
        <f t="shared" si="2"/>
        <v>0.15933210513180462</v>
      </c>
      <c r="J39" s="1074">
        <f t="shared" si="2"/>
        <v>-0.34175832694849595</v>
      </c>
      <c r="K39" s="1074">
        <f t="shared" si="2"/>
        <v>0.40504484873854363</v>
      </c>
      <c r="L39" s="1074">
        <f t="shared" si="2"/>
        <v>0.41352885582076282</v>
      </c>
      <c r="M39" s="1074" t="s">
        <v>246</v>
      </c>
      <c r="N39" s="1074">
        <f t="shared" si="2"/>
        <v>-0.11275027062392406</v>
      </c>
      <c r="P39" s="351"/>
      <c r="Q39" s="355"/>
      <c r="R39" s="355"/>
      <c r="S39" s="355"/>
      <c r="T39" s="355"/>
      <c r="U39" s="355"/>
      <c r="V39" s="355"/>
      <c r="W39" s="355"/>
      <c r="X39" s="355"/>
    </row>
    <row r="40" spans="1:33" x14ac:dyDescent="0.2">
      <c r="A40" s="354"/>
      <c r="B40" s="346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1065"/>
      <c r="O40" s="352"/>
      <c r="R40" s="353"/>
      <c r="S40" s="353"/>
      <c r="T40" s="353"/>
      <c r="U40" s="353"/>
      <c r="V40" s="353"/>
      <c r="W40" s="353"/>
      <c r="X40" s="353"/>
      <c r="Y40" s="20"/>
      <c r="Z40" s="348"/>
      <c r="AA40" s="348"/>
      <c r="AB40" s="348"/>
      <c r="AC40" s="348"/>
      <c r="AD40" s="348"/>
      <c r="AE40" s="348"/>
      <c r="AF40" s="348"/>
      <c r="AG40" s="348"/>
    </row>
    <row r="41" spans="1:33" x14ac:dyDescent="0.2">
      <c r="A41" s="1066" t="s">
        <v>828</v>
      </c>
      <c r="B41" s="1067"/>
      <c r="C41" s="1067"/>
      <c r="D41" s="1068"/>
      <c r="E41" s="1067"/>
      <c r="F41" s="1067"/>
      <c r="G41" s="1067"/>
      <c r="H41" s="1067"/>
      <c r="I41" s="1067"/>
      <c r="J41" s="1067"/>
      <c r="K41" s="1067"/>
      <c r="L41" s="1067"/>
      <c r="M41" s="1067"/>
      <c r="N41" s="1067"/>
      <c r="P41" s="351"/>
      <c r="Q41" s="355"/>
      <c r="R41" s="355"/>
      <c r="S41" s="355"/>
      <c r="T41" s="355"/>
      <c r="U41" s="355"/>
      <c r="V41" s="355"/>
      <c r="W41" s="355"/>
      <c r="X41" s="355"/>
    </row>
    <row r="42" spans="1:33" x14ac:dyDescent="0.2">
      <c r="A42" s="914" t="s">
        <v>829</v>
      </c>
      <c r="B42" s="728">
        <v>641543.09346274612</v>
      </c>
      <c r="C42" s="728">
        <v>27820323.122211657</v>
      </c>
      <c r="D42" s="728">
        <v>318052.08852317906</v>
      </c>
      <c r="E42" s="728">
        <v>774936.24572077533</v>
      </c>
      <c r="F42" s="728">
        <v>68206.375720621989</v>
      </c>
      <c r="G42" s="728">
        <v>3531023.8122640001</v>
      </c>
      <c r="H42" s="728">
        <v>8121.1221999999989</v>
      </c>
      <c r="I42" s="728">
        <v>9484.5835069950008</v>
      </c>
      <c r="J42" s="728">
        <v>8219.3781641800015</v>
      </c>
      <c r="K42" s="728">
        <v>70.026977799999997</v>
      </c>
      <c r="L42" s="728">
        <v>72.857981999999993</v>
      </c>
      <c r="M42" s="728">
        <v>685.29450000000008</v>
      </c>
      <c r="N42" s="728">
        <v>9.1840986999999998</v>
      </c>
      <c r="P42" s="351"/>
      <c r="Q42" s="355"/>
      <c r="R42" s="355"/>
      <c r="S42" s="355"/>
      <c r="T42" s="355"/>
      <c r="U42" s="355"/>
      <c r="V42" s="355"/>
      <c r="W42" s="355"/>
      <c r="X42" s="355"/>
    </row>
    <row r="43" spans="1:33" x14ac:dyDescent="0.2">
      <c r="A43" s="914" t="s">
        <v>830</v>
      </c>
      <c r="B43" s="728">
        <v>666455.03485921107</v>
      </c>
      <c r="C43" s="728">
        <v>24896827.307845086</v>
      </c>
      <c r="D43" s="728">
        <v>320670.17359750741</v>
      </c>
      <c r="E43" s="728">
        <v>858255.59151628474</v>
      </c>
      <c r="F43" s="728">
        <v>70005.769835064697</v>
      </c>
      <c r="G43" s="728">
        <v>3501572.6128359996</v>
      </c>
      <c r="H43" s="728">
        <v>8057.7072399999997</v>
      </c>
      <c r="I43" s="728">
        <v>10714.430473104101</v>
      </c>
      <c r="J43" s="728">
        <v>6488.7815325000001</v>
      </c>
      <c r="K43" s="728">
        <v>61.068508799999989</v>
      </c>
      <c r="L43" s="728">
        <v>88.329910000000012</v>
      </c>
      <c r="M43" s="728">
        <v>9117.8476623999995</v>
      </c>
      <c r="N43" s="728">
        <v>7.7765240000000002</v>
      </c>
      <c r="P43" s="351"/>
      <c r="Q43" s="355"/>
      <c r="R43" s="355"/>
      <c r="S43" s="355"/>
      <c r="T43" s="355"/>
      <c r="U43" s="355"/>
      <c r="V43" s="355"/>
      <c r="W43" s="355"/>
      <c r="X43" s="355"/>
    </row>
    <row r="44" spans="1:33" x14ac:dyDescent="0.2">
      <c r="A44" s="1075" t="s">
        <v>275</v>
      </c>
      <c r="B44" s="1072">
        <f t="shared" ref="B44:N44" si="3">+B43/B42-1</f>
        <v>3.8831282964955749E-2</v>
      </c>
      <c r="C44" s="1074">
        <f t="shared" si="3"/>
        <v>-0.10508489788288844</v>
      </c>
      <c r="D44" s="1072">
        <f t="shared" si="3"/>
        <v>8.2316235887178735E-3</v>
      </c>
      <c r="E44" s="1072">
        <f t="shared" si="3"/>
        <v>0.10751767807429546</v>
      </c>
      <c r="F44" s="1072">
        <f t="shared" si="3"/>
        <v>2.6381611622543266E-2</v>
      </c>
      <c r="G44" s="1074">
        <f t="shared" si="3"/>
        <v>-8.3406969179052881E-3</v>
      </c>
      <c r="H44" s="1074">
        <f t="shared" si="3"/>
        <v>-7.8086449678098635E-3</v>
      </c>
      <c r="I44" s="1072">
        <f t="shared" si="3"/>
        <v>0.12966799914852056</v>
      </c>
      <c r="J44" s="1074">
        <f t="shared" si="3"/>
        <v>-0.21055079801802168</v>
      </c>
      <c r="K44" s="1074">
        <f>+K43/K42-1</f>
        <v>-0.12792882516771997</v>
      </c>
      <c r="L44" s="1072">
        <f>+L43/L42-1</f>
        <v>0.21235735022142155</v>
      </c>
      <c r="M44" s="1072" t="s">
        <v>246</v>
      </c>
      <c r="N44" s="1074">
        <f t="shared" si="3"/>
        <v>-0.15326214863087217</v>
      </c>
      <c r="P44" s="351"/>
      <c r="Q44" s="355"/>
      <c r="R44" s="355"/>
      <c r="S44" s="355"/>
      <c r="T44" s="355"/>
      <c r="U44" s="355"/>
      <c r="V44" s="355"/>
      <c r="W44" s="355"/>
      <c r="X44" s="355"/>
    </row>
    <row r="45" spans="1:33" x14ac:dyDescent="0.2">
      <c r="A45" s="354"/>
      <c r="B45" s="346"/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1065"/>
      <c r="O45" s="352"/>
      <c r="R45" s="353"/>
      <c r="S45" s="353"/>
      <c r="T45" s="353"/>
      <c r="U45" s="353"/>
      <c r="V45" s="353"/>
      <c r="W45" s="353"/>
      <c r="X45" s="353"/>
      <c r="Y45" s="20"/>
      <c r="Z45" s="348"/>
      <c r="AA45" s="348"/>
      <c r="AB45" s="348"/>
      <c r="AC45" s="348"/>
      <c r="AD45" s="348"/>
      <c r="AE45" s="348"/>
      <c r="AF45" s="348"/>
      <c r="AG45" s="348"/>
    </row>
    <row r="46" spans="1:33" x14ac:dyDescent="0.2">
      <c r="A46" s="1066" t="s">
        <v>276</v>
      </c>
      <c r="B46" s="1067"/>
      <c r="C46" s="1067"/>
      <c r="D46" s="1068"/>
      <c r="E46" s="1067"/>
      <c r="F46" s="1067"/>
      <c r="G46" s="1067"/>
      <c r="H46" s="1067"/>
      <c r="I46" s="1067"/>
      <c r="J46" s="1067"/>
      <c r="K46" s="1067"/>
      <c r="L46" s="1067"/>
      <c r="M46" s="1067"/>
      <c r="N46" s="1067"/>
      <c r="O46" s="352"/>
      <c r="R46" s="353"/>
      <c r="S46" s="353"/>
      <c r="T46" s="353"/>
      <c r="U46" s="353"/>
      <c r="V46" s="353"/>
      <c r="W46" s="353"/>
      <c r="X46" s="353"/>
      <c r="Y46" s="20"/>
      <c r="Z46" s="348"/>
      <c r="AA46" s="348"/>
      <c r="AB46" s="348"/>
      <c r="AC46" s="348"/>
      <c r="AD46" s="348"/>
      <c r="AE46" s="348"/>
      <c r="AF46" s="348"/>
      <c r="AG46" s="348"/>
    </row>
    <row r="47" spans="1:33" x14ac:dyDescent="0.2">
      <c r="A47" s="909" t="s">
        <v>641</v>
      </c>
      <c r="B47" s="361">
        <v>216955.02869369701</v>
      </c>
      <c r="C47" s="361">
        <v>7850640.1044406984</v>
      </c>
      <c r="D47" s="361">
        <v>109459.79120289108</v>
      </c>
      <c r="E47" s="361">
        <v>296917.05539577454</v>
      </c>
      <c r="F47" s="361">
        <v>23230.586675680905</v>
      </c>
      <c r="G47" s="361">
        <v>1122169.9234620002</v>
      </c>
      <c r="H47" s="361">
        <v>2597.7712999999999</v>
      </c>
      <c r="I47" s="361">
        <v>3448.2970789000005</v>
      </c>
      <c r="J47" s="361">
        <v>2295.3407549000003</v>
      </c>
      <c r="K47" s="361">
        <v>16.554152999999999</v>
      </c>
      <c r="L47" s="361">
        <v>26.565791999999998</v>
      </c>
      <c r="M47" s="361">
        <v>3577.7138660000001</v>
      </c>
      <c r="N47" s="1076">
        <v>2.8617279999999998</v>
      </c>
      <c r="O47" s="352"/>
      <c r="R47" s="353"/>
      <c r="S47" s="353"/>
      <c r="T47" s="353"/>
      <c r="U47" s="353"/>
      <c r="V47" s="353"/>
      <c r="W47" s="353"/>
      <c r="X47" s="353"/>
      <c r="Y47" s="20"/>
      <c r="Z47" s="348"/>
      <c r="AA47" s="348"/>
      <c r="AB47" s="348"/>
      <c r="AC47" s="348"/>
      <c r="AD47" s="348"/>
      <c r="AE47" s="348"/>
      <c r="AF47" s="348"/>
      <c r="AG47" s="348"/>
    </row>
    <row r="48" spans="1:33" x14ac:dyDescent="0.2">
      <c r="A48" s="910" t="s">
        <v>827</v>
      </c>
      <c r="B48" s="911">
        <v>229850.47776684456</v>
      </c>
      <c r="C48" s="911">
        <v>8693455.6183702294</v>
      </c>
      <c r="D48" s="911">
        <v>119355.02203405822</v>
      </c>
      <c r="E48" s="911">
        <v>288578.15724574769</v>
      </c>
      <c r="F48" s="911">
        <v>25206.655222795594</v>
      </c>
      <c r="G48" s="911">
        <v>1218023.8837799998</v>
      </c>
      <c r="H48" s="911">
        <v>2922.6831999999999</v>
      </c>
      <c r="I48" s="911">
        <v>4034.7399693068</v>
      </c>
      <c r="J48" s="911">
        <v>1854.5507202000001</v>
      </c>
      <c r="K48" s="911">
        <v>24.502822999999996</v>
      </c>
      <c r="L48" s="911">
        <v>31.670008000000003</v>
      </c>
      <c r="M48" s="911">
        <v>2958.1502465999997</v>
      </c>
      <c r="N48" s="1070">
        <v>2.6791360000000002</v>
      </c>
      <c r="O48" s="352"/>
      <c r="R48" s="353"/>
      <c r="S48" s="353"/>
      <c r="T48" s="353"/>
      <c r="U48" s="353"/>
      <c r="V48" s="353"/>
      <c r="W48" s="353"/>
      <c r="X48" s="353"/>
      <c r="Y48" s="20"/>
      <c r="Z48" s="348"/>
      <c r="AA48" s="348"/>
      <c r="AB48" s="348"/>
      <c r="AC48" s="348"/>
      <c r="AD48" s="348"/>
      <c r="AE48" s="348"/>
      <c r="AF48" s="348"/>
      <c r="AG48" s="348"/>
    </row>
    <row r="49" spans="1:34" x14ac:dyDescent="0.2">
      <c r="A49" s="1071" t="s">
        <v>275</v>
      </c>
      <c r="B49" s="1074">
        <f t="shared" ref="B49:K49" si="4">+B48/B47-1</f>
        <v>5.9438350660927508E-2</v>
      </c>
      <c r="C49" s="1074">
        <f t="shared" si="4"/>
        <v>0.10735627957939298</v>
      </c>
      <c r="D49" s="1074">
        <f t="shared" si="4"/>
        <v>9.0400600279107568E-2</v>
      </c>
      <c r="E49" s="1074">
        <f t="shared" si="4"/>
        <v>-2.8084941563601196E-2</v>
      </c>
      <c r="F49" s="1074">
        <f t="shared" si="4"/>
        <v>8.5063221807624378E-2</v>
      </c>
      <c r="G49" s="1074">
        <f t="shared" si="4"/>
        <v>8.5418400826749119E-2</v>
      </c>
      <c r="H49" s="1074">
        <f t="shared" si="4"/>
        <v>0.12507332727865617</v>
      </c>
      <c r="I49" s="1074">
        <f t="shared" si="4"/>
        <v>0.17006739181354802</v>
      </c>
      <c r="J49" s="1074">
        <f t="shared" si="4"/>
        <v>-0.19203686152438126</v>
      </c>
      <c r="K49" s="1074">
        <f t="shared" si="4"/>
        <v>0.48016168510705426</v>
      </c>
      <c r="L49" s="1074">
        <f>+L48/L47-1</f>
        <v>0.19213490792971677</v>
      </c>
      <c r="M49" s="1074">
        <f>+M48/M47-1</f>
        <v>-0.17317304921667553</v>
      </c>
      <c r="N49" s="1074">
        <f>+N48/N47-1</f>
        <v>-6.3804806047255247E-2</v>
      </c>
      <c r="O49" s="352"/>
      <c r="R49" s="353"/>
      <c r="S49" s="353"/>
      <c r="T49" s="353"/>
      <c r="U49" s="353"/>
      <c r="V49" s="353"/>
      <c r="W49" s="353"/>
      <c r="X49" s="353"/>
      <c r="Y49" s="20"/>
      <c r="Z49" s="348"/>
      <c r="AA49" s="348"/>
      <c r="AB49" s="348"/>
      <c r="AC49" s="348"/>
      <c r="AD49" s="348"/>
      <c r="AE49" s="348"/>
      <c r="AF49" s="348"/>
      <c r="AG49" s="348"/>
    </row>
    <row r="50" spans="1:34" x14ac:dyDescent="0.2">
      <c r="A50" s="360"/>
      <c r="B50" s="915"/>
      <c r="C50" s="916"/>
      <c r="D50" s="915"/>
      <c r="E50" s="915"/>
      <c r="F50" s="915"/>
      <c r="G50" s="915"/>
      <c r="H50" s="915"/>
      <c r="I50" s="915"/>
      <c r="J50" s="915"/>
      <c r="K50" s="915"/>
      <c r="L50" s="915"/>
      <c r="M50" s="915"/>
      <c r="N50" s="915"/>
      <c r="P50" s="351"/>
      <c r="Q50" s="355"/>
      <c r="R50" s="355"/>
      <c r="S50" s="355"/>
      <c r="T50" s="355"/>
      <c r="U50" s="355"/>
      <c r="V50" s="355"/>
      <c r="W50" s="355"/>
      <c r="X50" s="355"/>
    </row>
    <row r="51" spans="1:34" customFormat="1" ht="50.25" customHeight="1" x14ac:dyDescent="0.25">
      <c r="A51" s="981" t="s">
        <v>908</v>
      </c>
      <c r="B51" s="982"/>
      <c r="C51" s="982"/>
      <c r="D51" s="982"/>
      <c r="E51" s="982"/>
      <c r="F51" s="982"/>
      <c r="G51" s="982"/>
      <c r="H51" s="982"/>
      <c r="I51" s="982"/>
      <c r="J51" s="630"/>
      <c r="K51" s="630"/>
      <c r="L51" s="630"/>
      <c r="M51" s="630"/>
      <c r="N51" s="630"/>
      <c r="O51" s="362"/>
    </row>
    <row r="52" spans="1:34" customFormat="1" ht="15" x14ac:dyDescent="0.25">
      <c r="O52" s="362"/>
    </row>
    <row r="53" spans="1:34" customFormat="1" ht="15" x14ac:dyDescent="0.25">
      <c r="J53" s="634"/>
      <c r="K53" s="634"/>
      <c r="L53" s="634"/>
      <c r="M53" s="634"/>
      <c r="N53" s="634"/>
      <c r="O53" s="362"/>
    </row>
    <row r="54" spans="1:34" ht="36.6" customHeight="1" x14ac:dyDescent="0.2">
      <c r="A54" s="983" t="s">
        <v>777</v>
      </c>
      <c r="B54" s="983"/>
      <c r="C54" s="983"/>
      <c r="D54" s="983"/>
      <c r="E54" s="983"/>
      <c r="F54" s="983"/>
      <c r="G54" s="983"/>
      <c r="H54" s="983"/>
      <c r="I54" s="983"/>
      <c r="J54" s="983"/>
      <c r="K54" s="983"/>
      <c r="L54" s="983"/>
      <c r="M54" s="983"/>
      <c r="N54" s="983"/>
    </row>
    <row r="55" spans="1:34" ht="36.75" customHeight="1" x14ac:dyDescent="0.2"/>
    <row r="56" spans="1:34" ht="36.75" customHeight="1" x14ac:dyDescent="0.2"/>
    <row r="57" spans="1:34" ht="36.75" customHeight="1" x14ac:dyDescent="0.2"/>
    <row r="58" spans="1:34" s="17" customFormat="1" ht="36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s="17" customFormat="1" ht="36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ht="36.75" customHeight="1" x14ac:dyDescent="0.2"/>
    <row r="61" spans="1:34" s="17" customFormat="1" ht="36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s="17" customFormat="1" x14ac:dyDescent="0.2">
      <c r="A62" s="7"/>
      <c r="B62" s="6"/>
      <c r="C62" s="6"/>
      <c r="D62" s="6"/>
      <c r="E62" s="6"/>
      <c r="F62" s="6"/>
      <c r="G62" s="6"/>
      <c r="H62" s="6"/>
      <c r="I62" s="363"/>
      <c r="J62" s="363"/>
      <c r="K62" s="363"/>
      <c r="L62" s="363"/>
      <c r="M62" s="363"/>
      <c r="N62" s="363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s="17" customFormat="1" ht="45.75" customHeight="1" x14ac:dyDescent="0.2">
      <c r="A63" s="984" t="s">
        <v>909</v>
      </c>
      <c r="B63" s="984"/>
      <c r="C63" s="984"/>
      <c r="D63" s="984"/>
      <c r="E63" s="984"/>
      <c r="F63" s="984"/>
      <c r="G63" s="984"/>
      <c r="H63" s="984"/>
      <c r="I63" s="984"/>
      <c r="J63" s="635"/>
      <c r="K63" s="635"/>
      <c r="L63" s="635"/>
      <c r="M63" s="635"/>
      <c r="N63" s="635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</sheetData>
  <mergeCells count="4">
    <mergeCell ref="A2:I2"/>
    <mergeCell ref="A51:I51"/>
    <mergeCell ref="A54:N54"/>
    <mergeCell ref="A63:I63"/>
  </mergeCells>
  <conditionalFormatting sqref="B39:F39 I39 K39:M39 B44 D44:F44 I44 L44:M44 B50:N50">
    <cfRule type="cellIs" dxfId="0" priority="1" operator="lessThan">
      <formula>0</formula>
    </cfRule>
  </conditionalFormatting>
  <pageMargins left="0.7" right="0.7" top="0.75" bottom="0.75" header="0" footer="0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64D8-25F2-484F-A2F1-E46E44A6894E}">
  <sheetPr>
    <tabColor rgb="FF92D050"/>
  </sheetPr>
  <dimension ref="A1:H106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61.7109375" bestFit="1" customWidth="1"/>
    <col min="2" max="2" width="13.7109375" style="4" customWidth="1"/>
    <col min="3" max="3" width="12.42578125" style="4" customWidth="1"/>
    <col min="4" max="4" width="11.7109375" style="11" customWidth="1"/>
    <col min="5" max="5" width="13.140625" customWidth="1"/>
    <col min="8" max="8" width="8.7109375" customWidth="1"/>
    <col min="9" max="9" width="3.7109375" customWidth="1"/>
  </cols>
  <sheetData>
    <row r="1" spans="1:8" x14ac:dyDescent="0.25">
      <c r="A1" s="110" t="s">
        <v>778</v>
      </c>
      <c r="B1" s="364"/>
      <c r="C1" s="364"/>
      <c r="D1" s="67"/>
    </row>
    <row r="2" spans="1:8" ht="15.75" x14ac:dyDescent="0.25">
      <c r="A2" s="81" t="s">
        <v>779</v>
      </c>
      <c r="B2" s="364"/>
      <c r="C2" s="364"/>
      <c r="D2" s="67"/>
    </row>
    <row r="3" spans="1:8" ht="15.75" thickBot="1" x14ac:dyDescent="0.3">
      <c r="A3" s="154"/>
      <c r="B3" s="365"/>
      <c r="C3" s="365"/>
      <c r="D3" s="366"/>
    </row>
    <row r="4" spans="1:8" ht="15.75" thickBot="1" x14ac:dyDescent="0.3">
      <c r="A4" s="367"/>
      <c r="B4" s="985" t="s">
        <v>818</v>
      </c>
      <c r="C4" s="986"/>
      <c r="D4" s="986"/>
      <c r="E4" s="985" t="s">
        <v>819</v>
      </c>
      <c r="F4" s="986"/>
      <c r="G4" s="986"/>
      <c r="H4" s="987"/>
    </row>
    <row r="5" spans="1:8" x14ac:dyDescent="0.25">
      <c r="A5" s="368" t="s">
        <v>780</v>
      </c>
      <c r="B5" s="369">
        <v>2024</v>
      </c>
      <c r="C5" s="369">
        <v>2025</v>
      </c>
      <c r="D5" s="370" t="s">
        <v>275</v>
      </c>
      <c r="E5" s="472">
        <v>2024</v>
      </c>
      <c r="F5" s="369">
        <v>2025</v>
      </c>
      <c r="G5" s="917" t="s">
        <v>275</v>
      </c>
      <c r="H5" s="918" t="s">
        <v>277</v>
      </c>
    </row>
    <row r="6" spans="1:8" x14ac:dyDescent="0.25">
      <c r="A6" s="371" t="s">
        <v>781</v>
      </c>
      <c r="B6" s="372">
        <f>SUM(B7:B17)</f>
        <v>219172.88840419301</v>
      </c>
      <c r="C6" s="372">
        <f>SUM(C7:C17)</f>
        <v>229850.47776684447</v>
      </c>
      <c r="D6" s="373">
        <f t="shared" ref="D6:D69" si="0">(C6-B6)/B6</f>
        <v>4.8717655912624204E-2</v>
      </c>
      <c r="E6" s="920">
        <f>SUM(E7:E17)</f>
        <v>641543.09346274624</v>
      </c>
      <c r="F6" s="372">
        <f>SUM(F7:F17)</f>
        <v>666455.03485921095</v>
      </c>
      <c r="G6" s="921">
        <f t="shared" ref="G6:G69" si="1">(F6-E6)/E6</f>
        <v>3.8831282964955374E-2</v>
      </c>
      <c r="H6" s="179">
        <f>SUM(H7:H17)</f>
        <v>0.99999999999999989</v>
      </c>
    </row>
    <row r="7" spans="1:8" x14ac:dyDescent="0.25">
      <c r="A7" s="730" t="s">
        <v>280</v>
      </c>
      <c r="B7" s="181">
        <v>36643.396628950999</v>
      </c>
      <c r="C7" s="181">
        <v>36749.676319366001</v>
      </c>
      <c r="D7" s="374">
        <f t="shared" si="0"/>
        <v>2.9003776994579425E-3</v>
      </c>
      <c r="E7" s="180">
        <v>105053.966881669</v>
      </c>
      <c r="F7" s="181">
        <v>105094.180694718</v>
      </c>
      <c r="G7" s="955">
        <f t="shared" si="1"/>
        <v>3.8279195200978795E-4</v>
      </c>
      <c r="H7" s="183">
        <f>(F7/$F$6)</f>
        <v>0.15769132979379352</v>
      </c>
    </row>
    <row r="8" spans="1:8" x14ac:dyDescent="0.25">
      <c r="A8" s="730" t="s">
        <v>782</v>
      </c>
      <c r="B8" s="181">
        <v>40896.597210899999</v>
      </c>
      <c r="C8" s="181">
        <v>36296.876177999999</v>
      </c>
      <c r="D8" s="374">
        <f t="shared" si="0"/>
        <v>-0.11247197435961875</v>
      </c>
      <c r="E8" s="180">
        <v>107693.94690930001</v>
      </c>
      <c r="F8" s="181">
        <v>100146.6542237</v>
      </c>
      <c r="G8" s="182">
        <f t="shared" si="1"/>
        <v>-7.0080936786134806E-2</v>
      </c>
      <c r="H8" s="183">
        <f t="shared" ref="H8:H17" si="2">(F8/$F$6)</f>
        <v>0.15026768346773167</v>
      </c>
    </row>
    <row r="9" spans="1:8" x14ac:dyDescent="0.25">
      <c r="A9" s="730" t="s">
        <v>279</v>
      </c>
      <c r="B9" s="181">
        <v>40762.9761879</v>
      </c>
      <c r="C9" s="181">
        <v>32848.44529055</v>
      </c>
      <c r="D9" s="374">
        <f t="shared" si="0"/>
        <v>-0.19415979002287209</v>
      </c>
      <c r="E9" s="180">
        <v>105856.9766617</v>
      </c>
      <c r="F9" s="181">
        <v>97774.209043609997</v>
      </c>
      <c r="G9" s="182">
        <f t="shared" si="1"/>
        <v>-7.6355549468610687E-2</v>
      </c>
      <c r="H9" s="183">
        <f t="shared" si="2"/>
        <v>0.1467078856479265</v>
      </c>
    </row>
    <row r="10" spans="1:8" x14ac:dyDescent="0.25">
      <c r="A10" s="730" t="s">
        <v>282</v>
      </c>
      <c r="B10" s="181">
        <v>19770.449642</v>
      </c>
      <c r="C10" s="181">
        <v>34161.767727999999</v>
      </c>
      <c r="D10" s="374">
        <f t="shared" si="0"/>
        <v>0.72792062631834809</v>
      </c>
      <c r="E10" s="180">
        <v>56024.297714</v>
      </c>
      <c r="F10" s="181">
        <v>95733.304979999986</v>
      </c>
      <c r="G10" s="182">
        <f t="shared" si="1"/>
        <v>0.70878188368753148</v>
      </c>
      <c r="H10" s="183">
        <f t="shared" si="2"/>
        <v>0.14364555742342575</v>
      </c>
    </row>
    <row r="11" spans="1:8" x14ac:dyDescent="0.25">
      <c r="A11" s="730" t="s">
        <v>281</v>
      </c>
      <c r="B11" s="181">
        <v>27063.4365</v>
      </c>
      <c r="C11" s="181">
        <v>28494.1549236555</v>
      </c>
      <c r="D11" s="374">
        <f t="shared" si="0"/>
        <v>5.2865364073609068E-2</v>
      </c>
      <c r="E11" s="180">
        <v>71965.1842756033</v>
      </c>
      <c r="F11" s="181">
        <v>79950.155181772905</v>
      </c>
      <c r="G11" s="182">
        <f t="shared" si="1"/>
        <v>0.11095602667520113</v>
      </c>
      <c r="H11" s="183">
        <f t="shared" si="2"/>
        <v>0.11996331485238525</v>
      </c>
    </row>
    <row r="12" spans="1:8" x14ac:dyDescent="0.25">
      <c r="A12" s="730" t="s">
        <v>283</v>
      </c>
      <c r="B12" s="181">
        <v>12175.632</v>
      </c>
      <c r="C12" s="181">
        <v>13877.974109999999</v>
      </c>
      <c r="D12" s="374">
        <f t="shared" si="0"/>
        <v>0.13981550280100447</v>
      </c>
      <c r="E12" s="180">
        <v>40151.510999999999</v>
      </c>
      <c r="F12" s="181">
        <v>54802.997329999998</v>
      </c>
      <c r="G12" s="182">
        <f t="shared" si="1"/>
        <v>0.36490498028828855</v>
      </c>
      <c r="H12" s="183">
        <f t="shared" si="2"/>
        <v>8.2230599910730909E-2</v>
      </c>
    </row>
    <row r="13" spans="1:8" x14ac:dyDescent="0.25">
      <c r="A13" s="730" t="s">
        <v>783</v>
      </c>
      <c r="B13" s="181">
        <v>9734.6235119100002</v>
      </c>
      <c r="C13" s="181">
        <v>13192.70123296</v>
      </c>
      <c r="D13" s="374">
        <f t="shared" si="0"/>
        <v>0.35523487033876067</v>
      </c>
      <c r="E13" s="180">
        <v>29956.022095159999</v>
      </c>
      <c r="F13" s="181">
        <v>34955.477402649994</v>
      </c>
      <c r="G13" s="182">
        <f t="shared" si="1"/>
        <v>0.1668931639724541</v>
      </c>
      <c r="H13" s="183">
        <f t="shared" si="2"/>
        <v>5.2449866193950145E-2</v>
      </c>
    </row>
    <row r="14" spans="1:8" x14ac:dyDescent="0.25">
      <c r="A14" s="378" t="s">
        <v>284</v>
      </c>
      <c r="B14" s="376">
        <v>5250.4243200000001</v>
      </c>
      <c r="C14" s="376">
        <v>7859.7120000000004</v>
      </c>
      <c r="D14" s="374">
        <f t="shared" si="0"/>
        <v>0.49696701084913464</v>
      </c>
      <c r="E14" s="180">
        <v>42910.019121199999</v>
      </c>
      <c r="F14" s="181">
        <v>22127.119139999999</v>
      </c>
      <c r="G14" s="182">
        <f t="shared" si="1"/>
        <v>-0.48433676812164506</v>
      </c>
      <c r="H14" s="183">
        <f t="shared" si="2"/>
        <v>3.3201218360777135E-2</v>
      </c>
    </row>
    <row r="15" spans="1:8" x14ac:dyDescent="0.25">
      <c r="A15" s="378" t="s">
        <v>286</v>
      </c>
      <c r="B15" s="376">
        <v>7692.5969373400003</v>
      </c>
      <c r="C15" s="376">
        <v>6776.0518701600004</v>
      </c>
      <c r="D15" s="374">
        <f t="shared" si="0"/>
        <v>-0.11914637860864309</v>
      </c>
      <c r="E15" s="180">
        <v>24576.239501389999</v>
      </c>
      <c r="F15" s="181">
        <v>20293.324468250001</v>
      </c>
      <c r="G15" s="182">
        <f t="shared" si="1"/>
        <v>-0.17427056051019368</v>
      </c>
      <c r="H15" s="183">
        <f t="shared" si="2"/>
        <v>3.0449652874986501E-2</v>
      </c>
    </row>
    <row r="16" spans="1:8" x14ac:dyDescent="0.25">
      <c r="A16" s="378" t="s">
        <v>287</v>
      </c>
      <c r="B16" s="376">
        <v>4717.75497</v>
      </c>
      <c r="C16" s="376">
        <v>3526.7589594000001</v>
      </c>
      <c r="D16" s="374">
        <f t="shared" si="0"/>
        <v>-0.25244973894860839</v>
      </c>
      <c r="E16" s="180">
        <v>15822.9669421</v>
      </c>
      <c r="F16" s="181">
        <v>12062.609854600001</v>
      </c>
      <c r="G16" s="182">
        <f t="shared" si="1"/>
        <v>-0.23765183238137574</v>
      </c>
      <c r="H16" s="183">
        <f t="shared" si="2"/>
        <v>1.8099660477691844E-2</v>
      </c>
    </row>
    <row r="17" spans="1:8" x14ac:dyDescent="0.25">
      <c r="A17" s="331" t="s">
        <v>910</v>
      </c>
      <c r="B17" s="375">
        <v>14465.000495191984</v>
      </c>
      <c r="C17" s="376">
        <v>16066.359154752921</v>
      </c>
      <c r="D17" s="374">
        <f t="shared" si="0"/>
        <v>0.11070574522919738</v>
      </c>
      <c r="E17" s="922">
        <v>41531.962360623991</v>
      </c>
      <c r="F17" s="181">
        <v>43515.002539910027</v>
      </c>
      <c r="G17" s="182">
        <f t="shared" si="1"/>
        <v>4.7747326795377597E-2</v>
      </c>
      <c r="H17" s="183">
        <f t="shared" si="2"/>
        <v>6.5293230996600685E-2</v>
      </c>
    </row>
    <row r="18" spans="1:8" x14ac:dyDescent="0.25">
      <c r="A18" s="371" t="s">
        <v>784</v>
      </c>
      <c r="B18" s="372">
        <f>SUM(B19:B29)</f>
        <v>8690934.5496134255</v>
      </c>
      <c r="C18" s="372">
        <f>SUM(C19:C29)</f>
        <v>8693455.6183702387</v>
      </c>
      <c r="D18" s="919">
        <f t="shared" si="0"/>
        <v>2.9008028335978216E-4</v>
      </c>
      <c r="E18" s="920">
        <f>SUM(E19:E29)</f>
        <v>27820323.122211657</v>
      </c>
      <c r="F18" s="372">
        <f>SUM(F19:F29)</f>
        <v>24896827.307845101</v>
      </c>
      <c r="G18" s="921">
        <f t="shared" si="1"/>
        <v>-0.10508489788288788</v>
      </c>
      <c r="H18" s="179">
        <f>SUM(H19:H29)</f>
        <v>1</v>
      </c>
    </row>
    <row r="19" spans="1:8" x14ac:dyDescent="0.25">
      <c r="A19" s="730" t="s">
        <v>288</v>
      </c>
      <c r="B19" s="181">
        <v>600195.11629999999</v>
      </c>
      <c r="C19" s="181">
        <v>1214007.6243999999</v>
      </c>
      <c r="D19" s="374">
        <f t="shared" si="0"/>
        <v>1.0226882749129091</v>
      </c>
      <c r="E19" s="180">
        <v>2823404.7334999996</v>
      </c>
      <c r="F19" s="181">
        <v>3262732.1974999998</v>
      </c>
      <c r="G19" s="182">
        <f t="shared" si="1"/>
        <v>0.15560201440032057</v>
      </c>
      <c r="H19" s="183">
        <f>(F19/$F$18)</f>
        <v>0.13105011964604416</v>
      </c>
    </row>
    <row r="20" spans="1:8" x14ac:dyDescent="0.25">
      <c r="A20" s="730" t="s">
        <v>289</v>
      </c>
      <c r="B20" s="181">
        <v>831847.65737999999</v>
      </c>
      <c r="C20" s="181">
        <v>788676.51951000001</v>
      </c>
      <c r="D20" s="374">
        <f t="shared" si="0"/>
        <v>-5.1897889579893088E-2</v>
      </c>
      <c r="E20" s="180">
        <v>2303970.1342599997</v>
      </c>
      <c r="F20" s="181">
        <v>2192304.8154600002</v>
      </c>
      <c r="G20" s="182">
        <f t="shared" si="1"/>
        <v>-4.8466478423282493E-2</v>
      </c>
      <c r="H20" s="183">
        <f t="shared" ref="H20:H29" si="3">(F20/$F$18)</f>
        <v>8.8055589909208837E-2</v>
      </c>
    </row>
    <row r="21" spans="1:8" x14ac:dyDescent="0.25">
      <c r="A21" s="730" t="s">
        <v>290</v>
      </c>
      <c r="B21" s="181">
        <v>535373.74030000006</v>
      </c>
      <c r="C21" s="181">
        <v>521176.38016</v>
      </c>
      <c r="D21" s="374">
        <f t="shared" si="0"/>
        <v>-2.6518596395939183E-2</v>
      </c>
      <c r="E21" s="180">
        <v>1563024.2369200001</v>
      </c>
      <c r="F21" s="181">
        <v>1432705.6229999999</v>
      </c>
      <c r="G21" s="182">
        <f t="shared" si="1"/>
        <v>-8.3375939311598923E-2</v>
      </c>
      <c r="H21" s="183">
        <f t="shared" si="3"/>
        <v>5.7545710756026651E-2</v>
      </c>
    </row>
    <row r="22" spans="1:8" x14ac:dyDescent="0.25">
      <c r="A22" s="730" t="s">
        <v>291</v>
      </c>
      <c r="B22" s="181">
        <v>517722.75900000002</v>
      </c>
      <c r="C22" s="181">
        <v>471364.16399999999</v>
      </c>
      <c r="D22" s="374">
        <f t="shared" si="0"/>
        <v>-8.9543281986566151E-2</v>
      </c>
      <c r="E22" s="180">
        <v>1386173.439</v>
      </c>
      <c r="F22" s="181">
        <v>1312068.618</v>
      </c>
      <c r="G22" s="182">
        <f t="shared" si="1"/>
        <v>-5.3459992029179254E-2</v>
      </c>
      <c r="H22" s="183">
        <f t="shared" si="3"/>
        <v>5.2700233719601752E-2</v>
      </c>
    </row>
    <row r="23" spans="1:8" x14ac:dyDescent="0.25">
      <c r="A23" s="378" t="s">
        <v>785</v>
      </c>
      <c r="B23" s="376">
        <v>698140.73606819997</v>
      </c>
      <c r="C23" s="376">
        <v>414916.49200000003</v>
      </c>
      <c r="D23" s="374">
        <f t="shared" si="0"/>
        <v>-0.40568359563612733</v>
      </c>
      <c r="E23" s="180">
        <v>2155379.65174344</v>
      </c>
      <c r="F23" s="181">
        <v>1302121.456</v>
      </c>
      <c r="G23" s="182">
        <f t="shared" si="1"/>
        <v>-0.39587373623633215</v>
      </c>
      <c r="H23" s="183">
        <f t="shared" si="3"/>
        <v>5.2300698394196425E-2</v>
      </c>
    </row>
    <row r="24" spans="1:8" x14ac:dyDescent="0.25">
      <c r="A24" s="378" t="s">
        <v>293</v>
      </c>
      <c r="B24" s="376">
        <v>321900.88</v>
      </c>
      <c r="C24" s="376">
        <v>364095</v>
      </c>
      <c r="D24" s="374">
        <f t="shared" si="0"/>
        <v>0.13107798897598538</v>
      </c>
      <c r="E24" s="180">
        <v>1141386.5661599999</v>
      </c>
      <c r="F24" s="181">
        <v>1081731.69</v>
      </c>
      <c r="G24" s="182">
        <f t="shared" si="1"/>
        <v>-5.2265269216106705E-2</v>
      </c>
      <c r="H24" s="183">
        <f t="shared" si="3"/>
        <v>4.3448575861677823E-2</v>
      </c>
    </row>
    <row r="25" spans="1:8" x14ac:dyDescent="0.25">
      <c r="A25" s="378" t="s">
        <v>620</v>
      </c>
      <c r="B25" s="376">
        <v>307748.56799379998</v>
      </c>
      <c r="C25" s="376">
        <v>327034.57375615602</v>
      </c>
      <c r="D25" s="374">
        <f t="shared" si="0"/>
        <v>6.2668060124798322E-2</v>
      </c>
      <c r="E25" s="180">
        <v>715832.22296040389</v>
      </c>
      <c r="F25" s="181">
        <v>954227.48604361108</v>
      </c>
      <c r="G25" s="182">
        <f t="shared" si="1"/>
        <v>0.33303231600457578</v>
      </c>
      <c r="H25" s="183">
        <f t="shared" si="3"/>
        <v>3.8327272557452725E-2</v>
      </c>
    </row>
    <row r="26" spans="1:8" x14ac:dyDescent="0.25">
      <c r="A26" s="378" t="s">
        <v>292</v>
      </c>
      <c r="B26" s="376">
        <v>342757.35683399998</v>
      </c>
      <c r="C26" s="376">
        <v>344699.73461699998</v>
      </c>
      <c r="D26" s="374">
        <f t="shared" si="0"/>
        <v>5.6669178480703245E-3</v>
      </c>
      <c r="E26" s="180">
        <v>1038476.30967</v>
      </c>
      <c r="F26" s="181">
        <v>924722.44576100004</v>
      </c>
      <c r="G26" s="182">
        <f t="shared" si="1"/>
        <v>-0.1095391997388442</v>
      </c>
      <c r="H26" s="183">
        <f t="shared" si="3"/>
        <v>3.7142180179304048E-2</v>
      </c>
    </row>
    <row r="27" spans="1:8" x14ac:dyDescent="0.25">
      <c r="A27" s="378" t="s">
        <v>911</v>
      </c>
      <c r="B27" s="376">
        <v>225293.5013</v>
      </c>
      <c r="C27" s="376">
        <v>371254.55349999998</v>
      </c>
      <c r="D27" s="374">
        <f t="shared" si="0"/>
        <v>0.64787067251282482</v>
      </c>
      <c r="E27" s="180">
        <v>653077.88560000004</v>
      </c>
      <c r="F27" s="181">
        <v>878842.14430000004</v>
      </c>
      <c r="G27" s="182">
        <f t="shared" si="1"/>
        <v>0.34569270170981886</v>
      </c>
      <c r="H27" s="183">
        <f t="shared" si="3"/>
        <v>3.5299362984418221E-2</v>
      </c>
    </row>
    <row r="28" spans="1:8" x14ac:dyDescent="0.25">
      <c r="A28" s="378" t="s">
        <v>786</v>
      </c>
      <c r="B28" s="376">
        <v>283563.56742053101</v>
      </c>
      <c r="C28" s="376">
        <v>294823.772650083</v>
      </c>
      <c r="D28" s="374">
        <f t="shared" si="0"/>
        <v>3.9709633123823924E-2</v>
      </c>
      <c r="E28" s="180">
        <v>952236.80130111193</v>
      </c>
      <c r="F28" s="181">
        <v>851020.69306361489</v>
      </c>
      <c r="G28" s="182">
        <f t="shared" si="1"/>
        <v>-0.10629300201294252</v>
      </c>
      <c r="H28" s="183">
        <f t="shared" si="3"/>
        <v>3.4181893240487496E-2</v>
      </c>
    </row>
    <row r="29" spans="1:8" x14ac:dyDescent="0.25">
      <c r="A29" s="331" t="s">
        <v>912</v>
      </c>
      <c r="B29" s="375">
        <v>4026390.6670168946</v>
      </c>
      <c r="C29" s="376">
        <v>3581406.8037769999</v>
      </c>
      <c r="D29" s="377">
        <f t="shared" si="0"/>
        <v>-0.11051681270898085</v>
      </c>
      <c r="E29" s="923">
        <v>13087361.141096702</v>
      </c>
      <c r="F29" s="376">
        <v>10704350.138716875</v>
      </c>
      <c r="G29" s="924">
        <f t="shared" si="1"/>
        <v>-0.18208491205280014</v>
      </c>
      <c r="H29" s="183">
        <f t="shared" si="3"/>
        <v>0.42994836275158188</v>
      </c>
    </row>
    <row r="30" spans="1:8" x14ac:dyDescent="0.25">
      <c r="A30" s="371" t="s">
        <v>787</v>
      </c>
      <c r="B30" s="372">
        <f>SUM(B31:B41)</f>
        <v>101613.737273463</v>
      </c>
      <c r="C30" s="372">
        <f>SUM(C31:C41)</f>
        <v>119355.02203405817</v>
      </c>
      <c r="D30" s="373">
        <f t="shared" si="0"/>
        <v>0.17459533756592185</v>
      </c>
      <c r="E30" s="920">
        <f>SUM(E31:E41)</f>
        <v>318052.08852317894</v>
      </c>
      <c r="F30" s="372">
        <f>SUM(F31:F41)</f>
        <v>320670.17359750741</v>
      </c>
      <c r="G30" s="921">
        <f t="shared" si="1"/>
        <v>8.2316235887181354E-3</v>
      </c>
      <c r="H30" s="179">
        <f>SUM(H31:H41)</f>
        <v>1.0000000000000002</v>
      </c>
    </row>
    <row r="31" spans="1:8" x14ac:dyDescent="0.25">
      <c r="A31" s="730" t="s">
        <v>279</v>
      </c>
      <c r="B31" s="181">
        <v>28622.1416054</v>
      </c>
      <c r="C31" s="181">
        <v>41964.463284600002</v>
      </c>
      <c r="D31" s="374">
        <f t="shared" si="0"/>
        <v>0.46615385610008903</v>
      </c>
      <c r="E31" s="473">
        <v>78352.203903899994</v>
      </c>
      <c r="F31" s="376">
        <v>103588.66426285</v>
      </c>
      <c r="G31" s="924">
        <f t="shared" si="1"/>
        <v>0.32208998728233418</v>
      </c>
      <c r="H31" s="925">
        <f>(F31/$F$30)</f>
        <v>0.32303803968020556</v>
      </c>
    </row>
    <row r="32" spans="1:8" x14ac:dyDescent="0.25">
      <c r="A32" s="730" t="s">
        <v>295</v>
      </c>
      <c r="B32" s="181">
        <v>8263.9532928659992</v>
      </c>
      <c r="C32" s="181">
        <v>14049.100789158001</v>
      </c>
      <c r="D32" s="374">
        <f t="shared" si="0"/>
        <v>0.70004600598192279</v>
      </c>
      <c r="E32" s="473">
        <v>34887.510061219</v>
      </c>
      <c r="F32" s="376">
        <v>40398.574412141999</v>
      </c>
      <c r="G32" s="924">
        <f t="shared" si="1"/>
        <v>0.15796668610779149</v>
      </c>
      <c r="H32" s="925">
        <f t="shared" ref="H32:H41" si="4">(F32/$F$30)</f>
        <v>0.12598170250423321</v>
      </c>
    </row>
    <row r="33" spans="1:8" x14ac:dyDescent="0.25">
      <c r="A33" s="730" t="s">
        <v>296</v>
      </c>
      <c r="B33" s="181">
        <v>9560.8716000000004</v>
      </c>
      <c r="C33" s="181">
        <v>7585.3042000000005</v>
      </c>
      <c r="D33" s="374">
        <f t="shared" si="0"/>
        <v>-0.20663047080351962</v>
      </c>
      <c r="E33" s="473">
        <v>26159.665399999998</v>
      </c>
      <c r="F33" s="376">
        <v>18502.304199999999</v>
      </c>
      <c r="G33" s="924">
        <f t="shared" si="1"/>
        <v>-0.29271632809187231</v>
      </c>
      <c r="H33" s="925">
        <f t="shared" si="4"/>
        <v>5.7698862330811479E-2</v>
      </c>
    </row>
    <row r="34" spans="1:8" x14ac:dyDescent="0.25">
      <c r="A34" s="730" t="s">
        <v>298</v>
      </c>
      <c r="B34" s="181">
        <v>2933.6507020460003</v>
      </c>
      <c r="C34" s="181">
        <v>4468.7514781099999</v>
      </c>
      <c r="D34" s="374">
        <f t="shared" si="0"/>
        <v>0.52327319506490066</v>
      </c>
      <c r="E34" s="473">
        <v>11765.965126914998</v>
      </c>
      <c r="F34" s="376">
        <v>12675.910764032</v>
      </c>
      <c r="G34" s="924">
        <f t="shared" si="1"/>
        <v>7.7337101317381418E-2</v>
      </c>
      <c r="H34" s="925">
        <f t="shared" si="4"/>
        <v>3.952943493878637E-2</v>
      </c>
    </row>
    <row r="35" spans="1:8" x14ac:dyDescent="0.25">
      <c r="A35" s="378" t="s">
        <v>297</v>
      </c>
      <c r="B35" s="376">
        <v>3879.6740710000004</v>
      </c>
      <c r="C35" s="376">
        <v>4672.0219059999999</v>
      </c>
      <c r="D35" s="377">
        <f t="shared" si="0"/>
        <v>0.20423051537310427</v>
      </c>
      <c r="E35" s="473">
        <v>13764.007031000001</v>
      </c>
      <c r="F35" s="376">
        <v>12604.396410000001</v>
      </c>
      <c r="G35" s="924">
        <f t="shared" si="1"/>
        <v>-8.4249493507832812E-2</v>
      </c>
      <c r="H35" s="925">
        <f t="shared" si="4"/>
        <v>3.930641964169871E-2</v>
      </c>
    </row>
    <row r="36" spans="1:8" x14ac:dyDescent="0.25">
      <c r="A36" s="378" t="s">
        <v>299</v>
      </c>
      <c r="B36" s="376">
        <v>8017.2564840000005</v>
      </c>
      <c r="C36" s="376">
        <v>4521.4942710000005</v>
      </c>
      <c r="D36" s="377">
        <f t="shared" si="0"/>
        <v>-0.43602973410872853</v>
      </c>
      <c r="E36" s="473">
        <v>23916.697806</v>
      </c>
      <c r="F36" s="376">
        <v>12302.053348000001</v>
      </c>
      <c r="G36" s="924">
        <f t="shared" si="1"/>
        <v>-0.48562910114983449</v>
      </c>
      <c r="H36" s="925">
        <f t="shared" si="4"/>
        <v>3.8363572171327215E-2</v>
      </c>
    </row>
    <row r="37" spans="1:8" x14ac:dyDescent="0.25">
      <c r="A37" s="378" t="s">
        <v>320</v>
      </c>
      <c r="B37" s="376">
        <v>4256.6986451999992</v>
      </c>
      <c r="C37" s="376">
        <v>4068.4461004999998</v>
      </c>
      <c r="D37" s="377">
        <f t="shared" si="0"/>
        <v>-4.4225011068678648E-2</v>
      </c>
      <c r="E37" s="473">
        <v>12409.116048699998</v>
      </c>
      <c r="F37" s="376">
        <v>11856.956973599999</v>
      </c>
      <c r="G37" s="924">
        <f t="shared" si="1"/>
        <v>-4.4496245577286202E-2</v>
      </c>
      <c r="H37" s="925">
        <f t="shared" si="4"/>
        <v>3.6975552919625086E-2</v>
      </c>
    </row>
    <row r="38" spans="1:8" x14ac:dyDescent="0.25">
      <c r="A38" s="378" t="s">
        <v>539</v>
      </c>
      <c r="B38" s="376">
        <v>3476.1715716000003</v>
      </c>
      <c r="C38" s="376">
        <v>4250.8474667999999</v>
      </c>
      <c r="D38" s="377">
        <f t="shared" si="0"/>
        <v>0.22285318179603961</v>
      </c>
      <c r="E38" s="473">
        <v>10487.5201626</v>
      </c>
      <c r="F38" s="376">
        <v>11312.5903915</v>
      </c>
      <c r="G38" s="924">
        <f t="shared" si="1"/>
        <v>7.8671622662745272E-2</v>
      </c>
      <c r="H38" s="925">
        <f t="shared" si="4"/>
        <v>3.527796260122127E-2</v>
      </c>
    </row>
    <row r="39" spans="1:8" x14ac:dyDescent="0.25">
      <c r="A39" s="378" t="s">
        <v>283</v>
      </c>
      <c r="B39" s="376">
        <v>4342.4570400000002</v>
      </c>
      <c r="C39" s="376">
        <v>2395.2378450000001</v>
      </c>
      <c r="D39" s="377">
        <f t="shared" si="0"/>
        <v>-0.44841415287783709</v>
      </c>
      <c r="E39" s="473">
        <v>19619.828939999999</v>
      </c>
      <c r="F39" s="376">
        <v>10596.327886999999</v>
      </c>
      <c r="G39" s="924">
        <f t="shared" si="1"/>
        <v>-0.45991741725144725</v>
      </c>
      <c r="H39" s="925">
        <f t="shared" si="4"/>
        <v>3.3044320175221825E-2</v>
      </c>
    </row>
    <row r="40" spans="1:8" x14ac:dyDescent="0.25">
      <c r="A40" s="378" t="s">
        <v>300</v>
      </c>
      <c r="B40" s="376">
        <v>4541.4533872299999</v>
      </c>
      <c r="C40" s="376">
        <v>3697.8211343999997</v>
      </c>
      <c r="D40" s="377">
        <f t="shared" si="0"/>
        <v>-0.18576261405703046</v>
      </c>
      <c r="E40" s="473">
        <v>11625.340355750001</v>
      </c>
      <c r="F40" s="376">
        <v>9925.7467781599989</v>
      </c>
      <c r="G40" s="924">
        <f t="shared" si="1"/>
        <v>-0.1461973177197661</v>
      </c>
      <c r="H40" s="925">
        <f t="shared" si="4"/>
        <v>3.0953133766093276E-2</v>
      </c>
    </row>
    <row r="41" spans="1:8" x14ac:dyDescent="0.25">
      <c r="A41" s="331" t="s">
        <v>913</v>
      </c>
      <c r="B41" s="375">
        <v>23719.408874121029</v>
      </c>
      <c r="C41" s="376">
        <v>27681.533558490177</v>
      </c>
      <c r="D41" s="377">
        <f>(C41-B41)/B41</f>
        <v>0.16704145981867233</v>
      </c>
      <c r="E41" s="923">
        <v>75064.233687094937</v>
      </c>
      <c r="F41" s="376">
        <v>76906.64817022346</v>
      </c>
      <c r="G41" s="182">
        <f t="shared" si="1"/>
        <v>2.4544505320718026E-2</v>
      </c>
      <c r="H41" s="925">
        <f t="shared" si="4"/>
        <v>0.23983099927077614</v>
      </c>
    </row>
    <row r="42" spans="1:8" x14ac:dyDescent="0.25">
      <c r="A42" s="371" t="s">
        <v>788</v>
      </c>
      <c r="B42" s="372">
        <f>SUM(B43:B53)</f>
        <v>241383.26631982447</v>
      </c>
      <c r="C42" s="372">
        <f>SUM(C43:C53)</f>
        <v>288578.15724574763</v>
      </c>
      <c r="D42" s="373">
        <f t="shared" si="0"/>
        <v>0.19551848661866877</v>
      </c>
      <c r="E42" s="920">
        <f>SUM(E43:E53)</f>
        <v>774936.24572077568</v>
      </c>
      <c r="F42" s="372">
        <f>SUM(F43:F53)</f>
        <v>858255.5915162852</v>
      </c>
      <c r="G42" s="921">
        <f t="shared" si="1"/>
        <v>0.10751767807429551</v>
      </c>
      <c r="H42" s="179">
        <f>SUM(H43:H53)</f>
        <v>1</v>
      </c>
    </row>
    <row r="43" spans="1:8" x14ac:dyDescent="0.25">
      <c r="A43" s="730" t="s">
        <v>279</v>
      </c>
      <c r="B43" s="181">
        <v>29271.566455367902</v>
      </c>
      <c r="C43" s="181">
        <v>38473.319802011603</v>
      </c>
      <c r="D43" s="374">
        <f t="shared" si="0"/>
        <v>0.31435807716932956</v>
      </c>
      <c r="E43" s="180">
        <v>76546.756135809002</v>
      </c>
      <c r="F43" s="181">
        <v>106205.3007758435</v>
      </c>
      <c r="G43" s="182">
        <f t="shared" si="1"/>
        <v>0.38745658388729631</v>
      </c>
      <c r="H43" s="183">
        <f>(F43/$F$42)</f>
        <v>0.12374553900454055</v>
      </c>
    </row>
    <row r="44" spans="1:8" x14ac:dyDescent="0.25">
      <c r="A44" s="730" t="s">
        <v>294</v>
      </c>
      <c r="B44" s="181">
        <v>12721.524873954098</v>
      </c>
      <c r="C44" s="181">
        <v>32218.009079853098</v>
      </c>
      <c r="D44" s="374">
        <f t="shared" si="0"/>
        <v>1.5325587458321033</v>
      </c>
      <c r="E44" s="180">
        <v>38233.287333466797</v>
      </c>
      <c r="F44" s="181">
        <v>99283.405469961101</v>
      </c>
      <c r="G44" s="182">
        <f t="shared" si="1"/>
        <v>1.5967792045716984</v>
      </c>
      <c r="H44" s="183">
        <f t="shared" ref="H44:H53" si="5">(F44/$F$42)</f>
        <v>0.11568046448093222</v>
      </c>
    </row>
    <row r="45" spans="1:8" x14ac:dyDescent="0.25">
      <c r="A45" s="730" t="s">
        <v>283</v>
      </c>
      <c r="B45" s="181">
        <v>18410.716761980399</v>
      </c>
      <c r="C45" s="181">
        <v>11832.852922316601</v>
      </c>
      <c r="D45" s="374">
        <f t="shared" si="0"/>
        <v>-0.35728450579651588</v>
      </c>
      <c r="E45" s="180">
        <v>64727.729217427404</v>
      </c>
      <c r="F45" s="181">
        <v>51916.972676937497</v>
      </c>
      <c r="G45" s="182">
        <f t="shared" si="1"/>
        <v>-0.19791759567923661</v>
      </c>
      <c r="H45" s="933">
        <f t="shared" si="5"/>
        <v>6.0491272285468571E-2</v>
      </c>
    </row>
    <row r="46" spans="1:8" x14ac:dyDescent="0.25">
      <c r="A46" s="730" t="s">
        <v>295</v>
      </c>
      <c r="B46" s="181">
        <v>9361.5409436078007</v>
      </c>
      <c r="C46" s="181">
        <v>18034.331554133598</v>
      </c>
      <c r="D46" s="374">
        <f t="shared" si="0"/>
        <v>0.9264276749702951</v>
      </c>
      <c r="E46" s="180">
        <v>44944.158799571596</v>
      </c>
      <c r="F46" s="181">
        <v>51765.500412056594</v>
      </c>
      <c r="G46" s="182">
        <f t="shared" si="1"/>
        <v>0.15177370752236702</v>
      </c>
      <c r="H46" s="933">
        <f t="shared" si="5"/>
        <v>6.0314783758766054E-2</v>
      </c>
    </row>
    <row r="47" spans="1:8" x14ac:dyDescent="0.25">
      <c r="A47" s="730" t="s">
        <v>293</v>
      </c>
      <c r="B47" s="181">
        <v>13767.433268910499</v>
      </c>
      <c r="C47" s="181">
        <v>14970.290023953001</v>
      </c>
      <c r="D47" s="374">
        <f t="shared" si="0"/>
        <v>8.7369717473683509E-2</v>
      </c>
      <c r="E47" s="180">
        <v>45517.2410792464</v>
      </c>
      <c r="F47" s="181">
        <v>44918.338944153998</v>
      </c>
      <c r="G47" s="182">
        <f t="shared" si="1"/>
        <v>-1.3157698509224254E-2</v>
      </c>
      <c r="H47" s="183">
        <f t="shared" si="5"/>
        <v>5.2336785671033621E-2</v>
      </c>
    </row>
    <row r="48" spans="1:8" x14ac:dyDescent="0.25">
      <c r="A48" s="378" t="s">
        <v>280</v>
      </c>
      <c r="B48" s="376">
        <v>15212.814992802101</v>
      </c>
      <c r="C48" s="376">
        <v>14856.526041306599</v>
      </c>
      <c r="D48" s="374">
        <f t="shared" si="0"/>
        <v>-2.3420317125008049E-2</v>
      </c>
      <c r="E48" s="180">
        <v>44396.9772396669</v>
      </c>
      <c r="F48" s="181">
        <v>43702.101785342798</v>
      </c>
      <c r="G48" s="182">
        <f t="shared" si="1"/>
        <v>-1.5651413621539489E-2</v>
      </c>
      <c r="H48" s="183">
        <f t="shared" si="5"/>
        <v>5.0919681989061133E-2</v>
      </c>
    </row>
    <row r="49" spans="1:8" x14ac:dyDescent="0.25">
      <c r="A49" s="378" t="s">
        <v>282</v>
      </c>
      <c r="B49" s="376">
        <v>7949.2500238878001</v>
      </c>
      <c r="C49" s="376">
        <v>12484.266007926601</v>
      </c>
      <c r="D49" s="374">
        <f t="shared" si="0"/>
        <v>0.57049608081402703</v>
      </c>
      <c r="E49" s="180">
        <v>25633.838956139902</v>
      </c>
      <c r="F49" s="181">
        <v>33264.531076829197</v>
      </c>
      <c r="G49" s="182">
        <f t="shared" si="1"/>
        <v>0.29768042678841777</v>
      </c>
      <c r="H49" s="183">
        <f t="shared" si="5"/>
        <v>3.8758303943071962E-2</v>
      </c>
    </row>
    <row r="50" spans="1:8" x14ac:dyDescent="0.25">
      <c r="A50" s="378" t="s">
        <v>285</v>
      </c>
      <c r="B50" s="376">
        <v>7355.4113644712997</v>
      </c>
      <c r="C50" s="376">
        <v>12679.300274601501</v>
      </c>
      <c r="D50" s="374">
        <f t="shared" si="0"/>
        <v>0.72380573244972779</v>
      </c>
      <c r="E50" s="180">
        <v>21130.598794915499</v>
      </c>
      <c r="F50" s="181">
        <v>31930.996076743799</v>
      </c>
      <c r="G50" s="182">
        <f t="shared" si="1"/>
        <v>0.5111259452063952</v>
      </c>
      <c r="H50" s="926">
        <f t="shared" si="5"/>
        <v>3.72045302033292E-2</v>
      </c>
    </row>
    <row r="51" spans="1:8" x14ac:dyDescent="0.25">
      <c r="A51" s="378" t="s">
        <v>297</v>
      </c>
      <c r="B51" s="376">
        <v>10575.6348429261</v>
      </c>
      <c r="C51" s="376">
        <v>11672.7664902447</v>
      </c>
      <c r="D51" s="374">
        <f t="shared" si="0"/>
        <v>0.10374144565443807</v>
      </c>
      <c r="E51" s="180">
        <v>34179.150878115899</v>
      </c>
      <c r="F51" s="181">
        <v>31896.526621234902</v>
      </c>
      <c r="G51" s="182">
        <f t="shared" si="1"/>
        <v>-6.6784112484857189E-2</v>
      </c>
      <c r="H51" s="926">
        <f t="shared" si="5"/>
        <v>3.7164367976773818E-2</v>
      </c>
    </row>
    <row r="52" spans="1:8" x14ac:dyDescent="0.25">
      <c r="A52" s="378" t="s">
        <v>539</v>
      </c>
      <c r="B52" s="376">
        <v>4694.7861873726997</v>
      </c>
      <c r="C52" s="376">
        <v>6725.7488051331002</v>
      </c>
      <c r="D52" s="374">
        <f t="shared" si="0"/>
        <v>0.43259959808669574</v>
      </c>
      <c r="E52" s="180">
        <v>26502.131551035302</v>
      </c>
      <c r="F52" s="181">
        <v>30800.7418511953</v>
      </c>
      <c r="G52" s="182">
        <f t="shared" si="1"/>
        <v>0.16219866284650128</v>
      </c>
      <c r="H52" s="183">
        <f t="shared" si="5"/>
        <v>3.5887609886443558E-2</v>
      </c>
    </row>
    <row r="53" spans="1:8" x14ac:dyDescent="0.25">
      <c r="A53" s="331" t="s">
        <v>914</v>
      </c>
      <c r="B53" s="375">
        <v>112062.58660454377</v>
      </c>
      <c r="C53" s="376">
        <v>114630.74624426721</v>
      </c>
      <c r="D53" s="377">
        <f t="shared" si="0"/>
        <v>2.2917190451673088E-2</v>
      </c>
      <c r="E53" s="923">
        <v>353124.37573538092</v>
      </c>
      <c r="F53" s="376">
        <v>332571.17582598655</v>
      </c>
      <c r="G53" s="182">
        <f t="shared" si="1"/>
        <v>-5.8203854850270166E-2</v>
      </c>
      <c r="H53" s="183">
        <f t="shared" si="5"/>
        <v>0.38749666080057932</v>
      </c>
    </row>
    <row r="54" spans="1:8" x14ac:dyDescent="0.25">
      <c r="A54" s="371" t="s">
        <v>789</v>
      </c>
      <c r="B54" s="372">
        <f>SUM(B55:B65)</f>
        <v>21483.165174011003</v>
      </c>
      <c r="C54" s="372">
        <f>SUM(C55:C65)</f>
        <v>25206.655222795598</v>
      </c>
      <c r="D54" s="373">
        <f t="shared" si="0"/>
        <v>0.1733212968677931</v>
      </c>
      <c r="E54" s="920">
        <f>SUM(E55:E65)</f>
        <v>68206.375720621989</v>
      </c>
      <c r="F54" s="372">
        <f>SUM(F55:F65)</f>
        <v>70005.769835064697</v>
      </c>
      <c r="G54" s="921">
        <f t="shared" si="1"/>
        <v>2.6381611622543179E-2</v>
      </c>
      <c r="H54" s="179">
        <f>SUM(H55:H65)</f>
        <v>1.0000000000000002</v>
      </c>
    </row>
    <row r="55" spans="1:8" x14ac:dyDescent="0.25">
      <c r="A55" s="730" t="s">
        <v>295</v>
      </c>
      <c r="B55" s="181">
        <v>1489.7502778990001</v>
      </c>
      <c r="C55" s="181">
        <v>2408.5966255109997</v>
      </c>
      <c r="D55" s="374">
        <f t="shared" si="0"/>
        <v>0.61677877241805368</v>
      </c>
      <c r="E55" s="180">
        <v>5599.9248552720001</v>
      </c>
      <c r="F55" s="181">
        <v>7117.0604569930001</v>
      </c>
      <c r="G55" s="182">
        <f t="shared" si="1"/>
        <v>0.27092070713997279</v>
      </c>
      <c r="H55" s="183">
        <f>(F55/$F$54)</f>
        <v>0.1016639124712287</v>
      </c>
    </row>
    <row r="56" spans="1:8" x14ac:dyDescent="0.25">
      <c r="A56" s="730" t="s">
        <v>298</v>
      </c>
      <c r="B56" s="181">
        <v>1209.77546992</v>
      </c>
      <c r="C56" s="181">
        <v>2168.9962894400001</v>
      </c>
      <c r="D56" s="374">
        <f t="shared" si="0"/>
        <v>0.79289160953431415</v>
      </c>
      <c r="E56" s="180">
        <v>4600.8669642140003</v>
      </c>
      <c r="F56" s="181">
        <v>6382.4036182950003</v>
      </c>
      <c r="G56" s="182">
        <f t="shared" si="1"/>
        <v>0.38721759788708715</v>
      </c>
      <c r="H56" s="183">
        <f t="shared" ref="H56:H65" si="6">(F56/$F$54)</f>
        <v>9.1169679775425644E-2</v>
      </c>
    </row>
    <row r="57" spans="1:8" x14ac:dyDescent="0.25">
      <c r="A57" s="730" t="s">
        <v>297</v>
      </c>
      <c r="B57" s="181">
        <v>2168.4115670000001</v>
      </c>
      <c r="C57" s="181">
        <v>2277.7880359999999</v>
      </c>
      <c r="D57" s="374">
        <f t="shared" si="0"/>
        <v>5.0440825286374155E-2</v>
      </c>
      <c r="E57" s="180">
        <v>7056.3086069999999</v>
      </c>
      <c r="F57" s="181">
        <v>6177.3149009999997</v>
      </c>
      <c r="G57" s="182">
        <f t="shared" si="1"/>
        <v>-0.1245684896955925</v>
      </c>
      <c r="H57" s="183">
        <f t="shared" si="6"/>
        <v>8.824008243254669E-2</v>
      </c>
    </row>
    <row r="58" spans="1:8" x14ac:dyDescent="0.25">
      <c r="A58" s="730" t="s">
        <v>301</v>
      </c>
      <c r="B58" s="181">
        <v>1505.7428691999999</v>
      </c>
      <c r="C58" s="181">
        <v>1860.295239</v>
      </c>
      <c r="D58" s="374">
        <f t="shared" si="0"/>
        <v>0.23546674339449045</v>
      </c>
      <c r="E58" s="180">
        <v>4383.2951568000008</v>
      </c>
      <c r="F58" s="181">
        <v>5398.1107362000002</v>
      </c>
      <c r="G58" s="182">
        <f t="shared" si="1"/>
        <v>0.23151887862848364</v>
      </c>
      <c r="H58" s="183">
        <f t="shared" si="6"/>
        <v>7.7109511814784426E-2</v>
      </c>
    </row>
    <row r="59" spans="1:8" x14ac:dyDescent="0.25">
      <c r="A59" s="378" t="s">
        <v>294</v>
      </c>
      <c r="B59" s="376">
        <v>1898.53747378</v>
      </c>
      <c r="C59" s="376">
        <v>1989.6672619000001</v>
      </c>
      <c r="D59" s="374">
        <f t="shared" si="0"/>
        <v>4.799999440546205E-2</v>
      </c>
      <c r="E59" s="180">
        <v>5430.04146408</v>
      </c>
      <c r="F59" s="181">
        <v>4683.1858231999995</v>
      </c>
      <c r="G59" s="182">
        <f t="shared" si="1"/>
        <v>-0.13754142501866487</v>
      </c>
      <c r="H59" s="183">
        <f t="shared" si="6"/>
        <v>6.6897140539039848E-2</v>
      </c>
    </row>
    <row r="60" spans="1:8" x14ac:dyDescent="0.25">
      <c r="A60" s="378" t="s">
        <v>302</v>
      </c>
      <c r="B60" s="376">
        <v>1176.5396793999998</v>
      </c>
      <c r="C60" s="376">
        <v>1578.3555770999999</v>
      </c>
      <c r="D60" s="374">
        <f t="shared" si="0"/>
        <v>0.34152345622963959</v>
      </c>
      <c r="E60" s="180">
        <v>3367.0985751999997</v>
      </c>
      <c r="F60" s="181">
        <v>4516.8510292000001</v>
      </c>
      <c r="G60" s="182">
        <f t="shared" si="1"/>
        <v>0.34146682323718636</v>
      </c>
      <c r="H60" s="183">
        <f t="shared" si="6"/>
        <v>6.4521125042147409E-2</v>
      </c>
    </row>
    <row r="61" spans="1:8" x14ac:dyDescent="0.25">
      <c r="A61" s="378" t="s">
        <v>790</v>
      </c>
      <c r="B61" s="376">
        <v>1525.2326599999999</v>
      </c>
      <c r="C61" s="376">
        <v>1491.061185</v>
      </c>
      <c r="D61" s="374">
        <f t="shared" si="0"/>
        <v>-2.2404106531524099E-2</v>
      </c>
      <c r="E61" s="180">
        <v>4386.9541089999993</v>
      </c>
      <c r="F61" s="181">
        <v>4060.9554199999998</v>
      </c>
      <c r="G61" s="182">
        <f t="shared" si="1"/>
        <v>-7.4310941236244335E-2</v>
      </c>
      <c r="H61" s="183">
        <f t="shared" si="6"/>
        <v>5.8008867405753985E-2</v>
      </c>
    </row>
    <row r="62" spans="1:8" x14ac:dyDescent="0.25">
      <c r="A62" s="378" t="s">
        <v>400</v>
      </c>
      <c r="B62" s="376">
        <v>689.30727313199998</v>
      </c>
      <c r="C62" s="376">
        <v>1311.4088230360001</v>
      </c>
      <c r="D62" s="374">
        <f t="shared" si="0"/>
        <v>0.90250251832881756</v>
      </c>
      <c r="E62" s="180">
        <v>1944.2727445659998</v>
      </c>
      <c r="F62" s="181">
        <v>3702.4412672870003</v>
      </c>
      <c r="G62" s="182">
        <f t="shared" si="1"/>
        <v>0.90428080506444508</v>
      </c>
      <c r="H62" s="183">
        <f t="shared" si="6"/>
        <v>5.2887658774555903E-2</v>
      </c>
    </row>
    <row r="63" spans="1:8" x14ac:dyDescent="0.25">
      <c r="A63" s="378" t="s">
        <v>539</v>
      </c>
      <c r="B63" s="376">
        <v>984.3753193</v>
      </c>
      <c r="C63" s="376">
        <v>1338.2819583</v>
      </c>
      <c r="D63" s="374">
        <f t="shared" si="0"/>
        <v>0.35952408808021202</v>
      </c>
      <c r="E63" s="180">
        <v>3259.7112158</v>
      </c>
      <c r="F63" s="181">
        <v>3520.4161171000001</v>
      </c>
      <c r="G63" s="182">
        <f t="shared" si="1"/>
        <v>7.9977913391943753E-2</v>
      </c>
      <c r="H63" s="183">
        <f t="shared" si="6"/>
        <v>5.0287513806278918E-2</v>
      </c>
    </row>
    <row r="64" spans="1:8" x14ac:dyDescent="0.25">
      <c r="A64" s="378" t="s">
        <v>303</v>
      </c>
      <c r="B64" s="376">
        <v>909.97969999999998</v>
      </c>
      <c r="C64" s="376">
        <v>1033.8113760000001</v>
      </c>
      <c r="D64" s="374">
        <f t="shared" si="0"/>
        <v>0.13608180050609936</v>
      </c>
      <c r="E64" s="180">
        <v>2720.109602</v>
      </c>
      <c r="F64" s="181">
        <v>3125.16138</v>
      </c>
      <c r="G64" s="182">
        <f t="shared" si="1"/>
        <v>0.14891009454258014</v>
      </c>
      <c r="H64" s="183">
        <f t="shared" si="6"/>
        <v>4.4641482942948223E-2</v>
      </c>
    </row>
    <row r="65" spans="1:8" x14ac:dyDescent="0.25">
      <c r="A65" s="331" t="s">
        <v>915</v>
      </c>
      <c r="B65" s="375">
        <v>7925.512884380003</v>
      </c>
      <c r="C65" s="376">
        <v>7748.3928515085972</v>
      </c>
      <c r="D65" s="377">
        <f t="shared" si="0"/>
        <v>-2.2348084654619994E-2</v>
      </c>
      <c r="E65" s="923">
        <v>25457.792426689994</v>
      </c>
      <c r="F65" s="376">
        <v>21321.869085789702</v>
      </c>
      <c r="G65" s="182">
        <f t="shared" si="1"/>
        <v>-0.16246197908991444</v>
      </c>
      <c r="H65" s="183">
        <f t="shared" si="6"/>
        <v>0.30457302499529032</v>
      </c>
    </row>
    <row r="66" spans="1:8" x14ac:dyDescent="0.25">
      <c r="A66" s="379" t="s">
        <v>791</v>
      </c>
      <c r="B66" s="372">
        <f>SUM(B67:B68)</f>
        <v>1220979.605498</v>
      </c>
      <c r="C66" s="372">
        <f>SUM(C67:C68)</f>
        <v>1218023.8837799998</v>
      </c>
      <c r="D66" s="373">
        <f t="shared" si="0"/>
        <v>-2.4207789423269688E-3</v>
      </c>
      <c r="E66" s="920">
        <f>SUM(E67:E68)</f>
        <v>3531023.8122640001</v>
      </c>
      <c r="F66" s="372">
        <f>SUM(F67:F68)</f>
        <v>3501572.6128359996</v>
      </c>
      <c r="G66" s="921">
        <f t="shared" si="1"/>
        <v>-8.3406969179052777E-3</v>
      </c>
      <c r="H66" s="179">
        <f>SUM(H67:H68)</f>
        <v>1</v>
      </c>
    </row>
    <row r="67" spans="1:8" x14ac:dyDescent="0.25">
      <c r="A67" s="730" t="s">
        <v>305</v>
      </c>
      <c r="B67" s="181">
        <v>1204801.22</v>
      </c>
      <c r="C67" s="181">
        <v>1195254.8953799999</v>
      </c>
      <c r="D67" s="374">
        <f t="shared" si="0"/>
        <v>-7.9235681882859378E-3</v>
      </c>
      <c r="E67" s="180">
        <v>3477613.8765000002</v>
      </c>
      <c r="F67" s="181">
        <v>3446586.7315799994</v>
      </c>
      <c r="G67" s="182">
        <f t="shared" si="1"/>
        <v>-8.9219637434929024E-3</v>
      </c>
      <c r="H67" s="183">
        <f>(F67/$F$66)</f>
        <v>0.98429680394048269</v>
      </c>
    </row>
    <row r="68" spans="1:8" x14ac:dyDescent="0.25">
      <c r="A68" s="730" t="s">
        <v>299</v>
      </c>
      <c r="B68" s="181">
        <v>16178.385498</v>
      </c>
      <c r="C68" s="181">
        <v>22768.988399999998</v>
      </c>
      <c r="D68" s="374">
        <f t="shared" si="0"/>
        <v>0.40737086545593443</v>
      </c>
      <c r="E68" s="927">
        <v>53409.935763999994</v>
      </c>
      <c r="F68" s="928">
        <v>54985.881255999993</v>
      </c>
      <c r="G68" s="182">
        <f t="shared" si="1"/>
        <v>2.9506597779176448E-2</v>
      </c>
      <c r="H68" s="183">
        <f>(F68/$F$66)</f>
        <v>1.5703196059517307E-2</v>
      </c>
    </row>
    <row r="69" spans="1:8" x14ac:dyDescent="0.25">
      <c r="A69" s="379" t="s">
        <v>792</v>
      </c>
      <c r="B69" s="372">
        <f>B70</f>
        <v>3013.9566999999997</v>
      </c>
      <c r="C69" s="372">
        <f>C70</f>
        <v>2922.6831999999999</v>
      </c>
      <c r="D69" s="373">
        <f t="shared" si="0"/>
        <v>-3.0283613563525911E-2</v>
      </c>
      <c r="E69" s="920">
        <f>E70</f>
        <v>8121.1221999999989</v>
      </c>
      <c r="F69" s="372">
        <f>F70</f>
        <v>8057.7072399999997</v>
      </c>
      <c r="G69" s="921">
        <f t="shared" si="1"/>
        <v>-7.8086449678098878E-3</v>
      </c>
      <c r="H69" s="179">
        <f>SUM(H70)</f>
        <v>1</v>
      </c>
    </row>
    <row r="70" spans="1:8" x14ac:dyDescent="0.25">
      <c r="A70" s="378" t="s">
        <v>306</v>
      </c>
      <c r="B70" s="686">
        <v>3013.9566999999997</v>
      </c>
      <c r="C70" s="376">
        <v>2922.6831999999999</v>
      </c>
      <c r="D70" s="374">
        <f t="shared" ref="D70:D85" si="7">(C70-B70)/B70</f>
        <v>-3.0283613563525911E-2</v>
      </c>
      <c r="E70" s="929">
        <v>8121.1221999999989</v>
      </c>
      <c r="F70" s="181">
        <v>8057.7072399999997</v>
      </c>
      <c r="G70" s="182">
        <f t="shared" ref="G70:G86" si="8">(F70-E70)/E70</f>
        <v>-7.8086449678098878E-3</v>
      </c>
      <c r="H70" s="183">
        <f>(F70/$F$69)</f>
        <v>1</v>
      </c>
    </row>
    <row r="71" spans="1:8" x14ac:dyDescent="0.25">
      <c r="A71" s="379" t="s">
        <v>793</v>
      </c>
      <c r="B71" s="372">
        <f>SUM(B72:B78)</f>
        <v>3480.2279273099998</v>
      </c>
      <c r="C71" s="372">
        <f>SUM(C72:C78)</f>
        <v>4034.7399693068</v>
      </c>
      <c r="D71" s="373">
        <f t="shared" si="7"/>
        <v>0.15933210513180487</v>
      </c>
      <c r="E71" s="920">
        <f>SUM(E72:E78)</f>
        <v>9484.583506994999</v>
      </c>
      <c r="F71" s="372">
        <f>SUM(F72:F78)</f>
        <v>10714.430473104099</v>
      </c>
      <c r="G71" s="921">
        <f t="shared" si="8"/>
        <v>0.12966799914852062</v>
      </c>
      <c r="H71" s="179">
        <f>SUM(H72:H78)</f>
        <v>1</v>
      </c>
    </row>
    <row r="72" spans="1:8" x14ac:dyDescent="0.25">
      <c r="A72" s="730" t="s">
        <v>280</v>
      </c>
      <c r="B72" s="181">
        <v>1126.1996713999999</v>
      </c>
      <c r="C72" s="181">
        <v>1125.5636011000001</v>
      </c>
      <c r="D72" s="374">
        <f t="shared" si="7"/>
        <v>-5.6479354074849824E-4</v>
      </c>
      <c r="E72" s="180">
        <v>3310.8680953000003</v>
      </c>
      <c r="F72" s="181">
        <v>3498.0794330000003</v>
      </c>
      <c r="G72" s="182">
        <f t="shared" si="8"/>
        <v>5.6544486917421789E-2</v>
      </c>
      <c r="H72" s="183">
        <f>(F72/$F$71)</f>
        <v>0.32648300269258873</v>
      </c>
    </row>
    <row r="73" spans="1:8" x14ac:dyDescent="0.25">
      <c r="A73" s="730" t="s">
        <v>278</v>
      </c>
      <c r="B73" s="181">
        <v>644.07720959999995</v>
      </c>
      <c r="C73" s="181">
        <v>1032.9720808</v>
      </c>
      <c r="D73" s="374">
        <f t="shared" si="7"/>
        <v>0.60380163341211945</v>
      </c>
      <c r="E73" s="180">
        <v>1487.7604919999999</v>
      </c>
      <c r="F73" s="181">
        <v>2656.7095850999999</v>
      </c>
      <c r="G73" s="182">
        <f t="shared" si="8"/>
        <v>0.78571053565791293</v>
      </c>
      <c r="H73" s="183">
        <f t="shared" ref="H73:H78" si="9">(F73/$F$71)</f>
        <v>0.24795621118350672</v>
      </c>
    </row>
    <row r="74" spans="1:8" x14ac:dyDescent="0.25">
      <c r="A74" s="730" t="s">
        <v>279</v>
      </c>
      <c r="B74" s="181">
        <v>762.96217139999999</v>
      </c>
      <c r="C74" s="181">
        <v>926.74150399999996</v>
      </c>
      <c r="D74" s="374">
        <f t="shared" si="7"/>
        <v>0.21466245475771431</v>
      </c>
      <c r="E74" s="927">
        <v>1990.6567298</v>
      </c>
      <c r="F74" s="928">
        <v>1819.8847735999998</v>
      </c>
      <c r="G74" s="182">
        <f t="shared" si="8"/>
        <v>-8.5786742457177712E-2</v>
      </c>
      <c r="H74" s="183">
        <f t="shared" si="9"/>
        <v>0.16985361734049848</v>
      </c>
    </row>
    <row r="75" spans="1:8" x14ac:dyDescent="0.25">
      <c r="A75" s="378" t="s">
        <v>281</v>
      </c>
      <c r="B75" s="376">
        <v>450.78937200000001</v>
      </c>
      <c r="C75" s="376">
        <v>430.32419830679999</v>
      </c>
      <c r="D75" s="374">
        <f t="shared" si="7"/>
        <v>-4.5398527481699431E-2</v>
      </c>
      <c r="E75" s="927">
        <v>1360.631066125</v>
      </c>
      <c r="F75" s="928">
        <v>1243.9679431940999</v>
      </c>
      <c r="G75" s="182">
        <f t="shared" si="8"/>
        <v>-8.5741922138489746E-2</v>
      </c>
      <c r="H75" s="183">
        <f t="shared" si="9"/>
        <v>0.11610210606310532</v>
      </c>
    </row>
    <row r="76" spans="1:8" x14ac:dyDescent="0.25">
      <c r="A76" s="378" t="s">
        <v>282</v>
      </c>
      <c r="B76" s="687">
        <v>309.00462599999997</v>
      </c>
      <c r="C76" s="376">
        <v>274.74642799999998</v>
      </c>
      <c r="D76" s="374">
        <f t="shared" si="7"/>
        <v>-0.1108662949272481</v>
      </c>
      <c r="E76" s="180">
        <v>810.44891800000005</v>
      </c>
      <c r="F76" s="181">
        <v>675.77678399999991</v>
      </c>
      <c r="G76" s="182">
        <f t="shared" si="8"/>
        <v>-0.1661697992420543</v>
      </c>
      <c r="H76" s="183">
        <f t="shared" si="9"/>
        <v>6.3071647690128629E-2</v>
      </c>
    </row>
    <row r="77" spans="1:8" x14ac:dyDescent="0.25">
      <c r="A77" s="378" t="s">
        <v>283</v>
      </c>
      <c r="B77" s="376">
        <v>68.834879999999998</v>
      </c>
      <c r="C77" s="376">
        <v>91.741650000000007</v>
      </c>
      <c r="D77" s="374">
        <f t="shared" si="7"/>
        <v>0.332778527397738</v>
      </c>
      <c r="E77" s="180">
        <v>126.80618</v>
      </c>
      <c r="F77" s="181">
        <v>423.44166000000001</v>
      </c>
      <c r="G77" s="182">
        <f t="shared" si="8"/>
        <v>2.3392825176186212</v>
      </c>
      <c r="H77" s="183">
        <f t="shared" si="9"/>
        <v>3.9520687642982472E-2</v>
      </c>
    </row>
    <row r="78" spans="1:8" x14ac:dyDescent="0.25">
      <c r="A78" s="378" t="s">
        <v>286</v>
      </c>
      <c r="B78" s="376">
        <v>118.35999691000001</v>
      </c>
      <c r="C78" s="376">
        <v>152.6505071</v>
      </c>
      <c r="D78" s="374">
        <f t="shared" si="7"/>
        <v>0.28971367932760445</v>
      </c>
      <c r="E78" s="180">
        <v>397.41202577000001</v>
      </c>
      <c r="F78" s="181">
        <v>396.57029421000004</v>
      </c>
      <c r="G78" s="182">
        <f t="shared" si="8"/>
        <v>-2.1180324333897197E-3</v>
      </c>
      <c r="H78" s="183">
        <f t="shared" si="9"/>
        <v>3.7012727387189706E-2</v>
      </c>
    </row>
    <row r="79" spans="1:8" x14ac:dyDescent="0.25">
      <c r="A79" s="379" t="s">
        <v>794</v>
      </c>
      <c r="B79" s="372">
        <f>SUM(B80:B87)</f>
        <v>2817.4313419</v>
      </c>
      <c r="C79" s="372">
        <f>SUM(C80:C87)</f>
        <v>1854.5507202000001</v>
      </c>
      <c r="D79" s="373">
        <f t="shared" si="7"/>
        <v>-0.34175832694849595</v>
      </c>
      <c r="E79" s="920">
        <f>SUM(E80:E87)</f>
        <v>8219.3781641799997</v>
      </c>
      <c r="F79" s="372">
        <f>SUM(F80:F87)</f>
        <v>6488.7815324999992</v>
      </c>
      <c r="G79" s="921">
        <f t="shared" si="8"/>
        <v>-0.21055079801802162</v>
      </c>
      <c r="H79" s="179">
        <f>SUM(H80:H87)</f>
        <v>1.0000000000000002</v>
      </c>
    </row>
    <row r="80" spans="1:8" x14ac:dyDescent="0.25">
      <c r="A80" s="378" t="s">
        <v>287</v>
      </c>
      <c r="B80" s="688">
        <v>1657.685172</v>
      </c>
      <c r="C80" s="376">
        <v>1167.4451403</v>
      </c>
      <c r="D80" s="374">
        <f t="shared" si="7"/>
        <v>-0.2957377190679244</v>
      </c>
      <c r="E80" s="930">
        <v>4787.1507566</v>
      </c>
      <c r="F80" s="181">
        <v>4150.6847079999998</v>
      </c>
      <c r="G80" s="182">
        <f t="shared" si="8"/>
        <v>-0.13295299875871058</v>
      </c>
      <c r="H80" s="183">
        <f>(F80/$F$79)</f>
        <v>0.63967089771950192</v>
      </c>
    </row>
    <row r="81" spans="1:8" x14ac:dyDescent="0.25">
      <c r="A81" s="378" t="s">
        <v>283</v>
      </c>
      <c r="B81" s="376">
        <v>1029.0074400000001</v>
      </c>
      <c r="C81" s="376">
        <v>498.462965</v>
      </c>
      <c r="D81" s="374">
        <f t="shared" si="7"/>
        <v>-0.51558857047719708</v>
      </c>
      <c r="E81" s="180">
        <v>3059.8832400000001</v>
      </c>
      <c r="F81" s="181">
        <v>1784.967772</v>
      </c>
      <c r="G81" s="182">
        <f t="shared" si="8"/>
        <v>-0.41665494007542592</v>
      </c>
      <c r="H81" s="183">
        <f t="shared" ref="H81:H86" si="10">(F81/$F$79)</f>
        <v>0.27508520098260841</v>
      </c>
    </row>
    <row r="82" spans="1:8" x14ac:dyDescent="0.25">
      <c r="A82" s="378" t="s">
        <v>303</v>
      </c>
      <c r="B82" s="376">
        <v>83.267431000000002</v>
      </c>
      <c r="C82" s="376">
        <v>119.65204</v>
      </c>
      <c r="D82" s="374">
        <f t="shared" si="7"/>
        <v>0.4369608688900225</v>
      </c>
      <c r="E82" s="180">
        <v>265.799105</v>
      </c>
      <c r="F82" s="181">
        <v>368.81969099999998</v>
      </c>
      <c r="G82" s="182">
        <f t="shared" si="8"/>
        <v>0.38758815986231399</v>
      </c>
      <c r="H82" s="183">
        <f t="shared" si="10"/>
        <v>5.683959140136146E-2</v>
      </c>
    </row>
    <row r="83" spans="1:8" x14ac:dyDescent="0.25">
      <c r="A83" s="378" t="s">
        <v>294</v>
      </c>
      <c r="B83" s="376">
        <v>41.829606900000002</v>
      </c>
      <c r="C83" s="376">
        <v>63.997304900000003</v>
      </c>
      <c r="D83" s="374">
        <f t="shared" si="7"/>
        <v>0.52995233861497271</v>
      </c>
      <c r="E83" s="180">
        <v>91.695416399999999</v>
      </c>
      <c r="F83" s="181">
        <v>174.63380649999999</v>
      </c>
      <c r="G83" s="182">
        <f t="shared" si="8"/>
        <v>0.90449875638494825</v>
      </c>
      <c r="H83" s="183">
        <f t="shared" si="10"/>
        <v>2.6913189421668978E-2</v>
      </c>
    </row>
    <row r="84" spans="1:8" x14ac:dyDescent="0.25">
      <c r="A84" s="378" t="s">
        <v>916</v>
      </c>
      <c r="B84" s="689">
        <v>0</v>
      </c>
      <c r="C84" s="689">
        <v>3.7426699999999999</v>
      </c>
      <c r="D84" s="374" t="s">
        <v>246</v>
      </c>
      <c r="E84" s="180">
        <v>0</v>
      </c>
      <c r="F84" s="181">
        <v>3.7426699999999999</v>
      </c>
      <c r="G84" s="182" t="s">
        <v>246</v>
      </c>
      <c r="H84" s="933">
        <f t="shared" si="10"/>
        <v>5.7679087841905243E-4</v>
      </c>
    </row>
    <row r="85" spans="1:8" x14ac:dyDescent="0.25">
      <c r="A85" s="378" t="s">
        <v>796</v>
      </c>
      <c r="B85" s="689">
        <v>1.083</v>
      </c>
      <c r="C85" s="689">
        <v>1.2505999999999999</v>
      </c>
      <c r="D85" s="374">
        <f t="shared" si="7"/>
        <v>0.15475530932594642</v>
      </c>
      <c r="E85" s="180">
        <v>2.3717600000000001</v>
      </c>
      <c r="F85" s="181">
        <v>3.2549000000000001</v>
      </c>
      <c r="G85" s="182">
        <f t="shared" si="8"/>
        <v>0.37235639356427297</v>
      </c>
      <c r="H85" s="933">
        <f t="shared" si="10"/>
        <v>5.0161960049007099E-4</v>
      </c>
    </row>
    <row r="86" spans="1:8" x14ac:dyDescent="0.25">
      <c r="A86" s="378" t="s">
        <v>795</v>
      </c>
      <c r="B86" s="689">
        <v>4.5586919999999997</v>
      </c>
      <c r="C86" s="689">
        <v>0</v>
      </c>
      <c r="D86" s="374" t="s">
        <v>247</v>
      </c>
      <c r="E86" s="180">
        <v>11.8371385</v>
      </c>
      <c r="F86" s="181">
        <v>2.6779850000000001</v>
      </c>
      <c r="G86" s="182">
        <f t="shared" si="8"/>
        <v>-0.77376415761292316</v>
      </c>
      <c r="H86" s="933">
        <f t="shared" si="10"/>
        <v>4.1270999595022971E-4</v>
      </c>
    </row>
    <row r="87" spans="1:8" x14ac:dyDescent="0.25">
      <c r="A87" s="378" t="s">
        <v>797</v>
      </c>
      <c r="B87" s="689">
        <v>0</v>
      </c>
      <c r="C87" s="376">
        <v>0</v>
      </c>
      <c r="D87" s="374" t="s">
        <v>247</v>
      </c>
      <c r="E87" s="180">
        <v>0.64074768000000004</v>
      </c>
      <c r="F87" s="932">
        <v>0</v>
      </c>
      <c r="G87" s="182" t="s">
        <v>247</v>
      </c>
      <c r="H87" s="183" t="s">
        <v>247</v>
      </c>
    </row>
    <row r="88" spans="1:8" x14ac:dyDescent="0.25">
      <c r="A88" s="379" t="s">
        <v>798</v>
      </c>
      <c r="B88" s="372">
        <f>SUM(B89:B94)</f>
        <v>17.439174999999999</v>
      </c>
      <c r="C88" s="372">
        <f>SUM(C89:C94)</f>
        <v>24.502822999999999</v>
      </c>
      <c r="D88" s="373">
        <f t="shared" ref="D88:D93" si="11">(C88-B88)/B88</f>
        <v>0.40504484873854418</v>
      </c>
      <c r="E88" s="920">
        <f>SUM(E89:E94)</f>
        <v>70.026977799999997</v>
      </c>
      <c r="F88" s="372">
        <f>SUM(F89:F94)</f>
        <v>61.068508800000004</v>
      </c>
      <c r="G88" s="921">
        <f t="shared" ref="G88" si="12">(F88-E88)/E88</f>
        <v>-0.12792882516771978</v>
      </c>
      <c r="H88" s="179">
        <f>SUM(H89:H94)</f>
        <v>1</v>
      </c>
    </row>
    <row r="89" spans="1:8" x14ac:dyDescent="0.25">
      <c r="A89" s="378" t="s">
        <v>297</v>
      </c>
      <c r="B89" s="376">
        <v>11.661947</v>
      </c>
      <c r="C89" s="376">
        <v>18.91113</v>
      </c>
      <c r="D89" s="374">
        <f t="shared" si="11"/>
        <v>0.62161001074691902</v>
      </c>
      <c r="E89" s="180">
        <v>45.129387999999999</v>
      </c>
      <c r="F89" s="181">
        <v>43.968510000000002</v>
      </c>
      <c r="G89" s="182">
        <f>(F89-E89)/E89</f>
        <v>-2.5723326892888438E-2</v>
      </c>
      <c r="H89" s="183">
        <f>(F89/$F$88)</f>
        <v>0.71998663245564631</v>
      </c>
    </row>
    <row r="90" spans="1:8" x14ac:dyDescent="0.25">
      <c r="A90" s="378" t="s">
        <v>621</v>
      </c>
      <c r="B90" s="376">
        <v>3.3728199999999999</v>
      </c>
      <c r="C90" s="376">
        <v>4.2826230000000001</v>
      </c>
      <c r="D90" s="374">
        <f t="shared" si="11"/>
        <v>0.26974549486779614</v>
      </c>
      <c r="E90" s="180">
        <v>14.082148</v>
      </c>
      <c r="F90" s="181">
        <v>12.902494799999999</v>
      </c>
      <c r="G90" s="182">
        <f>(F90-E90)/E90</f>
        <v>-8.3769407905668974E-2</v>
      </c>
      <c r="H90" s="183">
        <f t="shared" ref="H90:H93" si="13">(F90/$F$88)</f>
        <v>0.21127902176645255</v>
      </c>
    </row>
    <row r="91" spans="1:8" x14ac:dyDescent="0.25">
      <c r="A91" s="378" t="s">
        <v>304</v>
      </c>
      <c r="B91" s="376">
        <v>1.9937579999999999</v>
      </c>
      <c r="C91" s="376">
        <v>0.78185400000000005</v>
      </c>
      <c r="D91" s="374">
        <f t="shared" si="11"/>
        <v>-0.60784909703183632</v>
      </c>
      <c r="E91" s="180">
        <v>9.1330620000000007</v>
      </c>
      <c r="F91" s="181">
        <v>2.65029</v>
      </c>
      <c r="G91" s="182">
        <f>(F91-E91)/E91</f>
        <v>-0.70981364190892393</v>
      </c>
      <c r="H91" s="183">
        <f t="shared" si="13"/>
        <v>4.3398636254239106E-2</v>
      </c>
    </row>
    <row r="92" spans="1:8" x14ac:dyDescent="0.25">
      <c r="A92" s="378" t="s">
        <v>303</v>
      </c>
      <c r="B92" s="723">
        <v>0.30804999999999999</v>
      </c>
      <c r="C92" s="723">
        <v>0.35821599999999998</v>
      </c>
      <c r="D92" s="374">
        <f t="shared" si="11"/>
        <v>0.16285018665801004</v>
      </c>
      <c r="E92" s="931">
        <v>0.93070399999999998</v>
      </c>
      <c r="F92" s="932">
        <v>1.102414</v>
      </c>
      <c r="G92" s="182">
        <f>(F92-E92)/E92</f>
        <v>0.18449474806168237</v>
      </c>
      <c r="H92" s="183">
        <f t="shared" si="13"/>
        <v>1.8052086446230697E-2</v>
      </c>
    </row>
    <row r="93" spans="1:8" x14ac:dyDescent="0.25">
      <c r="A93" s="378" t="s">
        <v>796</v>
      </c>
      <c r="B93" s="723">
        <v>0.1026</v>
      </c>
      <c r="C93" s="723">
        <v>0.16900000000000001</v>
      </c>
      <c r="D93" s="374">
        <f t="shared" si="11"/>
        <v>0.64717348927875262</v>
      </c>
      <c r="E93" s="934">
        <v>0.41580000000000006</v>
      </c>
      <c r="F93" s="935">
        <v>0.44480000000000008</v>
      </c>
      <c r="G93" s="182">
        <f>(F93-E93)/E93</f>
        <v>6.974506974506979E-2</v>
      </c>
      <c r="H93" s="183">
        <f t="shared" si="13"/>
        <v>7.2836230774313594E-3</v>
      </c>
    </row>
    <row r="94" spans="1:8" x14ac:dyDescent="0.25">
      <c r="A94" s="378" t="s">
        <v>797</v>
      </c>
      <c r="B94" s="689">
        <v>0</v>
      </c>
      <c r="C94" s="689">
        <v>0</v>
      </c>
      <c r="D94" s="374" t="s">
        <v>247</v>
      </c>
      <c r="E94" s="931">
        <v>0.3358758</v>
      </c>
      <c r="F94" s="932">
        <v>0</v>
      </c>
      <c r="G94" s="182" t="s">
        <v>247</v>
      </c>
      <c r="H94" s="183" t="s">
        <v>247</v>
      </c>
    </row>
    <row r="95" spans="1:8" x14ac:dyDescent="0.25">
      <c r="A95" s="379" t="s">
        <v>799</v>
      </c>
      <c r="B95" s="372">
        <f>SUM(B96:B98)</f>
        <v>22.404924999999999</v>
      </c>
      <c r="C95" s="372">
        <f>SUM(C96:C98)</f>
        <v>31.670008000000003</v>
      </c>
      <c r="D95" s="373">
        <f t="shared" ref="D95:D98" si="14">(C95-B95)/B95</f>
        <v>0.41352885582076282</v>
      </c>
      <c r="E95" s="920">
        <f>SUM(E96:E98)</f>
        <v>72.857981999999993</v>
      </c>
      <c r="F95" s="372">
        <f>SUM(F96:F98)</f>
        <v>88.329909999999984</v>
      </c>
      <c r="G95" s="921">
        <f t="shared" ref="G95" si="15">(F95-E95)/E95</f>
        <v>0.21235735022142108</v>
      </c>
      <c r="H95" s="179">
        <f>SUM(H96:H98)</f>
        <v>1.0000000000000002</v>
      </c>
    </row>
    <row r="96" spans="1:8" x14ac:dyDescent="0.25">
      <c r="A96" s="378" t="s">
        <v>790</v>
      </c>
      <c r="B96" s="376">
        <v>13.741887999999999</v>
      </c>
      <c r="C96" s="376">
        <v>17.082198000000002</v>
      </c>
      <c r="D96" s="374">
        <f t="shared" si="14"/>
        <v>0.24307504179920564</v>
      </c>
      <c r="E96" s="180">
        <v>43.950380999999993</v>
      </c>
      <c r="F96" s="181">
        <v>49.347347999999997</v>
      </c>
      <c r="G96" s="182">
        <f>(F96-E96)/E96</f>
        <v>0.12279681944054147</v>
      </c>
      <c r="H96" s="183">
        <f>(F96/$F$95)</f>
        <v>0.5586708737731082</v>
      </c>
    </row>
    <row r="97" spans="1:8" x14ac:dyDescent="0.25">
      <c r="A97" s="378" t="s">
        <v>303</v>
      </c>
      <c r="B97" s="1077">
        <v>5.3079299999999998</v>
      </c>
      <c r="C97" s="1077">
        <v>7.8899699999999999</v>
      </c>
      <c r="D97" s="374">
        <f t="shared" si="14"/>
        <v>0.48644951986932761</v>
      </c>
      <c r="E97" s="180">
        <v>18.947669999999999</v>
      </c>
      <c r="F97" s="181">
        <v>24.638640000000002</v>
      </c>
      <c r="G97" s="182">
        <f>(F97-E97)/E97</f>
        <v>0.30035196939782061</v>
      </c>
      <c r="H97" s="183">
        <f t="shared" ref="H97:H98" si="16">(F97/$F$95)</f>
        <v>0.27893881019464423</v>
      </c>
    </row>
    <row r="98" spans="1:8" x14ac:dyDescent="0.25">
      <c r="A98" s="378" t="s">
        <v>621</v>
      </c>
      <c r="B98" s="1078">
        <v>3.3551069999999998</v>
      </c>
      <c r="C98" s="1078">
        <v>6.6978400000000002</v>
      </c>
      <c r="D98" s="374">
        <f t="shared" si="14"/>
        <v>0.99631189109617091</v>
      </c>
      <c r="E98" s="180">
        <v>9.9599309999999992</v>
      </c>
      <c r="F98" s="181">
        <v>14.343921999999999</v>
      </c>
      <c r="G98" s="182">
        <f>(F98-E98)/E98</f>
        <v>0.44016278827634453</v>
      </c>
      <c r="H98" s="183">
        <f t="shared" si="16"/>
        <v>0.16239031603224777</v>
      </c>
    </row>
    <row r="99" spans="1:8" x14ac:dyDescent="0.25">
      <c r="A99" s="379" t="s">
        <v>800</v>
      </c>
      <c r="B99" s="372">
        <f>SUM(B100:B103)</f>
        <v>202.09197499999999</v>
      </c>
      <c r="C99" s="372">
        <f>SUM(C100:C103)</f>
        <v>2958.1502466000002</v>
      </c>
      <c r="D99" s="373" t="s">
        <v>246</v>
      </c>
      <c r="E99" s="920">
        <f>SUM(E100:E103)</f>
        <v>685.29449999999997</v>
      </c>
      <c r="F99" s="372">
        <f>SUM(F100:F103)</f>
        <v>9117.8476623999995</v>
      </c>
      <c r="G99" s="921" t="s">
        <v>246</v>
      </c>
      <c r="H99" s="179">
        <f>SUM(H100:H103)</f>
        <v>0.99999999999999989</v>
      </c>
    </row>
    <row r="100" spans="1:8" x14ac:dyDescent="0.25">
      <c r="A100" s="378" t="s">
        <v>294</v>
      </c>
      <c r="B100" s="376">
        <v>118.35963700000001</v>
      </c>
      <c r="C100" s="376">
        <v>2863.7146745999999</v>
      </c>
      <c r="D100" s="374" t="s">
        <v>246</v>
      </c>
      <c r="E100" s="180">
        <v>421.11513000000002</v>
      </c>
      <c r="F100" s="181">
        <v>8835.3991353999991</v>
      </c>
      <c r="G100" s="182" t="s">
        <v>246</v>
      </c>
      <c r="H100" s="183">
        <f>(F100/$F$99)</f>
        <v>0.96902245601615433</v>
      </c>
    </row>
    <row r="101" spans="1:8" x14ac:dyDescent="0.25">
      <c r="A101" s="378" t="s">
        <v>790</v>
      </c>
      <c r="B101" s="376">
        <v>72.301770000000005</v>
      </c>
      <c r="C101" s="376">
        <v>86.545602000000002</v>
      </c>
      <c r="D101" s="374">
        <f>(C101-B101)/B101</f>
        <v>0.19700530152996251</v>
      </c>
      <c r="E101" s="180">
        <v>224.91841600000001</v>
      </c>
      <c r="F101" s="181">
        <v>249.61501699999999</v>
      </c>
      <c r="G101" s="182">
        <f>(F101-E101)/E101</f>
        <v>0.10980248500416251</v>
      </c>
      <c r="H101" s="183">
        <f t="shared" ref="H101:H103" si="17">(F101/$F$99)</f>
        <v>2.7376528567082503E-2</v>
      </c>
    </row>
    <row r="102" spans="1:8" x14ac:dyDescent="0.25">
      <c r="A102" s="378" t="s">
        <v>303</v>
      </c>
      <c r="B102" s="376">
        <v>5.8387229999999999</v>
      </c>
      <c r="C102" s="376">
        <v>7.8899699999999999</v>
      </c>
      <c r="D102" s="374">
        <f>(C102-B102)/B102</f>
        <v>0.35131774533575238</v>
      </c>
      <c r="E102" s="180">
        <v>22.661068999999998</v>
      </c>
      <c r="F102" s="181">
        <v>26.059376999999998</v>
      </c>
      <c r="G102" s="182">
        <f>(F102-E102)/E102</f>
        <v>0.14996238703478643</v>
      </c>
      <c r="H102" s="183">
        <f t="shared" si="17"/>
        <v>2.8580623371745003E-3</v>
      </c>
    </row>
    <row r="103" spans="1:8" x14ac:dyDescent="0.25">
      <c r="A103" s="378" t="s">
        <v>621</v>
      </c>
      <c r="B103" s="376">
        <v>5.5918450000000002</v>
      </c>
      <c r="C103" s="376">
        <v>0</v>
      </c>
      <c r="D103" s="374" t="s">
        <v>247</v>
      </c>
      <c r="E103" s="180">
        <v>16.599885</v>
      </c>
      <c r="F103" s="181">
        <v>6.774133</v>
      </c>
      <c r="G103" s="182">
        <f>(F103-E103)/E103</f>
        <v>-0.59191687171326801</v>
      </c>
      <c r="H103" s="183">
        <f t="shared" si="17"/>
        <v>7.4295307958862223E-4</v>
      </c>
    </row>
    <row r="104" spans="1:8" x14ac:dyDescent="0.25">
      <c r="A104" s="379" t="s">
        <v>801</v>
      </c>
      <c r="B104" s="646">
        <f>SUM(B105:B105)</f>
        <v>3.0195962999999999</v>
      </c>
      <c r="C104" s="647">
        <f>SUM(C105:C105)</f>
        <v>2.6791360000000002</v>
      </c>
      <c r="D104" s="373">
        <f t="shared" ref="D104" si="18">(C104-B104)/B104</f>
        <v>-0.11275027062392404</v>
      </c>
      <c r="E104" s="936">
        <f>SUM(E105:E105)</f>
        <v>9.1840986999999998</v>
      </c>
      <c r="F104" s="937">
        <f>SUM(F105:F105)</f>
        <v>7.7765240000000002</v>
      </c>
      <c r="G104" s="921">
        <f t="shared" ref="G104" si="19">(F104-E104)/E104</f>
        <v>-0.15326214863087215</v>
      </c>
      <c r="H104" s="938">
        <f>SUM(H105:H105)</f>
        <v>1</v>
      </c>
    </row>
    <row r="105" spans="1:8" ht="15.75" thickBot="1" x14ac:dyDescent="0.3">
      <c r="A105" s="690" t="s">
        <v>621</v>
      </c>
      <c r="B105" s="939">
        <v>3.0195962999999999</v>
      </c>
      <c r="C105" s="691">
        <v>2.6791360000000002</v>
      </c>
      <c r="D105" s="940">
        <f>(C105-B105)/B105</f>
        <v>-0.11275027062392404</v>
      </c>
      <c r="E105" s="941">
        <v>9.1840986999999998</v>
      </c>
      <c r="F105" s="942">
        <v>7.7765240000000002</v>
      </c>
      <c r="G105" s="943">
        <f>(F105-E105)/E105</f>
        <v>-0.15326214863087215</v>
      </c>
      <c r="H105" s="944">
        <f>F105/F104</f>
        <v>1</v>
      </c>
    </row>
    <row r="106" spans="1:8" ht="68.25" customHeight="1" thickBot="1" x14ac:dyDescent="0.3">
      <c r="A106" s="988" t="s">
        <v>917</v>
      </c>
      <c r="B106" s="989"/>
      <c r="C106" s="989"/>
      <c r="D106" s="989"/>
      <c r="E106" s="989"/>
      <c r="F106" s="989"/>
      <c r="G106" s="989"/>
      <c r="H106" s="990"/>
    </row>
  </sheetData>
  <mergeCells count="3">
    <mergeCell ref="B4:D4"/>
    <mergeCell ref="E4:H4"/>
    <mergeCell ref="A106:H106"/>
  </mergeCells>
  <printOptions horizontalCentered="1" verticalCentered="1"/>
  <pageMargins left="0" right="0" top="0" bottom="0" header="0.31496062992125984" footer="0.31496062992125984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1AEA-FBC4-44DA-9AF9-BB263A903EC2}">
  <sheetPr>
    <tabColor rgb="FF92D050"/>
  </sheetPr>
  <dimension ref="A1:H121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5" customWidth="1"/>
    <col min="2" max="2" width="11.5703125" style="4" bestFit="1" customWidth="1"/>
    <col min="3" max="3" width="11.7109375" style="4" bestFit="1" customWidth="1"/>
    <col min="4" max="4" width="10.7109375" style="12" bestFit="1" customWidth="1"/>
    <col min="5" max="5" width="11.140625" customWidth="1"/>
    <col min="8" max="8" width="9.140625" customWidth="1"/>
    <col min="9" max="9" width="2.28515625" customWidth="1"/>
    <col min="10" max="10" width="15.42578125" customWidth="1"/>
  </cols>
  <sheetData>
    <row r="1" spans="1:8" x14ac:dyDescent="0.25">
      <c r="A1" s="110" t="s">
        <v>802</v>
      </c>
      <c r="B1" s="361"/>
      <c r="C1" s="361"/>
      <c r="D1" s="380"/>
    </row>
    <row r="2" spans="1:8" ht="15.75" customHeight="1" x14ac:dyDescent="0.25">
      <c r="A2" s="60" t="s">
        <v>803</v>
      </c>
      <c r="B2" s="361"/>
      <c r="C2" s="361"/>
      <c r="D2" s="380"/>
    </row>
    <row r="3" spans="1:8" ht="15.75" thickBot="1" x14ac:dyDescent="0.3">
      <c r="A3" s="78"/>
      <c r="B3" s="381"/>
      <c r="C3" s="381"/>
      <c r="D3" s="380"/>
    </row>
    <row r="4" spans="1:8" ht="15.75" thickBot="1" x14ac:dyDescent="0.3">
      <c r="A4" s="79"/>
      <c r="B4" s="991" t="s">
        <v>818</v>
      </c>
      <c r="C4" s="992"/>
      <c r="D4" s="992"/>
      <c r="E4" s="991" t="s">
        <v>819</v>
      </c>
      <c r="F4" s="992"/>
      <c r="G4" s="992"/>
      <c r="H4" s="993"/>
    </row>
    <row r="5" spans="1:8" ht="15.75" thickBot="1" x14ac:dyDescent="0.3">
      <c r="A5" s="382" t="s">
        <v>804</v>
      </c>
      <c r="B5" s="472">
        <v>2024</v>
      </c>
      <c r="C5" s="369">
        <v>2025</v>
      </c>
      <c r="D5" s="383" t="s">
        <v>275</v>
      </c>
      <c r="E5" s="472">
        <v>2024</v>
      </c>
      <c r="F5" s="369">
        <v>2025</v>
      </c>
      <c r="G5" s="917" t="s">
        <v>275</v>
      </c>
      <c r="H5" s="384" t="s">
        <v>277</v>
      </c>
    </row>
    <row r="6" spans="1:8" x14ac:dyDescent="0.25">
      <c r="A6" s="474" t="s">
        <v>805</v>
      </c>
      <c r="B6" s="385">
        <f>+SUM(B7:B21)</f>
        <v>219172.88840419299</v>
      </c>
      <c r="C6" s="386">
        <f>+SUM(C7:C21)</f>
        <v>229850.4777668445</v>
      </c>
      <c r="D6" s="387">
        <f>(C6-B6)/B6</f>
        <v>4.8717655912624475E-2</v>
      </c>
      <c r="E6" s="385">
        <f>+SUM(E7:E21)</f>
        <v>641543.09346274636</v>
      </c>
      <c r="F6" s="386">
        <f>+SUM(F7:F21)</f>
        <v>666455.03485921072</v>
      </c>
      <c r="G6" s="387">
        <f>(F6-E6)/E6</f>
        <v>3.8831282964954819E-2</v>
      </c>
      <c r="H6" s="388">
        <f>SUM(H7:H21)</f>
        <v>1.0000000000000002</v>
      </c>
    </row>
    <row r="7" spans="1:8" x14ac:dyDescent="0.25">
      <c r="A7" s="724" t="s">
        <v>254</v>
      </c>
      <c r="B7" s="184">
        <v>42756.393933440995</v>
      </c>
      <c r="C7" s="381">
        <v>43099.044754797498</v>
      </c>
      <c r="D7" s="389">
        <f t="shared" ref="D7:D71" si="0">+C7/B7-1</f>
        <v>8.0140252681251134E-3</v>
      </c>
      <c r="E7" s="184">
        <v>115239.36971248229</v>
      </c>
      <c r="F7" s="381">
        <v>122251.92972526289</v>
      </c>
      <c r="G7" s="389">
        <f t="shared" ref="G7:G72" si="1">+F7/E7-1</f>
        <v>6.0852120506009966E-2</v>
      </c>
      <c r="H7" s="390">
        <f t="shared" ref="H7:H21" si="2">(F7/$F$6)</f>
        <v>0.18343612596623077</v>
      </c>
    </row>
    <row r="8" spans="1:8" x14ac:dyDescent="0.25">
      <c r="A8" s="724" t="s">
        <v>250</v>
      </c>
      <c r="B8" s="184">
        <v>41300.824167629995</v>
      </c>
      <c r="C8" s="381">
        <v>36604.721433439998</v>
      </c>
      <c r="D8" s="389">
        <f t="shared" si="0"/>
        <v>-0.11370481894331352</v>
      </c>
      <c r="E8" s="184">
        <v>108896.51508374</v>
      </c>
      <c r="F8" s="381">
        <v>100738.75021353</v>
      </c>
      <c r="G8" s="389">
        <f t="shared" si="1"/>
        <v>-7.4913002164823994E-2</v>
      </c>
      <c r="H8" s="390">
        <f t="shared" si="2"/>
        <v>0.1511561094812813</v>
      </c>
    </row>
    <row r="9" spans="1:8" x14ac:dyDescent="0.25">
      <c r="A9" s="724" t="s">
        <v>260</v>
      </c>
      <c r="B9" s="184">
        <v>41474.242697359994</v>
      </c>
      <c r="C9" s="381">
        <v>33769.94116065</v>
      </c>
      <c r="D9" s="389">
        <f t="shared" si="0"/>
        <v>-0.18576111426382724</v>
      </c>
      <c r="E9" s="184">
        <v>107797.57488239999</v>
      </c>
      <c r="F9" s="381">
        <v>100016.60741570999</v>
      </c>
      <c r="G9" s="389">
        <f t="shared" si="1"/>
        <v>-7.2181284923881761E-2</v>
      </c>
      <c r="H9" s="390">
        <f t="shared" si="2"/>
        <v>0.15007255131149036</v>
      </c>
    </row>
    <row r="10" spans="1:8" x14ac:dyDescent="0.25">
      <c r="A10" s="694" t="s">
        <v>307</v>
      </c>
      <c r="B10" s="692">
        <v>19843.709641999998</v>
      </c>
      <c r="C10" s="693">
        <v>34161.767727999999</v>
      </c>
      <c r="D10" s="389">
        <f t="shared" si="0"/>
        <v>0.72154140250547028</v>
      </c>
      <c r="E10" s="184">
        <v>56238.317714000004</v>
      </c>
      <c r="F10" s="381">
        <v>95733.304979999986</v>
      </c>
      <c r="G10" s="389">
        <f t="shared" si="1"/>
        <v>0.70227895981618382</v>
      </c>
      <c r="H10" s="390">
        <f t="shared" si="2"/>
        <v>0.14364555742342577</v>
      </c>
    </row>
    <row r="11" spans="1:8" x14ac:dyDescent="0.25">
      <c r="A11" s="397" t="s">
        <v>259</v>
      </c>
      <c r="B11" s="692">
        <v>20950.43919551</v>
      </c>
      <c r="C11" s="475">
        <v>22144.786488223999</v>
      </c>
      <c r="D11" s="389">
        <f t="shared" si="0"/>
        <v>5.7008222193736469E-2</v>
      </c>
      <c r="E11" s="184">
        <v>61779.781444790002</v>
      </c>
      <c r="F11" s="726">
        <v>62792.406151228002</v>
      </c>
      <c r="G11" s="389">
        <f t="shared" si="1"/>
        <v>1.6390875505814861E-2</v>
      </c>
      <c r="H11" s="390">
        <f t="shared" si="2"/>
        <v>9.4218518679948099E-2</v>
      </c>
    </row>
    <row r="12" spans="1:8" x14ac:dyDescent="0.25">
      <c r="A12" s="397" t="s">
        <v>248</v>
      </c>
      <c r="B12" s="692">
        <v>12322.691960193</v>
      </c>
      <c r="C12" s="475">
        <v>14298.631327024999</v>
      </c>
      <c r="D12" s="389">
        <f t="shared" si="0"/>
        <v>0.16034965194415607</v>
      </c>
      <c r="E12" s="184">
        <v>40992.310683336997</v>
      </c>
      <c r="F12" s="726">
        <v>56112.385458051998</v>
      </c>
      <c r="G12" s="389">
        <f t="shared" si="1"/>
        <v>0.36885148757572184</v>
      </c>
      <c r="H12" s="390">
        <f t="shared" si="2"/>
        <v>8.4195305794194791E-2</v>
      </c>
    </row>
    <row r="13" spans="1:8" x14ac:dyDescent="0.25">
      <c r="A13" s="397" t="s">
        <v>256</v>
      </c>
      <c r="B13" s="692">
        <v>14659.77751941</v>
      </c>
      <c r="C13" s="475">
        <v>18080.487148459997</v>
      </c>
      <c r="D13" s="389">
        <f t="shared" si="0"/>
        <v>0.23333980509055285</v>
      </c>
      <c r="E13" s="184">
        <v>43203.554819960002</v>
      </c>
      <c r="F13" s="726">
        <v>47818.435297949996</v>
      </c>
      <c r="G13" s="389">
        <f t="shared" si="1"/>
        <v>0.10681714727460179</v>
      </c>
      <c r="H13" s="390">
        <f t="shared" si="2"/>
        <v>7.1750429956691203E-2</v>
      </c>
    </row>
    <row r="14" spans="1:8" x14ac:dyDescent="0.25">
      <c r="A14" s="397" t="s">
        <v>268</v>
      </c>
      <c r="B14" s="692">
        <v>12943.02125734</v>
      </c>
      <c r="C14" s="475">
        <v>14635.763870160001</v>
      </c>
      <c r="D14" s="389">
        <f t="shared" si="0"/>
        <v>0.13078419475360481</v>
      </c>
      <c r="E14" s="184">
        <v>67486.258622590001</v>
      </c>
      <c r="F14" s="726">
        <v>42420.443608250003</v>
      </c>
      <c r="G14" s="389">
        <f t="shared" si="1"/>
        <v>-0.37142102001117006</v>
      </c>
      <c r="H14" s="390">
        <f t="shared" si="2"/>
        <v>6.3650871235763656E-2</v>
      </c>
    </row>
    <row r="15" spans="1:8" x14ac:dyDescent="0.25">
      <c r="A15" s="397" t="s">
        <v>269</v>
      </c>
      <c r="B15" s="692">
        <v>5688.246329777</v>
      </c>
      <c r="C15" s="475">
        <v>4319.7417270879996</v>
      </c>
      <c r="D15" s="389">
        <f t="shared" si="0"/>
        <v>-0.24058462368711286</v>
      </c>
      <c r="E15" s="184">
        <v>18824.484749083</v>
      </c>
      <c r="F15" s="726">
        <v>14086.849041678999</v>
      </c>
      <c r="G15" s="389">
        <f t="shared" si="1"/>
        <v>-0.25167412391644806</v>
      </c>
      <c r="H15" s="390">
        <f t="shared" si="2"/>
        <v>2.1136983449535886E-2</v>
      </c>
    </row>
    <row r="16" spans="1:8" x14ac:dyDescent="0.25">
      <c r="A16" s="397" t="s">
        <v>249</v>
      </c>
      <c r="B16" s="692">
        <v>3557.1125366400001</v>
      </c>
      <c r="C16" s="475">
        <v>4634.1075659000007</v>
      </c>
      <c r="D16" s="389">
        <f t="shared" si="0"/>
        <v>0.30277226772176169</v>
      </c>
      <c r="E16" s="184">
        <v>10701.52793292</v>
      </c>
      <c r="F16" s="726">
        <v>13253.502053063999</v>
      </c>
      <c r="G16" s="389">
        <f t="shared" si="1"/>
        <v>0.2384682015634072</v>
      </c>
      <c r="H16" s="390">
        <f t="shared" si="2"/>
        <v>1.9886566024463773E-2</v>
      </c>
    </row>
    <row r="17" spans="1:8" x14ac:dyDescent="0.25">
      <c r="A17" s="397" t="s">
        <v>251</v>
      </c>
      <c r="B17" s="692">
        <v>2023.7554230000001</v>
      </c>
      <c r="C17" s="693">
        <v>2288.4065449999998</v>
      </c>
      <c r="D17" s="389">
        <f t="shared" si="0"/>
        <v>0.13077228552039299</v>
      </c>
      <c r="E17" s="184">
        <v>5622.7305259999994</v>
      </c>
      <c r="F17" s="381">
        <v>5895.6737209999992</v>
      </c>
      <c r="G17" s="389">
        <f t="shared" si="1"/>
        <v>4.8542819852007257E-2</v>
      </c>
      <c r="H17" s="390">
        <f t="shared" si="2"/>
        <v>8.8463188251634503E-3</v>
      </c>
    </row>
    <row r="18" spans="1:8" x14ac:dyDescent="0.25">
      <c r="A18" s="397" t="s">
        <v>267</v>
      </c>
      <c r="B18" s="692">
        <v>1290.1430459319999</v>
      </c>
      <c r="C18" s="475">
        <v>1464.6385026</v>
      </c>
      <c r="D18" s="389">
        <f t="shared" si="0"/>
        <v>0.13525279791121503</v>
      </c>
      <c r="E18" s="184">
        <v>3883.2827929839996</v>
      </c>
      <c r="F18" s="726">
        <v>4494.5114371950003</v>
      </c>
      <c r="G18" s="389">
        <f t="shared" si="1"/>
        <v>0.15739998264234556</v>
      </c>
      <c r="H18" s="390">
        <f t="shared" si="2"/>
        <v>6.7439079939496148E-3</v>
      </c>
    </row>
    <row r="19" spans="1:8" x14ac:dyDescent="0.25">
      <c r="A19" s="397" t="s">
        <v>266</v>
      </c>
      <c r="B19" s="692">
        <v>153.4800626</v>
      </c>
      <c r="C19" s="475">
        <v>144.84432420000002</v>
      </c>
      <c r="D19" s="389">
        <f t="shared" si="0"/>
        <v>-5.6266190238053682E-2</v>
      </c>
      <c r="E19" s="184">
        <v>448.0867599</v>
      </c>
      <c r="F19" s="726">
        <v>427.92768119999999</v>
      </c>
      <c r="G19" s="389">
        <f t="shared" si="1"/>
        <v>-4.4989230890238652E-2</v>
      </c>
      <c r="H19" s="390">
        <f t="shared" si="2"/>
        <v>6.4209535350033054E-4</v>
      </c>
    </row>
    <row r="20" spans="1:8" x14ac:dyDescent="0.25">
      <c r="A20" s="397" t="s">
        <v>261</v>
      </c>
      <c r="B20" s="692">
        <v>171.785155</v>
      </c>
      <c r="C20" s="475">
        <v>171.26143200000001</v>
      </c>
      <c r="D20" s="389">
        <f t="shared" si="0"/>
        <v>-3.0487093020348244E-3</v>
      </c>
      <c r="E20" s="184">
        <v>333.1589247</v>
      </c>
      <c r="F20" s="726">
        <v>328.2820792</v>
      </c>
      <c r="G20" s="389">
        <f t="shared" si="1"/>
        <v>-1.4638195583058344E-2</v>
      </c>
      <c r="H20" s="391">
        <f t="shared" si="2"/>
        <v>4.9257948703073403E-4</v>
      </c>
    </row>
    <row r="21" spans="1:8" ht="15.75" thickBot="1" x14ac:dyDescent="0.3">
      <c r="A21" s="397" t="s">
        <v>264</v>
      </c>
      <c r="B21" s="692">
        <v>37.265478360000003</v>
      </c>
      <c r="C21" s="475">
        <v>32.333759299999997</v>
      </c>
      <c r="D21" s="389">
        <f t="shared" si="0"/>
        <v>-0.13234015171783253</v>
      </c>
      <c r="E21" s="184">
        <v>96.138813859999999</v>
      </c>
      <c r="F21" s="726">
        <v>84.02599588999999</v>
      </c>
      <c r="G21" s="389">
        <f t="shared" si="1"/>
        <v>-0.12599300411214798</v>
      </c>
      <c r="H21" s="391">
        <f t="shared" si="2"/>
        <v>1.2607901733047988E-4</v>
      </c>
    </row>
    <row r="22" spans="1:8" x14ac:dyDescent="0.25">
      <c r="A22" s="474" t="s">
        <v>806</v>
      </c>
      <c r="B22" s="392">
        <f>+SUM(B23:B38)</f>
        <v>8690934.5496134255</v>
      </c>
      <c r="C22" s="393">
        <f>+SUM(C23:C38)</f>
        <v>8693455.618370235</v>
      </c>
      <c r="D22" s="945">
        <f t="shared" si="0"/>
        <v>2.9008028335941738E-4</v>
      </c>
      <c r="E22" s="392">
        <f>+SUM(E23:E38)</f>
        <v>27820323.12221165</v>
      </c>
      <c r="F22" s="393">
        <f>+SUM(F23:F38)</f>
        <v>24896827.30784509</v>
      </c>
      <c r="G22" s="387">
        <f t="shared" si="1"/>
        <v>-0.105084897882888</v>
      </c>
      <c r="H22" s="388">
        <f>SUM(H23:H38)</f>
        <v>1.0000000000000002</v>
      </c>
    </row>
    <row r="23" spans="1:8" x14ac:dyDescent="0.25">
      <c r="A23" s="724" t="s">
        <v>263</v>
      </c>
      <c r="B23" s="725">
        <v>3245537.6044385503</v>
      </c>
      <c r="C23" s="726">
        <v>2604998.3615399995</v>
      </c>
      <c r="D23" s="389">
        <f t="shared" si="0"/>
        <v>-0.19735998190948667</v>
      </c>
      <c r="E23" s="725">
        <v>9166239.0753908567</v>
      </c>
      <c r="F23" s="726">
        <v>7397324.403377749</v>
      </c>
      <c r="G23" s="389">
        <f t="shared" si="1"/>
        <v>-0.19298151155169163</v>
      </c>
      <c r="H23" s="390">
        <f t="shared" ref="H23:H38" si="3">(F23/$F$22)</f>
        <v>0.29711915947807627</v>
      </c>
    </row>
    <row r="24" spans="1:8" x14ac:dyDescent="0.25">
      <c r="A24" s="724" t="s">
        <v>251</v>
      </c>
      <c r="B24" s="725">
        <v>1386675.7920240001</v>
      </c>
      <c r="C24" s="726">
        <v>2091255.4863170001</v>
      </c>
      <c r="D24" s="389">
        <f t="shared" si="0"/>
        <v>0.50810701271750869</v>
      </c>
      <c r="E24" s="725">
        <v>5260249.3217099998</v>
      </c>
      <c r="F24" s="726">
        <v>5591214.4557210002</v>
      </c>
      <c r="G24" s="389">
        <f t="shared" si="1"/>
        <v>6.2918145846252438E-2</v>
      </c>
      <c r="H24" s="390">
        <f t="shared" si="3"/>
        <v>0.22457538009106831</v>
      </c>
    </row>
    <row r="25" spans="1:8" x14ac:dyDescent="0.25">
      <c r="A25" s="724" t="s">
        <v>250</v>
      </c>
      <c r="B25" s="725">
        <v>1792574.9665252056</v>
      </c>
      <c r="C25" s="726">
        <v>1793503.06464299</v>
      </c>
      <c r="D25" s="389">
        <f t="shared" si="0"/>
        <v>5.177457763918536E-4</v>
      </c>
      <c r="E25" s="725">
        <v>5482417.0319407098</v>
      </c>
      <c r="F25" s="475">
        <v>5480050.7748759892</v>
      </c>
      <c r="G25" s="389">
        <f t="shared" si="1"/>
        <v>-4.3160836742894837E-4</v>
      </c>
      <c r="H25" s="390">
        <f t="shared" si="3"/>
        <v>0.22011040632270457</v>
      </c>
    </row>
    <row r="26" spans="1:8" x14ac:dyDescent="0.25">
      <c r="A26" s="724" t="s">
        <v>264</v>
      </c>
      <c r="B26" s="695">
        <v>677039.643482527</v>
      </c>
      <c r="C26" s="475">
        <v>696288.97822611989</v>
      </c>
      <c r="D26" s="389">
        <f t="shared" si="0"/>
        <v>2.8431621292630771E-2</v>
      </c>
      <c r="E26" s="725">
        <v>2118030.0000223713</v>
      </c>
      <c r="F26" s="726">
        <v>2082135.0805699199</v>
      </c>
      <c r="G26" s="389">
        <f t="shared" si="1"/>
        <v>-1.6947313990865243E-2</v>
      </c>
      <c r="H26" s="390">
        <f t="shared" si="3"/>
        <v>8.3630538735906756E-2</v>
      </c>
    </row>
    <row r="27" spans="1:8" x14ac:dyDescent="0.25">
      <c r="A27" s="724" t="s">
        <v>249</v>
      </c>
      <c r="B27" s="695">
        <v>414030.75857159996</v>
      </c>
      <c r="C27" s="475">
        <v>415800.06424915604</v>
      </c>
      <c r="D27" s="389">
        <f t="shared" si="0"/>
        <v>4.273367717075427E-3</v>
      </c>
      <c r="E27" s="725">
        <v>1111788.3570203041</v>
      </c>
      <c r="F27" s="475">
        <v>1265871.128905911</v>
      </c>
      <c r="G27" s="389">
        <f t="shared" si="1"/>
        <v>0.13859002112467067</v>
      </c>
      <c r="H27" s="390">
        <f t="shared" si="3"/>
        <v>5.0844676442248125E-2</v>
      </c>
    </row>
    <row r="28" spans="1:8" x14ac:dyDescent="0.25">
      <c r="A28" s="724" t="s">
        <v>307</v>
      </c>
      <c r="B28" s="695">
        <v>133511.9694</v>
      </c>
      <c r="C28" s="475">
        <v>261573.29792794</v>
      </c>
      <c r="D28" s="389">
        <f t="shared" si="0"/>
        <v>0.95917488973793841</v>
      </c>
      <c r="E28" s="725">
        <v>430191.71139999997</v>
      </c>
      <c r="F28" s="726">
        <v>602357.14700104005</v>
      </c>
      <c r="G28" s="389">
        <f t="shared" si="1"/>
        <v>0.40020630579039107</v>
      </c>
      <c r="H28" s="391">
        <f t="shared" si="3"/>
        <v>2.4194132832790101E-2</v>
      </c>
    </row>
    <row r="29" spans="1:8" x14ac:dyDescent="0.25">
      <c r="A29" s="724" t="s">
        <v>261</v>
      </c>
      <c r="B29" s="695">
        <v>297583.51338298677</v>
      </c>
      <c r="C29" s="475">
        <v>190346.42349374219</v>
      </c>
      <c r="D29" s="389">
        <f t="shared" si="0"/>
        <v>-0.360359647179888</v>
      </c>
      <c r="E29" s="725">
        <v>930727.30882895936</v>
      </c>
      <c r="F29" s="726">
        <v>586343.28543971619</v>
      </c>
      <c r="G29" s="389">
        <f t="shared" si="1"/>
        <v>-0.37001602953129953</v>
      </c>
      <c r="H29" s="391">
        <f t="shared" si="3"/>
        <v>2.3550923906475306E-2</v>
      </c>
    </row>
    <row r="30" spans="1:8" x14ac:dyDescent="0.25">
      <c r="A30" s="724" t="s">
        <v>259</v>
      </c>
      <c r="B30" s="695">
        <v>150020.84076957399</v>
      </c>
      <c r="C30" s="475">
        <v>144885.43226593701</v>
      </c>
      <c r="D30" s="389">
        <f t="shared" si="0"/>
        <v>-3.4231300646586527E-2</v>
      </c>
      <c r="E30" s="725">
        <v>463627.66741024499</v>
      </c>
      <c r="F30" s="726">
        <v>432187.997764498</v>
      </c>
      <c r="G30" s="389">
        <f t="shared" si="1"/>
        <v>-6.78123241034434E-2</v>
      </c>
      <c r="H30" s="391">
        <f t="shared" si="3"/>
        <v>1.7359159559592312E-2</v>
      </c>
    </row>
    <row r="31" spans="1:8" x14ac:dyDescent="0.25">
      <c r="A31" s="724" t="s">
        <v>268</v>
      </c>
      <c r="B31" s="695">
        <v>252274.230874</v>
      </c>
      <c r="C31" s="475">
        <v>137813.036012</v>
      </c>
      <c r="D31" s="389">
        <f t="shared" si="0"/>
        <v>-0.45371734744944436</v>
      </c>
      <c r="E31" s="725">
        <v>1838490.1915150001</v>
      </c>
      <c r="F31" s="726">
        <v>419374.78313900001</v>
      </c>
      <c r="G31" s="389">
        <f t="shared" si="1"/>
        <v>-0.77189174841698993</v>
      </c>
      <c r="H31" s="391">
        <f t="shared" si="3"/>
        <v>1.6844507051179704E-2</v>
      </c>
    </row>
    <row r="32" spans="1:8" x14ac:dyDescent="0.25">
      <c r="A32" s="724" t="s">
        <v>269</v>
      </c>
      <c r="B32" s="695">
        <v>126643.668422</v>
      </c>
      <c r="C32" s="475">
        <v>99746.383897599997</v>
      </c>
      <c r="D32" s="389">
        <f t="shared" si="0"/>
        <v>-0.2123855448878289</v>
      </c>
      <c r="E32" s="725">
        <v>379495.19967810001</v>
      </c>
      <c r="F32" s="726">
        <v>340878.83164739999</v>
      </c>
      <c r="G32" s="389">
        <f t="shared" si="1"/>
        <v>-0.10175719762319957</v>
      </c>
      <c r="H32" s="390">
        <f t="shared" si="3"/>
        <v>1.3691657472355432E-2</v>
      </c>
    </row>
    <row r="33" spans="1:8" x14ac:dyDescent="0.25">
      <c r="A33" s="724" t="s">
        <v>308</v>
      </c>
      <c r="B33" s="695">
        <v>89967.071608985862</v>
      </c>
      <c r="C33" s="475">
        <v>98997.622775985568</v>
      </c>
      <c r="D33" s="389">
        <f t="shared" si="0"/>
        <v>0.10037618214637689</v>
      </c>
      <c r="E33" s="725">
        <v>272626.81653111766</v>
      </c>
      <c r="F33" s="726">
        <v>284307.00037755654</v>
      </c>
      <c r="G33" s="389">
        <f t="shared" si="1"/>
        <v>4.2843121579368537E-2</v>
      </c>
      <c r="H33" s="390">
        <f t="shared" si="3"/>
        <v>1.1419406853015776E-2</v>
      </c>
    </row>
    <row r="34" spans="1:8" x14ac:dyDescent="0.25">
      <c r="A34" s="724" t="s">
        <v>267</v>
      </c>
      <c r="B34" s="695">
        <v>62994.197523999996</v>
      </c>
      <c r="C34" s="475">
        <v>65800.276629999993</v>
      </c>
      <c r="D34" s="389">
        <f t="shared" si="0"/>
        <v>4.4545040913187561E-2</v>
      </c>
      <c r="E34" s="725">
        <v>172253.16611399999</v>
      </c>
      <c r="F34" s="726">
        <v>173945.227533853</v>
      </c>
      <c r="G34" s="389">
        <f t="shared" si="1"/>
        <v>9.8231078012998019E-3</v>
      </c>
      <c r="H34" s="390">
        <f t="shared" si="3"/>
        <v>6.9866423292835452E-3</v>
      </c>
    </row>
    <row r="35" spans="1:8" x14ac:dyDescent="0.25">
      <c r="A35" s="724" t="s">
        <v>256</v>
      </c>
      <c r="B35" s="695">
        <v>43575.325250000002</v>
      </c>
      <c r="C35" s="475">
        <v>45216.443830000004</v>
      </c>
      <c r="D35" s="389">
        <f t="shared" si="0"/>
        <v>3.7661648434855977E-2</v>
      </c>
      <c r="E35" s="725">
        <v>127300.20973999999</v>
      </c>
      <c r="F35" s="726">
        <v>103380.08084000001</v>
      </c>
      <c r="G35" s="389">
        <f t="shared" si="1"/>
        <v>-0.18790329528014793</v>
      </c>
      <c r="H35" s="391">
        <f t="shared" si="3"/>
        <v>4.1523395556278186E-3</v>
      </c>
    </row>
    <row r="36" spans="1:8" x14ac:dyDescent="0.25">
      <c r="A36" s="724" t="s">
        <v>253</v>
      </c>
      <c r="B36" s="695">
        <v>3990.999999996</v>
      </c>
      <c r="C36" s="475">
        <v>35170.233671766196</v>
      </c>
      <c r="D36" s="389">
        <f t="shared" si="0"/>
        <v>7.812386287096329</v>
      </c>
      <c r="E36" s="725">
        <v>12052.9999999879</v>
      </c>
      <c r="F36" s="726">
        <v>96803.680091455491</v>
      </c>
      <c r="G36" s="389">
        <f t="shared" si="1"/>
        <v>7.0315008787482505</v>
      </c>
      <c r="H36" s="391">
        <f t="shared" si="3"/>
        <v>3.8881934189643622E-3</v>
      </c>
    </row>
    <row r="37" spans="1:8" x14ac:dyDescent="0.25">
      <c r="A37" s="724" t="s">
        <v>254</v>
      </c>
      <c r="B37" s="695">
        <v>12810.337680000001</v>
      </c>
      <c r="C37" s="475">
        <v>10820.155150000001</v>
      </c>
      <c r="D37" s="389">
        <f t="shared" si="0"/>
        <v>-0.15535753855319134</v>
      </c>
      <c r="E37" s="725">
        <v>34275.58726</v>
      </c>
      <c r="F37" s="726">
        <v>36561.327550000002</v>
      </c>
      <c r="G37" s="389">
        <f t="shared" si="1"/>
        <v>6.6687122605992188E-2</v>
      </c>
      <c r="H37" s="391">
        <f t="shared" si="3"/>
        <v>1.4685135217401529E-3</v>
      </c>
    </row>
    <row r="38" spans="1:8" ht="15.75" thickBot="1" x14ac:dyDescent="0.3">
      <c r="A38" s="724" t="s">
        <v>260</v>
      </c>
      <c r="B38" s="695">
        <v>1703.6296600000001</v>
      </c>
      <c r="C38" s="475">
        <v>1240.3577399999999</v>
      </c>
      <c r="D38" s="389">
        <f t="shared" si="0"/>
        <v>-0.27193229307829736</v>
      </c>
      <c r="E38" s="725">
        <v>20558.477650000001</v>
      </c>
      <c r="F38" s="726">
        <v>4092.1030100000003</v>
      </c>
      <c r="G38" s="389">
        <f t="shared" si="1"/>
        <v>-0.80095301414499431</v>
      </c>
      <c r="H38" s="946">
        <f t="shared" si="3"/>
        <v>1.6436242897144418E-4</v>
      </c>
    </row>
    <row r="39" spans="1:8" x14ac:dyDescent="0.25">
      <c r="A39" s="474" t="s">
        <v>807</v>
      </c>
      <c r="B39" s="392">
        <f>+SUM(B40:B51)</f>
        <v>101613.73727346299</v>
      </c>
      <c r="C39" s="393">
        <f>+SUM(C40:C51)</f>
        <v>119355.0220340582</v>
      </c>
      <c r="D39" s="387">
        <f t="shared" si="0"/>
        <v>0.17459533756592238</v>
      </c>
      <c r="E39" s="392">
        <f>+SUM(E40:E51)</f>
        <v>318052.08852317894</v>
      </c>
      <c r="F39" s="393">
        <f>+SUM(F40:F51)</f>
        <v>320670.17359750741</v>
      </c>
      <c r="G39" s="387">
        <f t="shared" si="1"/>
        <v>8.2316235887180955E-3</v>
      </c>
      <c r="H39" s="388">
        <f>SUM(H40:H51)</f>
        <v>1.0000000000000002</v>
      </c>
    </row>
    <row r="40" spans="1:8" x14ac:dyDescent="0.25">
      <c r="A40" s="724" t="s">
        <v>260</v>
      </c>
      <c r="B40" s="725">
        <v>33356.145732649995</v>
      </c>
      <c r="C40" s="726">
        <v>47334.990320099998</v>
      </c>
      <c r="D40" s="389">
        <f t="shared" si="0"/>
        <v>0.41907853201897627</v>
      </c>
      <c r="E40" s="725">
        <v>94210.064592009992</v>
      </c>
      <c r="F40" s="726">
        <v>120554.75032215001</v>
      </c>
      <c r="G40" s="389">
        <f t="shared" si="1"/>
        <v>0.27963769947753891</v>
      </c>
      <c r="H40" s="185">
        <f t="shared" ref="H40:H51" si="4">(F40/$F$39)</f>
        <v>0.37594625334087228</v>
      </c>
    </row>
    <row r="41" spans="1:8" x14ac:dyDescent="0.25">
      <c r="A41" s="724" t="s">
        <v>248</v>
      </c>
      <c r="B41" s="725">
        <v>13033.673050698999</v>
      </c>
      <c r="C41" s="726">
        <v>16969.45348072</v>
      </c>
      <c r="D41" s="389">
        <f t="shared" si="0"/>
        <v>0.30197016717477987</v>
      </c>
      <c r="E41" s="725">
        <v>56160.317626751996</v>
      </c>
      <c r="F41" s="726">
        <v>52551.338951247992</v>
      </c>
      <c r="G41" s="389">
        <f t="shared" si="1"/>
        <v>-6.4262077353082203E-2</v>
      </c>
      <c r="H41" s="185">
        <f t="shared" si="4"/>
        <v>0.16387972215092372</v>
      </c>
    </row>
    <row r="42" spans="1:8" x14ac:dyDescent="0.25">
      <c r="A42" s="724" t="s">
        <v>249</v>
      </c>
      <c r="B42" s="725">
        <v>13169.381179419999</v>
      </c>
      <c r="C42" s="726">
        <v>17308.854543229998</v>
      </c>
      <c r="D42" s="389">
        <f t="shared" si="0"/>
        <v>0.31432557896333191</v>
      </c>
      <c r="E42" s="725">
        <v>38246.62503743</v>
      </c>
      <c r="F42" s="726">
        <v>43625.317414320001</v>
      </c>
      <c r="G42" s="389">
        <f t="shared" si="1"/>
        <v>0.14063181709827077</v>
      </c>
      <c r="H42" s="185">
        <f t="shared" si="4"/>
        <v>0.13604420057188352</v>
      </c>
    </row>
    <row r="43" spans="1:8" x14ac:dyDescent="0.25">
      <c r="A43" s="397" t="s">
        <v>269</v>
      </c>
      <c r="B43" s="695">
        <v>11611.295643464</v>
      </c>
      <c r="C43" s="475">
        <v>13923.606705650001</v>
      </c>
      <c r="D43" s="389">
        <f t="shared" si="0"/>
        <v>0.19914324233812808</v>
      </c>
      <c r="E43" s="725">
        <v>42764.899424037001</v>
      </c>
      <c r="F43" s="726">
        <v>40357.013448741003</v>
      </c>
      <c r="G43" s="389">
        <f t="shared" si="1"/>
        <v>-5.6305194393666436E-2</v>
      </c>
      <c r="H43" s="185">
        <f t="shared" si="4"/>
        <v>0.12585209592768531</v>
      </c>
    </row>
    <row r="44" spans="1:8" x14ac:dyDescent="0.25">
      <c r="A44" s="397" t="s">
        <v>256</v>
      </c>
      <c r="B44" s="695">
        <v>17578.128084</v>
      </c>
      <c r="C44" s="475">
        <v>12106.798471</v>
      </c>
      <c r="D44" s="389">
        <f t="shared" si="0"/>
        <v>-0.31125780781971457</v>
      </c>
      <c r="E44" s="725">
        <v>50076.363205999995</v>
      </c>
      <c r="F44" s="726">
        <v>30804.357548</v>
      </c>
      <c r="G44" s="389">
        <f t="shared" si="1"/>
        <v>-0.3848523419865858</v>
      </c>
      <c r="H44" s="185">
        <f t="shared" si="4"/>
        <v>9.6062434502138694E-2</v>
      </c>
    </row>
    <row r="45" spans="1:8" x14ac:dyDescent="0.25">
      <c r="A45" s="397" t="s">
        <v>266</v>
      </c>
      <c r="B45" s="695">
        <v>4256.6986451999992</v>
      </c>
      <c r="C45" s="475">
        <v>4068.4461004999998</v>
      </c>
      <c r="D45" s="389">
        <f t="shared" si="0"/>
        <v>-4.4225011068678599E-2</v>
      </c>
      <c r="E45" s="725">
        <v>12409.116048699998</v>
      </c>
      <c r="F45" s="726">
        <v>11856.956973599999</v>
      </c>
      <c r="G45" s="389">
        <f t="shared" si="1"/>
        <v>-4.4496245577286153E-2</v>
      </c>
      <c r="H45" s="185">
        <f t="shared" si="4"/>
        <v>3.6975552919625086E-2</v>
      </c>
    </row>
    <row r="46" spans="1:8" x14ac:dyDescent="0.25">
      <c r="A46" s="397" t="s">
        <v>264</v>
      </c>
      <c r="B46" s="695">
        <v>4698.4151372300003</v>
      </c>
      <c r="C46" s="475">
        <v>3849.0918543999996</v>
      </c>
      <c r="D46" s="389">
        <f t="shared" si="0"/>
        <v>-0.18076803731113633</v>
      </c>
      <c r="E46" s="725">
        <v>12075.70710575</v>
      </c>
      <c r="F46" s="726">
        <v>10412.558178159999</v>
      </c>
      <c r="G46" s="389">
        <f t="shared" si="1"/>
        <v>-0.13772683562340382</v>
      </c>
      <c r="H46" s="185">
        <f t="shared" si="4"/>
        <v>3.2471240032537083E-2</v>
      </c>
    </row>
    <row r="47" spans="1:8" x14ac:dyDescent="0.25">
      <c r="A47" s="397" t="s">
        <v>250</v>
      </c>
      <c r="B47" s="695">
        <v>2466.4699909000001</v>
      </c>
      <c r="C47" s="475">
        <v>2524.3173678000003</v>
      </c>
      <c r="D47" s="389">
        <f t="shared" si="0"/>
        <v>2.3453509312266974E-2</v>
      </c>
      <c r="E47" s="725">
        <v>7361.6326435999999</v>
      </c>
      <c r="F47" s="726">
        <v>7160.9916616999999</v>
      </c>
      <c r="G47" s="389">
        <f t="shared" si="1"/>
        <v>-2.7254957101728206E-2</v>
      </c>
      <c r="H47" s="185">
        <f t="shared" si="4"/>
        <v>2.2331330604785822E-2</v>
      </c>
    </row>
    <row r="48" spans="1:8" x14ac:dyDescent="0.25">
      <c r="A48" s="397" t="s">
        <v>267</v>
      </c>
      <c r="B48" s="695">
        <v>1443.0548099</v>
      </c>
      <c r="C48" s="475">
        <v>1263.1689484999999</v>
      </c>
      <c r="D48" s="389">
        <f t="shared" si="0"/>
        <v>-0.12465629175406423</v>
      </c>
      <c r="E48" s="725">
        <v>3825.2226024000001</v>
      </c>
      <c r="F48" s="726">
        <v>2566.1313307270002</v>
      </c>
      <c r="G48" s="389">
        <f t="shared" si="1"/>
        <v>-0.32915503293403836</v>
      </c>
      <c r="H48" s="185">
        <f t="shared" si="4"/>
        <v>8.0024010401039264E-3</v>
      </c>
    </row>
    <row r="49" spans="1:8" x14ac:dyDescent="0.25">
      <c r="A49" s="397" t="s">
        <v>261</v>
      </c>
      <c r="B49" s="696">
        <v>0</v>
      </c>
      <c r="C49" s="475">
        <v>0</v>
      </c>
      <c r="D49" s="389" t="s">
        <v>247</v>
      </c>
      <c r="E49" s="725">
        <v>920.54103650000002</v>
      </c>
      <c r="F49" s="726">
        <v>744.73129059999997</v>
      </c>
      <c r="G49" s="389">
        <f t="shared" si="1"/>
        <v>-0.19098523469246775</v>
      </c>
      <c r="H49" s="185">
        <f t="shared" si="4"/>
        <v>2.3224214533115804E-3</v>
      </c>
    </row>
    <row r="50" spans="1:8" x14ac:dyDescent="0.25">
      <c r="A50" s="397" t="s">
        <v>307</v>
      </c>
      <c r="B50" s="696">
        <v>0</v>
      </c>
      <c r="C50" s="475">
        <v>5.5311421581999998</v>
      </c>
      <c r="D50" s="389" t="s">
        <v>246</v>
      </c>
      <c r="E50" s="725">
        <v>0</v>
      </c>
      <c r="F50" s="726">
        <v>33.663478261399995</v>
      </c>
      <c r="G50" s="389" t="s">
        <v>246</v>
      </c>
      <c r="H50" s="476">
        <f t="shared" si="4"/>
        <v>1.0497851385346824E-4</v>
      </c>
    </row>
    <row r="51" spans="1:8" ht="15.75" thickBot="1" x14ac:dyDescent="0.3">
      <c r="A51" s="397" t="s">
        <v>268</v>
      </c>
      <c r="B51" s="697">
        <v>0.47499999999999998</v>
      </c>
      <c r="C51" s="698">
        <v>0.7631</v>
      </c>
      <c r="D51" s="389">
        <f t="shared" si="0"/>
        <v>0.6065263157894738</v>
      </c>
      <c r="E51" s="947">
        <v>1.5992000000000002</v>
      </c>
      <c r="F51" s="948">
        <v>2.363</v>
      </c>
      <c r="G51" s="389">
        <f t="shared" si="1"/>
        <v>0.47761380690345145</v>
      </c>
      <c r="H51" s="636">
        <f t="shared" si="4"/>
        <v>7.3689422795084913E-6</v>
      </c>
    </row>
    <row r="52" spans="1:8" x14ac:dyDescent="0.25">
      <c r="A52" s="474" t="s">
        <v>808</v>
      </c>
      <c r="B52" s="392">
        <f>+SUM(B53:B69)</f>
        <v>241383.26631982435</v>
      </c>
      <c r="C52" s="393">
        <f>+SUM(C53:C69)</f>
        <v>288578.15724574775</v>
      </c>
      <c r="D52" s="387">
        <f t="shared" si="0"/>
        <v>0.19551848661866988</v>
      </c>
      <c r="E52" s="392">
        <f>+SUM(E53:E69)</f>
        <v>774936.24572077533</v>
      </c>
      <c r="F52" s="393">
        <f>+SUM(F53:F69)</f>
        <v>858255.59151628497</v>
      </c>
      <c r="G52" s="387">
        <f t="shared" si="1"/>
        <v>0.10751767807429569</v>
      </c>
      <c r="H52" s="388">
        <f>SUM(H53:H69)</f>
        <v>0.99999999999999978</v>
      </c>
    </row>
    <row r="53" spans="1:8" x14ac:dyDescent="0.25">
      <c r="A53" s="724" t="s">
        <v>249</v>
      </c>
      <c r="B53" s="725">
        <v>29457.279650619399</v>
      </c>
      <c r="C53" s="726">
        <v>60821.606094408096</v>
      </c>
      <c r="D53" s="389">
        <f t="shared" si="0"/>
        <v>1.0647394062108924</v>
      </c>
      <c r="E53" s="725">
        <v>99583.599326291995</v>
      </c>
      <c r="F53" s="726">
        <v>186839.57485892042</v>
      </c>
      <c r="G53" s="389">
        <f t="shared" si="1"/>
        <v>0.87620829255958776</v>
      </c>
      <c r="H53" s="185">
        <f t="shared" ref="H53:H68" si="5">(F53/$F$52)</f>
        <v>0.21769689205150403</v>
      </c>
    </row>
    <row r="54" spans="1:8" x14ac:dyDescent="0.25">
      <c r="A54" s="724" t="s">
        <v>260</v>
      </c>
      <c r="B54" s="725">
        <v>41582.001827845394</v>
      </c>
      <c r="C54" s="726">
        <v>53269.847677541111</v>
      </c>
      <c r="D54" s="389">
        <f t="shared" si="0"/>
        <v>0.28107944148732522</v>
      </c>
      <c r="E54" s="725">
        <v>114387.34794784251</v>
      </c>
      <c r="F54" s="726">
        <v>147420.43731413851</v>
      </c>
      <c r="G54" s="389">
        <f t="shared" si="1"/>
        <v>0.28878271905873865</v>
      </c>
      <c r="H54" s="185">
        <f t="shared" si="5"/>
        <v>0.17176752330117651</v>
      </c>
    </row>
    <row r="55" spans="1:8" ht="15" customHeight="1" x14ac:dyDescent="0.25">
      <c r="A55" s="724" t="s">
        <v>269</v>
      </c>
      <c r="B55" s="725">
        <v>44983.302299394403</v>
      </c>
      <c r="C55" s="726">
        <v>42012.719382734904</v>
      </c>
      <c r="D55" s="389">
        <f t="shared" si="0"/>
        <v>-6.6037457563436597E-2</v>
      </c>
      <c r="E55" s="725">
        <v>142159.23758230091</v>
      </c>
      <c r="F55" s="726">
        <v>122854.629925146</v>
      </c>
      <c r="G55" s="389">
        <f t="shared" si="1"/>
        <v>-0.1357956611576423</v>
      </c>
      <c r="H55" s="185">
        <f t="shared" si="5"/>
        <v>0.14314457271183989</v>
      </c>
    </row>
    <row r="56" spans="1:8" x14ac:dyDescent="0.25">
      <c r="A56" s="724" t="s">
        <v>248</v>
      </c>
      <c r="B56" s="725">
        <v>29752.280844888599</v>
      </c>
      <c r="C56" s="726">
        <v>31883.9485879485</v>
      </c>
      <c r="D56" s="389">
        <f t="shared" si="0"/>
        <v>7.1647204265555375E-2</v>
      </c>
      <c r="E56" s="725">
        <v>115456.1216526067</v>
      </c>
      <c r="F56" s="726">
        <v>110926.8046827151</v>
      </c>
      <c r="G56" s="389">
        <f t="shared" si="1"/>
        <v>-3.9229768894539552E-2</v>
      </c>
      <c r="H56" s="185">
        <f t="shared" si="5"/>
        <v>0.12924681852260361</v>
      </c>
    </row>
    <row r="57" spans="1:8" x14ac:dyDescent="0.25">
      <c r="A57" s="397" t="s">
        <v>256</v>
      </c>
      <c r="B57" s="695">
        <v>18524.551179165697</v>
      </c>
      <c r="C57" s="475">
        <v>22860.198365482702</v>
      </c>
      <c r="D57" s="389">
        <f t="shared" si="0"/>
        <v>0.2340487034953509</v>
      </c>
      <c r="E57" s="725">
        <v>61643.479569013994</v>
      </c>
      <c r="F57" s="726">
        <v>58585.870266144906</v>
      </c>
      <c r="G57" s="389">
        <f t="shared" si="1"/>
        <v>-4.9601504072233515E-2</v>
      </c>
      <c r="H57" s="185">
        <f t="shared" si="5"/>
        <v>6.8261565488482195E-2</v>
      </c>
    </row>
    <row r="58" spans="1:8" x14ac:dyDescent="0.25">
      <c r="A58" s="397" t="s">
        <v>264</v>
      </c>
      <c r="B58" s="695">
        <v>16354.5448337946</v>
      </c>
      <c r="C58" s="475">
        <v>16585.853414372101</v>
      </c>
      <c r="D58" s="389">
        <f t="shared" si="0"/>
        <v>1.4143382339784294E-2</v>
      </c>
      <c r="E58" s="725">
        <v>52133.7333840996</v>
      </c>
      <c r="F58" s="726">
        <v>50309.0092563863</v>
      </c>
      <c r="G58" s="389">
        <f t="shared" si="1"/>
        <v>-3.5000833611310567E-2</v>
      </c>
      <c r="H58" s="185">
        <f t="shared" si="5"/>
        <v>5.8617747153275272E-2</v>
      </c>
    </row>
    <row r="59" spans="1:8" ht="15" customHeight="1" x14ac:dyDescent="0.25">
      <c r="A59" s="397" t="s">
        <v>267</v>
      </c>
      <c r="B59" s="695">
        <v>11788.6726526736</v>
      </c>
      <c r="C59" s="475">
        <v>12639.5712903643</v>
      </c>
      <c r="D59" s="389">
        <f t="shared" si="0"/>
        <v>7.2179342217778997E-2</v>
      </c>
      <c r="E59" s="725">
        <v>34564.106856587503</v>
      </c>
      <c r="F59" s="726">
        <v>35333.512284662298</v>
      </c>
      <c r="G59" s="389">
        <f t="shared" si="1"/>
        <v>2.2260243299998761E-2</v>
      </c>
      <c r="H59" s="185">
        <f t="shared" si="5"/>
        <v>4.1168985828846608E-2</v>
      </c>
    </row>
    <row r="60" spans="1:8" x14ac:dyDescent="0.25">
      <c r="A60" s="397" t="s">
        <v>307</v>
      </c>
      <c r="B60" s="695">
        <v>7949.9000087950999</v>
      </c>
      <c r="C60" s="475">
        <v>12500.767731182701</v>
      </c>
      <c r="D60" s="389">
        <f t="shared" si="0"/>
        <v>0.57244339140780442</v>
      </c>
      <c r="E60" s="725">
        <v>25635.651212659399</v>
      </c>
      <c r="F60" s="726">
        <v>33347.831207043098</v>
      </c>
      <c r="G60" s="389">
        <f t="shared" si="1"/>
        <v>0.30083807625590064</v>
      </c>
      <c r="H60" s="185">
        <f t="shared" si="5"/>
        <v>3.885536142925361E-2</v>
      </c>
    </row>
    <row r="61" spans="1:8" x14ac:dyDescent="0.25">
      <c r="A61" s="397" t="s">
        <v>259</v>
      </c>
      <c r="B61" s="695">
        <v>7838.3567213788001</v>
      </c>
      <c r="C61" s="475">
        <v>7842.3662283059994</v>
      </c>
      <c r="D61" s="389">
        <f t="shared" si="0"/>
        <v>5.1152391626474447E-4</v>
      </c>
      <c r="E61" s="725">
        <v>23896.559343262201</v>
      </c>
      <c r="F61" s="726">
        <v>23468.566746484099</v>
      </c>
      <c r="G61" s="389">
        <f t="shared" si="1"/>
        <v>-1.7910218397142463E-2</v>
      </c>
      <c r="H61" s="185">
        <f t="shared" si="5"/>
        <v>2.7344496183266398E-2</v>
      </c>
    </row>
    <row r="62" spans="1:8" x14ac:dyDescent="0.25">
      <c r="A62" s="397" t="s">
        <v>268</v>
      </c>
      <c r="B62" s="695">
        <v>7278.064248848601</v>
      </c>
      <c r="C62" s="475">
        <v>7583.6431013229994</v>
      </c>
      <c r="D62" s="389">
        <f t="shared" si="0"/>
        <v>4.1986281245420587E-2</v>
      </c>
      <c r="E62" s="725">
        <v>30220.503632148804</v>
      </c>
      <c r="F62" s="726">
        <v>21791.023545798998</v>
      </c>
      <c r="G62" s="389">
        <f t="shared" si="1"/>
        <v>-0.27893248203125443</v>
      </c>
      <c r="H62" s="185">
        <f t="shared" si="5"/>
        <v>2.538989988670004E-2</v>
      </c>
    </row>
    <row r="63" spans="1:8" x14ac:dyDescent="0.25">
      <c r="A63" s="397" t="s">
        <v>254</v>
      </c>
      <c r="B63" s="695">
        <v>7589.4484065230999</v>
      </c>
      <c r="C63" s="475">
        <v>7173.7105405715001</v>
      </c>
      <c r="D63" s="389">
        <f t="shared" si="0"/>
        <v>-5.4778403341443682E-2</v>
      </c>
      <c r="E63" s="725">
        <v>21214.674290105202</v>
      </c>
      <c r="F63" s="726">
        <v>20722.590305474299</v>
      </c>
      <c r="G63" s="389">
        <f t="shared" si="1"/>
        <v>-2.3195453199129079E-2</v>
      </c>
      <c r="H63" s="185">
        <f t="shared" si="5"/>
        <v>2.4145010542679462E-2</v>
      </c>
    </row>
    <row r="64" spans="1:8" x14ac:dyDescent="0.25">
      <c r="A64" s="397" t="s">
        <v>250</v>
      </c>
      <c r="B64" s="695">
        <v>10405.674475600599</v>
      </c>
      <c r="C64" s="475">
        <v>5684.2837327026</v>
      </c>
      <c r="D64" s="389">
        <f t="shared" si="0"/>
        <v>-0.45373231249630153</v>
      </c>
      <c r="E64" s="725">
        <v>25360.389020442199</v>
      </c>
      <c r="F64" s="726">
        <v>18015.164714408998</v>
      </c>
      <c r="G64" s="389">
        <f t="shared" si="1"/>
        <v>-0.28963373945535498</v>
      </c>
      <c r="H64" s="185">
        <f t="shared" si="5"/>
        <v>2.0990442582006958E-2</v>
      </c>
    </row>
    <row r="65" spans="1:8" x14ac:dyDescent="0.25">
      <c r="A65" s="397" t="s">
        <v>266</v>
      </c>
      <c r="B65" s="695">
        <v>3778.4595899482001</v>
      </c>
      <c r="C65" s="475">
        <v>3898.5256918885002</v>
      </c>
      <c r="D65" s="389">
        <f t="shared" si="0"/>
        <v>3.1776468447541673E-2</v>
      </c>
      <c r="E65" s="725">
        <v>11797.1747989788</v>
      </c>
      <c r="F65" s="726">
        <v>12947.770719935599</v>
      </c>
      <c r="G65" s="389">
        <f t="shared" si="1"/>
        <v>9.753148025376368E-2</v>
      </c>
      <c r="H65" s="185">
        <f t="shared" si="5"/>
        <v>1.5086147818810828E-2</v>
      </c>
    </row>
    <row r="66" spans="1:8" x14ac:dyDescent="0.25">
      <c r="A66" s="397" t="s">
        <v>251</v>
      </c>
      <c r="B66" s="695">
        <v>1978.9580688278002</v>
      </c>
      <c r="C66" s="475">
        <v>2271.5027984198005</v>
      </c>
      <c r="D66" s="389">
        <f t="shared" si="0"/>
        <v>0.14782765446126089</v>
      </c>
      <c r="E66" s="725">
        <v>6429.3171794813006</v>
      </c>
      <c r="F66" s="726">
        <v>6591.7911868134006</v>
      </c>
      <c r="G66" s="389">
        <f t="shared" si="1"/>
        <v>2.527080291677386E-2</v>
      </c>
      <c r="H66" s="185">
        <f t="shared" si="5"/>
        <v>7.6804523640418652E-3</v>
      </c>
    </row>
    <row r="67" spans="1:8" x14ac:dyDescent="0.25">
      <c r="A67" s="397" t="s">
        <v>263</v>
      </c>
      <c r="B67" s="695">
        <v>2030.4886784227999</v>
      </c>
      <c r="C67" s="475">
        <v>1549.6126085019002</v>
      </c>
      <c r="D67" s="389">
        <f t="shared" si="0"/>
        <v>-0.23682775236866838</v>
      </c>
      <c r="E67" s="725">
        <v>5694.7606051304001</v>
      </c>
      <c r="F67" s="726">
        <v>4564.3567951750001</v>
      </c>
      <c r="G67" s="389">
        <f t="shared" si="1"/>
        <v>-0.19849891651933904</v>
      </c>
      <c r="H67" s="636">
        <f t="shared" si="5"/>
        <v>5.3181789204671832E-3</v>
      </c>
    </row>
    <row r="68" spans="1:8" x14ac:dyDescent="0.25">
      <c r="A68" s="397" t="s">
        <v>261</v>
      </c>
      <c r="B68" s="1079">
        <v>7.7796925000000003E-2</v>
      </c>
      <c r="C68" s="475">
        <v>0</v>
      </c>
      <c r="D68" s="389" t="s">
        <v>247</v>
      </c>
      <c r="E68" s="725">
        <v>4668.3842836511994</v>
      </c>
      <c r="F68" s="726">
        <v>4536.6577070376998</v>
      </c>
      <c r="G68" s="389">
        <f t="shared" si="1"/>
        <v>-2.8216738085339199E-2</v>
      </c>
      <c r="H68" s="636">
        <f t="shared" si="5"/>
        <v>5.2859052150452772E-3</v>
      </c>
    </row>
    <row r="69" spans="1:8" ht="15" customHeight="1" thickBot="1" x14ac:dyDescent="0.3">
      <c r="A69" s="397" t="s">
        <v>308</v>
      </c>
      <c r="B69" s="697">
        <v>91.205036172700005</v>
      </c>
      <c r="C69" s="475">
        <v>0</v>
      </c>
      <c r="D69" s="389" t="s">
        <v>247</v>
      </c>
      <c r="E69" s="725">
        <v>91.205036172700005</v>
      </c>
      <c r="F69" s="726">
        <v>0</v>
      </c>
      <c r="G69" s="389" t="s">
        <v>247</v>
      </c>
      <c r="H69" s="185" t="s">
        <v>247</v>
      </c>
    </row>
    <row r="70" spans="1:8" x14ac:dyDescent="0.25">
      <c r="A70" s="474" t="s">
        <v>809</v>
      </c>
      <c r="B70" s="392">
        <f>+SUM(B71:B82)</f>
        <v>21483.165174010999</v>
      </c>
      <c r="C70" s="393">
        <f>+SUM(C71:C82)</f>
        <v>25206.655222795602</v>
      </c>
      <c r="D70" s="387">
        <f t="shared" si="0"/>
        <v>0.17332129686779352</v>
      </c>
      <c r="E70" s="392">
        <f>+SUM(E71:E82)</f>
        <v>68206.375720621989</v>
      </c>
      <c r="F70" s="393">
        <f>+SUM(F71:F82)</f>
        <v>70005.769835064712</v>
      </c>
      <c r="G70" s="387">
        <f t="shared" si="1"/>
        <v>2.6381611622543488E-2</v>
      </c>
      <c r="H70" s="388">
        <f>SUM(H71:H82)</f>
        <v>0.99999999999999978</v>
      </c>
    </row>
    <row r="71" spans="1:8" x14ac:dyDescent="0.25">
      <c r="A71" s="724" t="s">
        <v>269</v>
      </c>
      <c r="B71" s="725">
        <v>5896.0573168910005</v>
      </c>
      <c r="C71" s="726">
        <v>7674.1448132489995</v>
      </c>
      <c r="D71" s="389">
        <f t="shared" si="0"/>
        <v>0.30157228819064241</v>
      </c>
      <c r="E71" s="725">
        <v>19765.139381671001</v>
      </c>
      <c r="F71" s="726">
        <v>21956.334211937999</v>
      </c>
      <c r="G71" s="389">
        <f t="shared" si="1"/>
        <v>0.11086159262296835</v>
      </c>
      <c r="H71" s="185">
        <f t="shared" ref="H71:H82" si="6">(F71/$F$70)</f>
        <v>0.31363606547956913</v>
      </c>
    </row>
    <row r="72" spans="1:8" x14ac:dyDescent="0.25">
      <c r="A72" s="724" t="s">
        <v>249</v>
      </c>
      <c r="B72" s="725">
        <v>3955.6039147700003</v>
      </c>
      <c r="C72" s="726">
        <v>5853.8414297400004</v>
      </c>
      <c r="D72" s="389">
        <f t="shared" ref="D72:D86" si="7">+C72/B72-1</f>
        <v>0.47988563968249931</v>
      </c>
      <c r="E72" s="725">
        <v>11875.8582733</v>
      </c>
      <c r="F72" s="726">
        <v>13941.389966340001</v>
      </c>
      <c r="G72" s="389">
        <f t="shared" si="1"/>
        <v>0.17392694031081946</v>
      </c>
      <c r="H72" s="185">
        <f t="shared" si="6"/>
        <v>0.1991462989291633</v>
      </c>
    </row>
    <row r="73" spans="1:8" x14ac:dyDescent="0.25">
      <c r="A73" s="724" t="s">
        <v>248</v>
      </c>
      <c r="B73" s="725">
        <v>1898.9326062600003</v>
      </c>
      <c r="C73" s="726">
        <v>2788.1657896379998</v>
      </c>
      <c r="D73" s="389">
        <f t="shared" si="7"/>
        <v>0.46828053847017159</v>
      </c>
      <c r="E73" s="725">
        <v>6890.6719370809997</v>
      </c>
      <c r="F73" s="726">
        <v>8370.1558583370006</v>
      </c>
      <c r="G73" s="389">
        <f t="shared" ref="G73:G87" si="8">+F73/E73-1</f>
        <v>0.21470822218286223</v>
      </c>
      <c r="H73" s="185">
        <f t="shared" si="6"/>
        <v>0.11956379992759583</v>
      </c>
    </row>
    <row r="74" spans="1:8" x14ac:dyDescent="0.25">
      <c r="A74" s="724" t="s">
        <v>260</v>
      </c>
      <c r="B74" s="725">
        <v>1792.9978713999999</v>
      </c>
      <c r="C74" s="726">
        <v>2542.3559151500003</v>
      </c>
      <c r="D74" s="389">
        <f t="shared" si="7"/>
        <v>0.41793582452213984</v>
      </c>
      <c r="E74" s="725">
        <v>5536.8805019600004</v>
      </c>
      <c r="F74" s="726">
        <v>6845.3196732999995</v>
      </c>
      <c r="G74" s="389">
        <f t="shared" si="8"/>
        <v>0.23631342068459382</v>
      </c>
      <c r="H74" s="185">
        <f t="shared" si="6"/>
        <v>9.7782221228732119E-2</v>
      </c>
    </row>
    <row r="75" spans="1:8" x14ac:dyDescent="0.25">
      <c r="A75" s="397" t="s">
        <v>267</v>
      </c>
      <c r="B75" s="695">
        <v>1867.0802724799998</v>
      </c>
      <c r="C75" s="475">
        <v>1941.5594999000002</v>
      </c>
      <c r="D75" s="389">
        <f t="shared" si="7"/>
        <v>3.9890747343750421E-2</v>
      </c>
      <c r="E75" s="725">
        <v>5383.0395535799998</v>
      </c>
      <c r="F75" s="726">
        <v>5596.9412144249</v>
      </c>
      <c r="G75" s="389">
        <f t="shared" si="8"/>
        <v>3.9736223134872573E-2</v>
      </c>
      <c r="H75" s="185">
        <f t="shared" si="6"/>
        <v>7.9949713110953988E-2</v>
      </c>
    </row>
    <row r="76" spans="1:8" x14ac:dyDescent="0.25">
      <c r="A76" s="397" t="s">
        <v>250</v>
      </c>
      <c r="B76" s="695">
        <v>1960.6577464999998</v>
      </c>
      <c r="C76" s="475">
        <v>1734.0308473</v>
      </c>
      <c r="D76" s="389">
        <f t="shared" si="7"/>
        <v>-0.11558717966180221</v>
      </c>
      <c r="E76" s="725">
        <v>5631.3074767999997</v>
      </c>
      <c r="F76" s="726">
        <v>4616.1078923999994</v>
      </c>
      <c r="G76" s="389">
        <f t="shared" si="8"/>
        <v>-0.1802777753803082</v>
      </c>
      <c r="H76" s="476">
        <f t="shared" si="6"/>
        <v>6.5938963363672179E-2</v>
      </c>
    </row>
    <row r="77" spans="1:8" x14ac:dyDescent="0.25">
      <c r="A77" s="397" t="s">
        <v>256</v>
      </c>
      <c r="B77" s="695">
        <v>2910.6000800000002</v>
      </c>
      <c r="C77" s="475">
        <v>1739.203141</v>
      </c>
      <c r="D77" s="389">
        <f t="shared" si="7"/>
        <v>-0.4024589111534691</v>
      </c>
      <c r="E77" s="725">
        <v>8344.8906110000007</v>
      </c>
      <c r="F77" s="726">
        <v>4600.6124810000001</v>
      </c>
      <c r="G77" s="389">
        <f t="shared" si="8"/>
        <v>-0.44869109788741846</v>
      </c>
      <c r="H77" s="476">
        <f t="shared" si="6"/>
        <v>6.5717618588284288E-2</v>
      </c>
    </row>
    <row r="78" spans="1:8" x14ac:dyDescent="0.25">
      <c r="A78" s="397" t="s">
        <v>266</v>
      </c>
      <c r="B78" s="695">
        <v>690.25961380000001</v>
      </c>
      <c r="C78" s="475">
        <v>557.80165770000008</v>
      </c>
      <c r="D78" s="389">
        <f t="shared" si="7"/>
        <v>-0.19189585114330487</v>
      </c>
      <c r="E78" s="725">
        <v>2402.3992613</v>
      </c>
      <c r="F78" s="726">
        <v>1960.0512802999999</v>
      </c>
      <c r="G78" s="389">
        <f t="shared" si="8"/>
        <v>-0.18412758783510208</v>
      </c>
      <c r="H78" s="185">
        <f t="shared" si="6"/>
        <v>2.7998424771528523E-2</v>
      </c>
    </row>
    <row r="79" spans="1:8" x14ac:dyDescent="0.25">
      <c r="A79" s="397" t="s">
        <v>264</v>
      </c>
      <c r="B79" s="695">
        <v>503.83935191</v>
      </c>
      <c r="C79" s="475">
        <v>364.33192399999996</v>
      </c>
      <c r="D79" s="389">
        <f t="shared" si="7"/>
        <v>-0.2768887094291913</v>
      </c>
      <c r="E79" s="725">
        <v>1308.15735823</v>
      </c>
      <c r="F79" s="726">
        <v>1267.2466315500001</v>
      </c>
      <c r="G79" s="389">
        <f t="shared" si="8"/>
        <v>-3.1273551627882257E-2</v>
      </c>
      <c r="H79" s="185">
        <f t="shared" si="6"/>
        <v>1.8102031225935573E-2</v>
      </c>
    </row>
    <row r="80" spans="1:8" x14ac:dyDescent="0.25">
      <c r="A80" s="397" t="s">
        <v>261</v>
      </c>
      <c r="B80" s="695">
        <v>0</v>
      </c>
      <c r="C80" s="475">
        <v>0</v>
      </c>
      <c r="D80" s="389" t="s">
        <v>247</v>
      </c>
      <c r="E80" s="725">
        <v>1031.6896457</v>
      </c>
      <c r="F80" s="726">
        <v>812.72562249999999</v>
      </c>
      <c r="G80" s="389">
        <f t="shared" si="8"/>
        <v>-0.21223826769283238</v>
      </c>
      <c r="H80" s="185">
        <f t="shared" si="6"/>
        <v>1.1609409116060022E-2</v>
      </c>
    </row>
    <row r="81" spans="1:8" x14ac:dyDescent="0.25">
      <c r="A81" s="397" t="s">
        <v>268</v>
      </c>
      <c r="B81" s="695">
        <v>7.1364000000000001</v>
      </c>
      <c r="C81" s="475">
        <v>7.76945</v>
      </c>
      <c r="D81" s="389">
        <f t="shared" si="7"/>
        <v>8.8707191300936072E-2</v>
      </c>
      <c r="E81" s="725">
        <v>36.341720000000002</v>
      </c>
      <c r="F81" s="726">
        <v>21.734349999999999</v>
      </c>
      <c r="G81" s="389">
        <f t="shared" si="8"/>
        <v>-0.40194492720762809</v>
      </c>
      <c r="H81" s="476">
        <f t="shared" si="6"/>
        <v>3.1046512382060297E-4</v>
      </c>
    </row>
    <row r="82" spans="1:8" ht="15.75" thickBot="1" x14ac:dyDescent="0.3">
      <c r="A82" s="397" t="s">
        <v>307</v>
      </c>
      <c r="B82" s="695">
        <v>0</v>
      </c>
      <c r="C82" s="475">
        <v>3.4507551186000001</v>
      </c>
      <c r="D82" s="389" t="s">
        <v>246</v>
      </c>
      <c r="E82" s="725">
        <v>0</v>
      </c>
      <c r="F82" s="726">
        <v>17.1506529748</v>
      </c>
      <c r="G82" s="389" t="s">
        <v>246</v>
      </c>
      <c r="H82" s="476">
        <f t="shared" si="6"/>
        <v>2.4498913468428893E-4</v>
      </c>
    </row>
    <row r="83" spans="1:8" x14ac:dyDescent="0.25">
      <c r="A83" s="474" t="s">
        <v>810</v>
      </c>
      <c r="B83" s="392">
        <f>+B84</f>
        <v>1220979.605498</v>
      </c>
      <c r="C83" s="393">
        <f>+C84</f>
        <v>1218023.8837799998</v>
      </c>
      <c r="D83" s="387">
        <f t="shared" si="7"/>
        <v>-2.420778942326951E-3</v>
      </c>
      <c r="E83" s="392">
        <f>+E84</f>
        <v>3531023.8122640001</v>
      </c>
      <c r="F83" s="393">
        <f>+F84</f>
        <v>3501572.6128359996</v>
      </c>
      <c r="G83" s="387">
        <f t="shared" si="8"/>
        <v>-8.3406969179052881E-3</v>
      </c>
      <c r="H83" s="388">
        <f>SUM(H84)</f>
        <v>1</v>
      </c>
    </row>
    <row r="84" spans="1:8" ht="15.75" thickBot="1" x14ac:dyDescent="0.3">
      <c r="A84" s="397" t="s">
        <v>256</v>
      </c>
      <c r="B84" s="695">
        <v>1220979.605498</v>
      </c>
      <c r="C84" s="475">
        <v>1218023.8837799998</v>
      </c>
      <c r="D84" s="389">
        <f t="shared" si="7"/>
        <v>-2.420778942326951E-3</v>
      </c>
      <c r="E84" s="725">
        <v>3531023.8122640001</v>
      </c>
      <c r="F84" s="726">
        <v>3501572.6128359996</v>
      </c>
      <c r="G84" s="389">
        <f t="shared" si="8"/>
        <v>-8.3406969179052881E-3</v>
      </c>
      <c r="H84" s="185">
        <f>(F84/$F$83)</f>
        <v>1</v>
      </c>
    </row>
    <row r="85" spans="1:8" x14ac:dyDescent="0.25">
      <c r="A85" s="474" t="s">
        <v>811</v>
      </c>
      <c r="B85" s="392">
        <f>+B86</f>
        <v>3013.9566999999997</v>
      </c>
      <c r="C85" s="393">
        <f>+C86</f>
        <v>2922.6831999999999</v>
      </c>
      <c r="D85" s="387">
        <f t="shared" si="7"/>
        <v>-3.0283613563525935E-2</v>
      </c>
      <c r="E85" s="392">
        <f>+E86</f>
        <v>8121.1221999999989</v>
      </c>
      <c r="F85" s="393">
        <f>+F86</f>
        <v>8057.7072399999997</v>
      </c>
      <c r="G85" s="387">
        <f t="shared" si="8"/>
        <v>-7.8086449678098635E-3</v>
      </c>
      <c r="H85" s="388">
        <f>SUM(H86)</f>
        <v>1</v>
      </c>
    </row>
    <row r="86" spans="1:8" ht="15.75" thickBot="1" x14ac:dyDescent="0.3">
      <c r="A86" s="397" t="s">
        <v>261</v>
      </c>
      <c r="B86" s="695">
        <v>3013.9566999999997</v>
      </c>
      <c r="C86" s="475">
        <v>2922.6831999999999</v>
      </c>
      <c r="D86" s="389">
        <f t="shared" si="7"/>
        <v>-3.0283613563525935E-2</v>
      </c>
      <c r="E86" s="725">
        <v>8121.1221999999989</v>
      </c>
      <c r="F86" s="726">
        <v>8057.7072399999997</v>
      </c>
      <c r="G86" s="389">
        <f t="shared" si="8"/>
        <v>-7.8086449678098635E-3</v>
      </c>
      <c r="H86" s="185">
        <f>(F86/$F$85)</f>
        <v>1</v>
      </c>
    </row>
    <row r="87" spans="1:8" x14ac:dyDescent="0.25">
      <c r="A87" s="474" t="s">
        <v>812</v>
      </c>
      <c r="B87" s="392">
        <f>SUM(B88:B94)</f>
        <v>3480.2279273099998</v>
      </c>
      <c r="C87" s="393">
        <f>SUM(C88:C94)</f>
        <v>4034.7399693068</v>
      </c>
      <c r="D87" s="387">
        <f t="shared" ref="D87:D108" si="9">(C87-B87)/B87</f>
        <v>0.15933210513180487</v>
      </c>
      <c r="E87" s="392">
        <f>SUM(E88:E94)</f>
        <v>9484.583506994999</v>
      </c>
      <c r="F87" s="393">
        <f>SUM(F88:F94)</f>
        <v>10714.430473104099</v>
      </c>
      <c r="G87" s="387">
        <f t="shared" si="8"/>
        <v>0.12966799914852056</v>
      </c>
      <c r="H87" s="388">
        <f>SUM(H88:H94)</f>
        <v>1</v>
      </c>
    </row>
    <row r="88" spans="1:8" x14ac:dyDescent="0.25">
      <c r="A88" s="724" t="s">
        <v>250</v>
      </c>
      <c r="B88" s="180">
        <v>644.07720959999995</v>
      </c>
      <c r="C88" s="364">
        <v>1032.9720808</v>
      </c>
      <c r="D88" s="389">
        <f t="shared" si="9"/>
        <v>0.60380163341211945</v>
      </c>
      <c r="E88" s="180">
        <v>1487.7604919999999</v>
      </c>
      <c r="F88" s="364">
        <v>2656.7095850999999</v>
      </c>
      <c r="G88" s="389">
        <f t="shared" ref="G88:G101" si="10">(F88-E88)/E88</f>
        <v>0.78571053565791293</v>
      </c>
      <c r="H88" s="185">
        <f>(F88/$F$87)</f>
        <v>0.24795621118350672</v>
      </c>
    </row>
    <row r="89" spans="1:8" x14ac:dyDescent="0.25">
      <c r="A89" s="724" t="s">
        <v>259</v>
      </c>
      <c r="B89" s="725">
        <v>730.26260249999996</v>
      </c>
      <c r="C89" s="726">
        <v>817.43124360000002</v>
      </c>
      <c r="D89" s="389">
        <f t="shared" si="9"/>
        <v>0.11936615787469421</v>
      </c>
      <c r="E89" s="725">
        <v>2219.7539212000001</v>
      </c>
      <c r="F89" s="726">
        <v>2515.3242936000001</v>
      </c>
      <c r="G89" s="389">
        <f t="shared" si="10"/>
        <v>0.13315456707931594</v>
      </c>
      <c r="H89" s="185">
        <f>(F89/$F$87)</f>
        <v>0.23476042892938578</v>
      </c>
    </row>
    <row r="90" spans="1:8" x14ac:dyDescent="0.25">
      <c r="A90" s="724" t="s">
        <v>254</v>
      </c>
      <c r="B90" s="725">
        <v>846.72644089999994</v>
      </c>
      <c r="C90" s="727">
        <v>738.4565558068</v>
      </c>
      <c r="D90" s="389">
        <f t="shared" si="9"/>
        <v>-0.12786878956811368</v>
      </c>
      <c r="E90" s="725">
        <v>2451.7452402250001</v>
      </c>
      <c r="F90" s="727">
        <v>2226.7230825940997</v>
      </c>
      <c r="G90" s="389">
        <f t="shared" si="10"/>
        <v>-9.1780399504415813E-2</v>
      </c>
      <c r="H90" s="185">
        <f>(F90/$F$87)</f>
        <v>0.20782467982630823</v>
      </c>
    </row>
    <row r="91" spans="1:8" x14ac:dyDescent="0.25">
      <c r="A91" s="724" t="s">
        <v>260</v>
      </c>
      <c r="B91" s="725">
        <v>762.96217139999999</v>
      </c>
      <c r="C91" s="726">
        <v>926.74150399999996</v>
      </c>
      <c r="D91" s="389">
        <f t="shared" si="9"/>
        <v>0.21466245475771431</v>
      </c>
      <c r="E91" s="725">
        <v>1990.6567298</v>
      </c>
      <c r="F91" s="726">
        <v>1819.8847735999998</v>
      </c>
      <c r="G91" s="389">
        <f t="shared" si="10"/>
        <v>-8.5786742457177712E-2</v>
      </c>
      <c r="H91" s="185">
        <f>(F91/$F$87)</f>
        <v>0.16985361734049848</v>
      </c>
    </row>
    <row r="92" spans="1:8" x14ac:dyDescent="0.25">
      <c r="A92" s="397" t="s">
        <v>307</v>
      </c>
      <c r="B92" s="695">
        <v>309.00462599999997</v>
      </c>
      <c r="C92" s="475">
        <v>274.74642799999998</v>
      </c>
      <c r="D92" s="389">
        <f t="shared" si="9"/>
        <v>-0.1108662949272481</v>
      </c>
      <c r="E92" s="725">
        <v>810.44891800000005</v>
      </c>
      <c r="F92" s="726">
        <v>675.77678399999991</v>
      </c>
      <c r="G92" s="389">
        <f t="shared" si="10"/>
        <v>-0.1661697992420543</v>
      </c>
      <c r="H92" s="185">
        <f t="shared" ref="H92:H94" si="11">(F92/$F$87)</f>
        <v>6.3071647690128629E-2</v>
      </c>
    </row>
    <row r="93" spans="1:8" x14ac:dyDescent="0.25">
      <c r="A93" s="397" t="s">
        <v>248</v>
      </c>
      <c r="B93" s="695">
        <v>68.834879999999998</v>
      </c>
      <c r="C93" s="475">
        <v>91.741650000000007</v>
      </c>
      <c r="D93" s="389">
        <f t="shared" si="9"/>
        <v>0.332778527397738</v>
      </c>
      <c r="E93" s="725">
        <v>126.80618</v>
      </c>
      <c r="F93" s="726">
        <v>423.44166000000001</v>
      </c>
      <c r="G93" s="389">
        <f t="shared" si="10"/>
        <v>2.3392825176186212</v>
      </c>
      <c r="H93" s="185">
        <f t="shared" si="11"/>
        <v>3.9520687642982472E-2</v>
      </c>
    </row>
    <row r="94" spans="1:8" ht="15.75" thickBot="1" x14ac:dyDescent="0.3">
      <c r="A94" s="699" t="s">
        <v>268</v>
      </c>
      <c r="B94" s="700">
        <v>118.35999691000001</v>
      </c>
      <c r="C94" s="701">
        <v>152.6505071</v>
      </c>
      <c r="D94" s="389">
        <f t="shared" si="9"/>
        <v>0.28971367932760445</v>
      </c>
      <c r="E94" s="949">
        <v>397.41202577000001</v>
      </c>
      <c r="F94" s="950">
        <v>396.57029421000004</v>
      </c>
      <c r="G94" s="389">
        <f t="shared" si="10"/>
        <v>-2.1180324333897197E-3</v>
      </c>
      <c r="H94" s="185">
        <f t="shared" si="11"/>
        <v>3.7012727387189706E-2</v>
      </c>
    </row>
    <row r="95" spans="1:8" x14ac:dyDescent="0.25">
      <c r="A95" s="474" t="s">
        <v>813</v>
      </c>
      <c r="B95" s="392">
        <f>SUM(B96:B101)</f>
        <v>2817.4313418999996</v>
      </c>
      <c r="C95" s="393">
        <f>SUM(C96:C101)</f>
        <v>1854.5507202000001</v>
      </c>
      <c r="D95" s="387">
        <f t="shared" si="9"/>
        <v>-0.34175832694849584</v>
      </c>
      <c r="E95" s="392">
        <f>SUM(E96:E101)</f>
        <v>8219.3781641799997</v>
      </c>
      <c r="F95" s="393">
        <f>SUM(F96:F101)</f>
        <v>6488.7815324999992</v>
      </c>
      <c r="G95" s="387">
        <f t="shared" si="10"/>
        <v>-0.21055079801802162</v>
      </c>
      <c r="H95" s="388">
        <f>SUM(H96:H101)</f>
        <v>1.0000000000000002</v>
      </c>
    </row>
    <row r="96" spans="1:8" x14ac:dyDescent="0.25">
      <c r="A96" s="702" t="s">
        <v>269</v>
      </c>
      <c r="B96" s="703">
        <v>1657.685172</v>
      </c>
      <c r="C96" s="376">
        <v>1167.4451403</v>
      </c>
      <c r="D96" s="182">
        <f t="shared" si="9"/>
        <v>-0.2957377190679244</v>
      </c>
      <c r="E96" s="930">
        <v>4787.1507566</v>
      </c>
      <c r="F96" s="181">
        <v>4150.6847079999998</v>
      </c>
      <c r="G96" s="182">
        <f t="shared" si="10"/>
        <v>-0.13295299875871058</v>
      </c>
      <c r="H96" s="185">
        <f>(F96/$F$95)</f>
        <v>0.63967089771950192</v>
      </c>
    </row>
    <row r="97" spans="1:8" x14ac:dyDescent="0.25">
      <c r="A97" s="702" t="s">
        <v>248</v>
      </c>
      <c r="B97" s="473">
        <v>1029.0074400000001</v>
      </c>
      <c r="C97" s="376">
        <v>498.462965</v>
      </c>
      <c r="D97" s="182">
        <f t="shared" si="9"/>
        <v>-0.51558857047719708</v>
      </c>
      <c r="E97" s="180">
        <v>3059.8832400000001</v>
      </c>
      <c r="F97" s="181">
        <v>1784.967772</v>
      </c>
      <c r="G97" s="182">
        <f t="shared" si="10"/>
        <v>-0.41665494007542592</v>
      </c>
      <c r="H97" s="185">
        <f t="shared" ref="H97:H101" si="12">(F97/$F$95)</f>
        <v>0.27508520098260841</v>
      </c>
    </row>
    <row r="98" spans="1:8" x14ac:dyDescent="0.25">
      <c r="A98" s="702" t="s">
        <v>260</v>
      </c>
      <c r="B98" s="473">
        <v>87.826122999999995</v>
      </c>
      <c r="C98" s="376">
        <v>119.65204</v>
      </c>
      <c r="D98" s="182">
        <f t="shared" si="9"/>
        <v>0.36237415375833004</v>
      </c>
      <c r="E98" s="180">
        <v>278.27699117999998</v>
      </c>
      <c r="F98" s="181">
        <v>371.49767600000001</v>
      </c>
      <c r="G98" s="182">
        <f t="shared" si="10"/>
        <v>0.3349924275978009</v>
      </c>
      <c r="H98" s="185">
        <f t="shared" si="12"/>
        <v>5.7252301397311696E-2</v>
      </c>
    </row>
    <row r="99" spans="1:8" x14ac:dyDescent="0.25">
      <c r="A99" s="702" t="s">
        <v>267</v>
      </c>
      <c r="B99" s="473">
        <v>41.829606900000002</v>
      </c>
      <c r="C99" s="376">
        <v>63.997304900000003</v>
      </c>
      <c r="D99" s="182">
        <f t="shared" si="9"/>
        <v>0.52995233861497271</v>
      </c>
      <c r="E99" s="180">
        <v>91.695416399999999</v>
      </c>
      <c r="F99" s="181">
        <v>174.63380649999999</v>
      </c>
      <c r="G99" s="182">
        <f t="shared" si="10"/>
        <v>0.90449875638494825</v>
      </c>
      <c r="H99" s="185">
        <f t="shared" si="12"/>
        <v>2.6913189421668978E-2</v>
      </c>
    </row>
    <row r="100" spans="1:8" x14ac:dyDescent="0.25">
      <c r="A100" s="702" t="s">
        <v>249</v>
      </c>
      <c r="B100" s="473">
        <v>0</v>
      </c>
      <c r="C100" s="376">
        <v>3.7426699999999999</v>
      </c>
      <c r="D100" s="182" t="s">
        <v>246</v>
      </c>
      <c r="E100" s="180">
        <v>0</v>
      </c>
      <c r="F100" s="181">
        <v>3.7426699999999999</v>
      </c>
      <c r="G100" s="182" t="s">
        <v>246</v>
      </c>
      <c r="H100" s="185">
        <f t="shared" si="12"/>
        <v>5.7679087841905243E-4</v>
      </c>
    </row>
    <row r="101" spans="1:8" ht="15.75" thickBot="1" x14ac:dyDescent="0.3">
      <c r="A101" s="702" t="s">
        <v>268</v>
      </c>
      <c r="B101" s="704">
        <v>1.083</v>
      </c>
      <c r="C101" s="689">
        <v>1.2505999999999999</v>
      </c>
      <c r="D101" s="182">
        <f t="shared" si="9"/>
        <v>0.15475530932594642</v>
      </c>
      <c r="E101" s="180">
        <v>2.3717600000000001</v>
      </c>
      <c r="F101" s="181">
        <v>3.2549000000000001</v>
      </c>
      <c r="G101" s="182">
        <f t="shared" si="10"/>
        <v>0.37235639356427297</v>
      </c>
      <c r="H101" s="476">
        <f t="shared" si="12"/>
        <v>5.0161960049007099E-4</v>
      </c>
    </row>
    <row r="102" spans="1:8" x14ac:dyDescent="0.25">
      <c r="A102" s="474" t="s">
        <v>814</v>
      </c>
      <c r="B102" s="392">
        <f>SUM(B103:B105)</f>
        <v>17.439174999999999</v>
      </c>
      <c r="C102" s="393">
        <f>SUM(C103:C105)</f>
        <v>24.502822999999999</v>
      </c>
      <c r="D102" s="387">
        <f t="shared" si="9"/>
        <v>0.40504484873854418</v>
      </c>
      <c r="E102" s="392">
        <f>SUM(E103:E105)</f>
        <v>70.026977800000012</v>
      </c>
      <c r="F102" s="393">
        <f>SUM(F103:F105)</f>
        <v>61.068508799999989</v>
      </c>
      <c r="G102" s="387">
        <f>(F102-E102)/E102</f>
        <v>-0.12792882516772017</v>
      </c>
      <c r="H102" s="388">
        <f>SUM(H103:H105)</f>
        <v>1.0000000000000002</v>
      </c>
    </row>
    <row r="103" spans="1:8" x14ac:dyDescent="0.25">
      <c r="A103" s="702" t="s">
        <v>269</v>
      </c>
      <c r="B103" s="473">
        <v>13.655704999999999</v>
      </c>
      <c r="C103" s="376">
        <v>19.692983999999999</v>
      </c>
      <c r="D103" s="182">
        <f t="shared" si="9"/>
        <v>0.44210672389305422</v>
      </c>
      <c r="E103" s="180">
        <v>54.262450000000001</v>
      </c>
      <c r="F103" s="181">
        <v>46.618799999999993</v>
      </c>
      <c r="G103" s="182">
        <f>(F103-E103)/E103</f>
        <v>-0.14086444677673066</v>
      </c>
      <c r="H103" s="185">
        <f>(F103/$F$102)</f>
        <v>0.76338526870988543</v>
      </c>
    </row>
    <row r="104" spans="1:8" x14ac:dyDescent="0.25">
      <c r="A104" s="702" t="s">
        <v>260</v>
      </c>
      <c r="B104" s="473">
        <v>3.6808700000000001</v>
      </c>
      <c r="C104" s="376">
        <v>4.6408389999999997</v>
      </c>
      <c r="D104" s="182">
        <f t="shared" si="9"/>
        <v>0.26079948490438393</v>
      </c>
      <c r="E104" s="180">
        <v>15.348727800000001</v>
      </c>
      <c r="F104" s="181">
        <v>14.004908799999999</v>
      </c>
      <c r="G104" s="182">
        <f>(F104-E104)/E104</f>
        <v>-8.7552468029304789E-2</v>
      </c>
      <c r="H104" s="185">
        <f>(F104/$F$102)</f>
        <v>0.22933110821268329</v>
      </c>
    </row>
    <row r="105" spans="1:8" ht="15.75" thickBot="1" x14ac:dyDescent="0.3">
      <c r="A105" s="702" t="s">
        <v>268</v>
      </c>
      <c r="B105" s="951">
        <v>0.1026</v>
      </c>
      <c r="C105" s="952">
        <v>0.16900000000000001</v>
      </c>
      <c r="D105" s="182">
        <f t="shared" si="9"/>
        <v>0.64717348927875262</v>
      </c>
      <c r="E105" s="934">
        <v>0.41580000000000006</v>
      </c>
      <c r="F105" s="935">
        <v>0.44480000000000008</v>
      </c>
      <c r="G105" s="182">
        <f>(F105-E105)/E105</f>
        <v>6.974506974506979E-2</v>
      </c>
      <c r="H105" s="185">
        <f>(F105/$F$102)</f>
        <v>7.2836230774313612E-3</v>
      </c>
    </row>
    <row r="106" spans="1:8" x14ac:dyDescent="0.25">
      <c r="A106" s="474" t="s">
        <v>815</v>
      </c>
      <c r="B106" s="392">
        <f>SUM(B107:B108)</f>
        <v>22.404924999999999</v>
      </c>
      <c r="C106" s="393">
        <f>SUM(C107:C108)</f>
        <v>31.670008000000003</v>
      </c>
      <c r="D106" s="387">
        <f t="shared" si="9"/>
        <v>0.41352885582076282</v>
      </c>
      <c r="E106" s="392">
        <f>SUM(E107:E108)</f>
        <v>72.857981999999993</v>
      </c>
      <c r="F106" s="393">
        <f>SUM(F107:F108)</f>
        <v>88.329909999999998</v>
      </c>
      <c r="G106" s="387">
        <f t="shared" ref="G106:G114" si="13">(F106-E106)/E106</f>
        <v>0.21235735022142127</v>
      </c>
      <c r="H106" s="388">
        <f>SUM(H107:H108)</f>
        <v>1</v>
      </c>
    </row>
    <row r="107" spans="1:8" x14ac:dyDescent="0.25">
      <c r="A107" s="702" t="s">
        <v>250</v>
      </c>
      <c r="B107" s="473">
        <v>13.741887999999999</v>
      </c>
      <c r="C107" s="376">
        <v>17.082198000000002</v>
      </c>
      <c r="D107" s="182">
        <f t="shared" si="9"/>
        <v>0.24307504179920564</v>
      </c>
      <c r="E107" s="180">
        <v>43.950380999999993</v>
      </c>
      <c r="F107" s="181">
        <v>49.347347999999997</v>
      </c>
      <c r="G107" s="182">
        <f t="shared" si="13"/>
        <v>0.12279681944054147</v>
      </c>
      <c r="H107" s="185">
        <f>(F107/$F$106)</f>
        <v>0.55867087377310809</v>
      </c>
    </row>
    <row r="108" spans="1:8" ht="15.75" thickBot="1" x14ac:dyDescent="0.3">
      <c r="A108" s="702" t="s">
        <v>260</v>
      </c>
      <c r="B108" s="473">
        <v>8.6630369999999992</v>
      </c>
      <c r="C108" s="376">
        <v>14.587810000000001</v>
      </c>
      <c r="D108" s="182">
        <f t="shared" si="9"/>
        <v>0.68391408232470929</v>
      </c>
      <c r="E108" s="180">
        <v>28.907600999999996</v>
      </c>
      <c r="F108" s="181">
        <v>38.982562000000001</v>
      </c>
      <c r="G108" s="182">
        <f t="shared" si="13"/>
        <v>0.34852290233285033</v>
      </c>
      <c r="H108" s="185">
        <f>(F108/$F$106)</f>
        <v>0.44132912622689191</v>
      </c>
    </row>
    <row r="109" spans="1:8" x14ac:dyDescent="0.25">
      <c r="A109" s="474" t="s">
        <v>816</v>
      </c>
      <c r="B109" s="392">
        <f>SUM(B110:B112)</f>
        <v>202.09197499999999</v>
      </c>
      <c r="C109" s="393">
        <f>SUM(C110:C112)</f>
        <v>2958.1502466000002</v>
      </c>
      <c r="D109" s="387" t="s">
        <v>246</v>
      </c>
      <c r="E109" s="392">
        <f>SUM(E110:E112)</f>
        <v>685.29449999999997</v>
      </c>
      <c r="F109" s="393">
        <f>SUM(F110:F112)</f>
        <v>9117.8476623999995</v>
      </c>
      <c r="G109" s="387" t="s">
        <v>246</v>
      </c>
      <c r="H109" s="388">
        <f>SUM(H110:H112)</f>
        <v>1</v>
      </c>
    </row>
    <row r="110" spans="1:8" x14ac:dyDescent="0.25">
      <c r="A110" s="702" t="s">
        <v>249</v>
      </c>
      <c r="B110" s="473">
        <v>118.35963700000001</v>
      </c>
      <c r="C110" s="376">
        <v>2863.7146745999999</v>
      </c>
      <c r="D110" s="182" t="s">
        <v>246</v>
      </c>
      <c r="E110" s="180">
        <v>421.11513000000002</v>
      </c>
      <c r="F110" s="181">
        <v>8835.3991353999991</v>
      </c>
      <c r="G110" s="182" t="s">
        <v>246</v>
      </c>
      <c r="H110" s="185">
        <f>(F110/$F$109)</f>
        <v>0.96902245601615433</v>
      </c>
    </row>
    <row r="111" spans="1:8" x14ac:dyDescent="0.25">
      <c r="A111" s="702" t="s">
        <v>250</v>
      </c>
      <c r="B111" s="473">
        <v>72.301770000000005</v>
      </c>
      <c r="C111" s="376">
        <v>86.545602000000002</v>
      </c>
      <c r="D111" s="182">
        <f>(C111-B111)/B111</f>
        <v>0.19700530152996251</v>
      </c>
      <c r="E111" s="180">
        <v>224.91841600000001</v>
      </c>
      <c r="F111" s="181">
        <v>249.61501699999999</v>
      </c>
      <c r="G111" s="182">
        <f t="shared" si="13"/>
        <v>0.10980248500416251</v>
      </c>
      <c r="H111" s="185">
        <f>(F111/$F$109)</f>
        <v>2.7376528567082503E-2</v>
      </c>
    </row>
    <row r="112" spans="1:8" ht="15.75" thickBot="1" x14ac:dyDescent="0.3">
      <c r="A112" s="702" t="s">
        <v>260</v>
      </c>
      <c r="B112" s="473">
        <v>11.430568000000001</v>
      </c>
      <c r="C112" s="376">
        <v>7.8899699999999999</v>
      </c>
      <c r="D112" s="182">
        <f>(C112-B112)/B112</f>
        <v>-0.30974821198736585</v>
      </c>
      <c r="E112" s="180">
        <v>39.260953999999998</v>
      </c>
      <c r="F112" s="181">
        <v>32.833509999999997</v>
      </c>
      <c r="G112" s="182">
        <f t="shared" si="13"/>
        <v>-0.16371084615009615</v>
      </c>
      <c r="H112" s="185">
        <f>(F112/$F$109)</f>
        <v>3.6010154167631227E-3</v>
      </c>
    </row>
    <row r="113" spans="1:8" x14ac:dyDescent="0.25">
      <c r="A113" s="474" t="s">
        <v>817</v>
      </c>
      <c r="B113" s="648">
        <f>SUM(B114)</f>
        <v>3.0195962999999999</v>
      </c>
      <c r="C113" s="649">
        <f>SUM(C114)</f>
        <v>2.6791360000000002</v>
      </c>
      <c r="D113" s="387">
        <f t="shared" ref="D113:D114" si="14">(C113-B113)/B113</f>
        <v>-0.11275027062392404</v>
      </c>
      <c r="E113" s="393">
        <f>SUM(E114)</f>
        <v>9.1840986999999998</v>
      </c>
      <c r="F113" s="393">
        <f>SUM(F114)</f>
        <v>7.7765240000000002</v>
      </c>
      <c r="G113" s="387">
        <f t="shared" si="13"/>
        <v>-0.15326214863087215</v>
      </c>
      <c r="H113" s="388">
        <f>SUM(H114)</f>
        <v>1</v>
      </c>
    </row>
    <row r="114" spans="1:8" ht="15.75" thickBot="1" x14ac:dyDescent="0.3">
      <c r="A114" s="702" t="s">
        <v>260</v>
      </c>
      <c r="B114" s="704">
        <v>3.0195962999999999</v>
      </c>
      <c r="C114" s="689">
        <v>2.6791360000000002</v>
      </c>
      <c r="D114" s="182">
        <f t="shared" si="14"/>
        <v>-0.11275027062392404</v>
      </c>
      <c r="E114" s="180">
        <v>9.1840986999999998</v>
      </c>
      <c r="F114" s="181">
        <v>7.7765240000000002</v>
      </c>
      <c r="G114" s="182">
        <f t="shared" si="13"/>
        <v>-0.15326214863087215</v>
      </c>
      <c r="H114" s="185">
        <f>(F114/$F$113)</f>
        <v>1</v>
      </c>
    </row>
    <row r="115" spans="1:8" ht="55.5" customHeight="1" thickBot="1" x14ac:dyDescent="0.3">
      <c r="A115" s="988" t="s">
        <v>918</v>
      </c>
      <c r="B115" s="989"/>
      <c r="C115" s="989"/>
      <c r="D115" s="989"/>
      <c r="E115" s="989"/>
      <c r="F115" s="989"/>
      <c r="G115" s="989"/>
      <c r="H115" s="990"/>
    </row>
    <row r="116" spans="1:8" x14ac:dyDescent="0.25">
      <c r="B116"/>
      <c r="C116"/>
      <c r="D116"/>
    </row>
    <row r="117" spans="1:8" x14ac:dyDescent="0.25">
      <c r="B117" s="80"/>
      <c r="C117" s="80"/>
      <c r="D117" s="80"/>
    </row>
    <row r="118" spans="1:8" x14ac:dyDescent="0.25">
      <c r="B118"/>
      <c r="C118"/>
      <c r="D118"/>
    </row>
    <row r="119" spans="1:8" x14ac:dyDescent="0.25">
      <c r="B119"/>
      <c r="C119"/>
      <c r="D119"/>
    </row>
    <row r="120" spans="1:8" x14ac:dyDescent="0.25">
      <c r="B120"/>
      <c r="C120"/>
      <c r="D120"/>
    </row>
    <row r="121" spans="1:8" x14ac:dyDescent="0.25">
      <c r="B121"/>
      <c r="C121"/>
      <c r="D121"/>
    </row>
  </sheetData>
  <mergeCells count="3">
    <mergeCell ref="B4:D4"/>
    <mergeCell ref="E4:H4"/>
    <mergeCell ref="A115:H115"/>
  </mergeCells>
  <printOptions horizontalCentered="1"/>
  <pageMargins left="0" right="0" top="0" bottom="0" header="0.31496062992125984" footer="0.31496062992125984"/>
  <pageSetup paperSize="9" scale="4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2C0B3-F0E4-4447-AF78-EB2CF0129F09}">
  <sheetPr>
    <tabColor rgb="FF92D050"/>
    <pageSetUpPr fitToPage="1"/>
  </sheetPr>
  <dimension ref="A1:J41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44" style="737" customWidth="1"/>
    <col min="2" max="2" width="10.5703125" style="737" bestFit="1" customWidth="1"/>
    <col min="3" max="3" width="12.42578125" style="788" bestFit="1" customWidth="1"/>
    <col min="4" max="4" width="12.42578125" style="737" bestFit="1" customWidth="1"/>
    <col min="5" max="5" width="7.42578125" style="737" customWidth="1"/>
    <col min="6" max="7" width="13.42578125" style="737" bestFit="1" customWidth="1"/>
    <col min="8" max="8" width="12.7109375" style="737" customWidth="1"/>
    <col min="9" max="9" width="10.42578125" style="737" customWidth="1"/>
    <col min="10" max="10" width="2.42578125" style="737" customWidth="1"/>
    <col min="11" max="16384" width="11.42578125" style="737"/>
  </cols>
  <sheetData>
    <row r="1" spans="1:10" x14ac:dyDescent="0.2">
      <c r="A1" s="731" t="s">
        <v>543</v>
      </c>
      <c r="B1" s="732"/>
      <c r="C1" s="733"/>
      <c r="D1" s="734"/>
      <c r="E1" s="732"/>
      <c r="F1" s="735"/>
      <c r="G1" s="735"/>
      <c r="H1" s="735"/>
      <c r="I1" s="736"/>
    </row>
    <row r="2" spans="1:10" ht="15.75" x14ac:dyDescent="0.25">
      <c r="A2" s="738" t="s">
        <v>544</v>
      </c>
      <c r="B2" s="732"/>
      <c r="C2" s="739"/>
      <c r="D2" s="740"/>
      <c r="E2" s="740"/>
      <c r="F2" s="740"/>
      <c r="G2" s="740"/>
      <c r="I2" s="736"/>
    </row>
    <row r="3" spans="1:10" x14ac:dyDescent="0.2">
      <c r="A3" s="78"/>
      <c r="B3" s="741"/>
      <c r="C3" s="742"/>
      <c r="D3" s="743"/>
      <c r="E3" s="741"/>
      <c r="F3" s="735"/>
      <c r="G3" s="735"/>
      <c r="H3" s="735"/>
      <c r="I3" s="736"/>
    </row>
    <row r="4" spans="1:10" x14ac:dyDescent="0.2">
      <c r="A4" s="79"/>
      <c r="B4" s="994" t="s">
        <v>818</v>
      </c>
      <c r="C4" s="994"/>
      <c r="D4" s="994"/>
      <c r="E4" s="744"/>
      <c r="F4" s="994" t="s">
        <v>819</v>
      </c>
      <c r="G4" s="994"/>
      <c r="H4" s="994"/>
      <c r="I4" s="994"/>
    </row>
    <row r="5" spans="1:10" x14ac:dyDescent="0.2">
      <c r="A5" s="745" t="s">
        <v>545</v>
      </c>
      <c r="B5" s="746">
        <v>2024</v>
      </c>
      <c r="C5" s="569">
        <v>2025</v>
      </c>
      <c r="D5" s="747" t="s">
        <v>546</v>
      </c>
      <c r="E5" s="748"/>
      <c r="F5" s="746">
        <v>2024</v>
      </c>
      <c r="G5" s="569">
        <v>2025</v>
      </c>
      <c r="H5" s="749" t="s">
        <v>546</v>
      </c>
      <c r="I5" s="747" t="s">
        <v>522</v>
      </c>
    </row>
    <row r="6" spans="1:10" x14ac:dyDescent="0.2">
      <c r="A6" s="750" t="s">
        <v>547</v>
      </c>
      <c r="B6" s="751">
        <f>SUM(B7:B36)</f>
        <v>3819277.100099999</v>
      </c>
      <c r="C6" s="752">
        <f>SUM(C7:C36)</f>
        <v>6265011.5095000006</v>
      </c>
      <c r="D6" s="753">
        <f>C6/B6-1</f>
        <v>0.64036579313293762</v>
      </c>
      <c r="E6" s="754"/>
      <c r="F6" s="751">
        <f>SUM(F7:F36)</f>
        <v>10927959.221100001</v>
      </c>
      <c r="G6" s="752">
        <f>SUM(G7:G36)</f>
        <v>17511549.531000003</v>
      </c>
      <c r="H6" s="755">
        <f t="shared" ref="H6:H35" si="0">G6/F6-1</f>
        <v>0.60245377720555804</v>
      </c>
      <c r="I6" s="753">
        <f>SUM(I7:I36)</f>
        <v>1</v>
      </c>
    </row>
    <row r="7" spans="1:10" x14ac:dyDescent="0.2">
      <c r="A7" s="756" t="s">
        <v>548</v>
      </c>
      <c r="B7" s="757">
        <v>1155769.8929999999</v>
      </c>
      <c r="C7" s="570">
        <v>3353317.4889999996</v>
      </c>
      <c r="D7" s="758">
        <f>+C7/B7-1</f>
        <v>1.9013712065953596</v>
      </c>
      <c r="E7" s="759"/>
      <c r="F7" s="757">
        <v>3516001.7029999997</v>
      </c>
      <c r="G7" s="760">
        <v>9355135.2550000008</v>
      </c>
      <c r="H7" s="761">
        <f t="shared" si="0"/>
        <v>1.6607311501066135</v>
      </c>
      <c r="I7" s="758">
        <f t="shared" ref="I7:I35" si="1">G7/$G$6</f>
        <v>0.53422658220159069</v>
      </c>
      <c r="J7" s="762"/>
    </row>
    <row r="8" spans="1:10" x14ac:dyDescent="0.2">
      <c r="A8" s="756" t="s">
        <v>549</v>
      </c>
      <c r="B8" s="757">
        <v>1119255.8999999999</v>
      </c>
      <c r="C8" s="570">
        <v>1283008</v>
      </c>
      <c r="D8" s="758">
        <f t="shared" ref="D8:D32" si="2">+C8/B8-1</f>
        <v>0.1463044331506318</v>
      </c>
      <c r="E8" s="759"/>
      <c r="F8" s="757">
        <v>3194606.1999999997</v>
      </c>
      <c r="G8" s="760">
        <v>3549035.7</v>
      </c>
      <c r="H8" s="761">
        <f t="shared" si="0"/>
        <v>0.11094622554729927</v>
      </c>
      <c r="I8" s="758">
        <f t="shared" si="1"/>
        <v>0.20266828436382986</v>
      </c>
      <c r="J8" s="762"/>
    </row>
    <row r="9" spans="1:10" x14ac:dyDescent="0.2">
      <c r="A9" s="756" t="s">
        <v>550</v>
      </c>
      <c r="B9" s="757">
        <v>553647.81999999995</v>
      </c>
      <c r="C9" s="570">
        <v>454242.75999999995</v>
      </c>
      <c r="D9" s="758">
        <f t="shared" si="2"/>
        <v>-0.17954565413081547</v>
      </c>
      <c r="E9" s="759"/>
      <c r="F9" s="757">
        <v>1434940.98</v>
      </c>
      <c r="G9" s="760">
        <v>1328281.06</v>
      </c>
      <c r="H9" s="761">
        <f t="shared" si="0"/>
        <v>-7.4330527517584732E-2</v>
      </c>
      <c r="I9" s="758">
        <f t="shared" si="1"/>
        <v>7.585171475822837E-2</v>
      </c>
      <c r="J9" s="762"/>
    </row>
    <row r="10" spans="1:10" x14ac:dyDescent="0.2">
      <c r="A10" s="756" t="s">
        <v>551</v>
      </c>
      <c r="B10" s="757">
        <v>224090.83999999997</v>
      </c>
      <c r="C10" s="570">
        <v>216426.15000000002</v>
      </c>
      <c r="D10" s="758">
        <f t="shared" si="2"/>
        <v>-3.4203495332517542E-2</v>
      </c>
      <c r="E10" s="759"/>
      <c r="F10" s="757">
        <v>656657.96</v>
      </c>
      <c r="G10" s="760">
        <v>654984.67000000004</v>
      </c>
      <c r="H10" s="761">
        <f t="shared" si="0"/>
        <v>-2.5481911465748963E-3</v>
      </c>
      <c r="I10" s="758">
        <f t="shared" si="1"/>
        <v>3.740301044407901E-2</v>
      </c>
      <c r="J10" s="762"/>
    </row>
    <row r="11" spans="1:10" x14ac:dyDescent="0.2">
      <c r="A11" s="756" t="s">
        <v>552</v>
      </c>
      <c r="B11" s="757">
        <v>170653.41500000001</v>
      </c>
      <c r="C11" s="570">
        <v>192094.64</v>
      </c>
      <c r="D11" s="758">
        <f>+C11/B11-1</f>
        <v>0.12564193338879281</v>
      </c>
      <c r="E11" s="759"/>
      <c r="F11" s="757">
        <v>342761.34499999997</v>
      </c>
      <c r="G11" s="760">
        <v>580971.16500000004</v>
      </c>
      <c r="H11" s="761">
        <f>G11/F11-1</f>
        <v>0.69497282431308016</v>
      </c>
      <c r="I11" s="758">
        <f>G11/$G$6</f>
        <v>3.3176456713412468E-2</v>
      </c>
      <c r="J11" s="762"/>
    </row>
    <row r="12" spans="1:10" x14ac:dyDescent="0.2">
      <c r="A12" s="756" t="s">
        <v>553</v>
      </c>
      <c r="B12" s="757">
        <v>126734.29999999999</v>
      </c>
      <c r="C12" s="570">
        <v>178505.25</v>
      </c>
      <c r="D12" s="758">
        <f t="shared" si="2"/>
        <v>0.4084999088644512</v>
      </c>
      <c r="E12" s="759"/>
      <c r="F12" s="757">
        <v>408683.3</v>
      </c>
      <c r="G12" s="760">
        <v>479288.41499999998</v>
      </c>
      <c r="H12" s="761">
        <f t="shared" si="0"/>
        <v>0.17276241774498735</v>
      </c>
      <c r="I12" s="758">
        <f t="shared" si="1"/>
        <v>2.7369846063681268E-2</v>
      </c>
      <c r="J12" s="762"/>
    </row>
    <row r="13" spans="1:10" x14ac:dyDescent="0.2">
      <c r="A13" s="756" t="s">
        <v>554</v>
      </c>
      <c r="B13" s="757">
        <v>95598.77</v>
      </c>
      <c r="C13" s="570">
        <v>92862.110000000015</v>
      </c>
      <c r="D13" s="758">
        <f t="shared" si="2"/>
        <v>-2.8626518939521839E-2</v>
      </c>
      <c r="E13" s="759"/>
      <c r="F13" s="757">
        <v>294530.3</v>
      </c>
      <c r="G13" s="760">
        <v>308092.26100000006</v>
      </c>
      <c r="H13" s="761">
        <f t="shared" si="0"/>
        <v>4.6046063851495234E-2</v>
      </c>
      <c r="I13" s="758">
        <f t="shared" si="1"/>
        <v>1.759366071258266E-2</v>
      </c>
      <c r="J13" s="762"/>
    </row>
    <row r="14" spans="1:10" x14ac:dyDescent="0.2">
      <c r="A14" s="756" t="s">
        <v>557</v>
      </c>
      <c r="B14" s="757">
        <v>386</v>
      </c>
      <c r="C14" s="570">
        <v>151263.15</v>
      </c>
      <c r="D14" s="758" t="s">
        <v>246</v>
      </c>
      <c r="E14" s="759"/>
      <c r="F14" s="757">
        <v>1013</v>
      </c>
      <c r="G14" s="760">
        <v>298918.42</v>
      </c>
      <c r="H14" s="761" t="s">
        <v>246</v>
      </c>
      <c r="I14" s="758">
        <f t="shared" si="1"/>
        <v>1.7069786969498988E-2</v>
      </c>
      <c r="J14" s="762"/>
    </row>
    <row r="15" spans="1:10" x14ac:dyDescent="0.2">
      <c r="A15" s="756" t="s">
        <v>555</v>
      </c>
      <c r="B15" s="757">
        <v>109030.31499999999</v>
      </c>
      <c r="C15" s="570">
        <v>67270.399999999994</v>
      </c>
      <c r="D15" s="758">
        <f t="shared" si="2"/>
        <v>-0.38301196323242759</v>
      </c>
      <c r="E15" s="759"/>
      <c r="F15" s="757">
        <v>294525.815</v>
      </c>
      <c r="G15" s="760">
        <v>234243.32599999997</v>
      </c>
      <c r="H15" s="761">
        <f t="shared" si="0"/>
        <v>-0.20467641860188057</v>
      </c>
      <c r="I15" s="758">
        <f t="shared" si="1"/>
        <v>1.3376504779621488E-2</v>
      </c>
      <c r="J15" s="762"/>
    </row>
    <row r="16" spans="1:10" x14ac:dyDescent="0.2">
      <c r="A16" s="756" t="s">
        <v>558</v>
      </c>
      <c r="B16" s="757">
        <v>92381.42</v>
      </c>
      <c r="C16" s="570">
        <v>81870.52</v>
      </c>
      <c r="D16" s="758">
        <f t="shared" si="2"/>
        <v>-0.11377720758135124</v>
      </c>
      <c r="E16" s="759"/>
      <c r="F16" s="757">
        <v>268432.52999999997</v>
      </c>
      <c r="G16" s="760">
        <v>219717.65000000002</v>
      </c>
      <c r="H16" s="761">
        <f t="shared" si="0"/>
        <v>-0.18147904801254877</v>
      </c>
      <c r="I16" s="758">
        <f t="shared" si="1"/>
        <v>1.2547013593002867E-2</v>
      </c>
      <c r="J16" s="762"/>
    </row>
    <row r="17" spans="1:10" x14ac:dyDescent="0.2">
      <c r="A17" s="756" t="s">
        <v>556</v>
      </c>
      <c r="B17" s="757">
        <v>75778.397100000002</v>
      </c>
      <c r="C17" s="570">
        <v>60292.503500000006</v>
      </c>
      <c r="D17" s="758">
        <f t="shared" si="2"/>
        <v>-0.20435762951760816</v>
      </c>
      <c r="E17" s="759"/>
      <c r="F17" s="757">
        <v>239330.83010000002</v>
      </c>
      <c r="G17" s="760">
        <v>197510.65500000003</v>
      </c>
      <c r="H17" s="761">
        <f t="shared" si="0"/>
        <v>-0.17473793527781689</v>
      </c>
      <c r="I17" s="758">
        <f t="shared" si="1"/>
        <v>1.1278879384737183E-2</v>
      </c>
      <c r="J17" s="762"/>
    </row>
    <row r="18" spans="1:10" x14ac:dyDescent="0.2">
      <c r="A18" s="756" t="s">
        <v>560</v>
      </c>
      <c r="B18" s="757">
        <v>36636.479999999996</v>
      </c>
      <c r="C18" s="570">
        <v>41112.259999999995</v>
      </c>
      <c r="D18" s="758">
        <f t="shared" si="2"/>
        <v>0.12216730428250755</v>
      </c>
      <c r="E18" s="759"/>
      <c r="F18" s="757">
        <v>122768.89399999999</v>
      </c>
      <c r="G18" s="760">
        <v>110213.48</v>
      </c>
      <c r="H18" s="761">
        <f t="shared" si="0"/>
        <v>-0.10226869030847496</v>
      </c>
      <c r="I18" s="758">
        <f t="shared" si="1"/>
        <v>6.2937594303058919E-3</v>
      </c>
      <c r="J18" s="762"/>
    </row>
    <row r="19" spans="1:10" x14ac:dyDescent="0.2">
      <c r="A19" s="756" t="s">
        <v>559</v>
      </c>
      <c r="B19" s="757">
        <v>20473.63</v>
      </c>
      <c r="C19" s="570">
        <v>42114.44</v>
      </c>
      <c r="D19" s="758">
        <f t="shared" si="2"/>
        <v>1.0570089427229075</v>
      </c>
      <c r="E19" s="759"/>
      <c r="F19" s="757">
        <v>52372.990000000005</v>
      </c>
      <c r="G19" s="760">
        <v>100459.735</v>
      </c>
      <c r="H19" s="761">
        <f t="shared" si="0"/>
        <v>0.91815924582499475</v>
      </c>
      <c r="I19" s="758">
        <f t="shared" si="1"/>
        <v>5.7367701711467682E-3</v>
      </c>
      <c r="J19" s="762"/>
    </row>
    <row r="20" spans="1:10" x14ac:dyDescent="0.2">
      <c r="A20" s="756" t="s">
        <v>563</v>
      </c>
      <c r="B20" s="757">
        <v>231</v>
      </c>
      <c r="C20" s="570">
        <v>15807</v>
      </c>
      <c r="D20" s="758" t="s">
        <v>246</v>
      </c>
      <c r="E20" s="759"/>
      <c r="F20" s="757">
        <v>751</v>
      </c>
      <c r="G20" s="760">
        <v>31673</v>
      </c>
      <c r="H20" s="761" t="s">
        <v>246</v>
      </c>
      <c r="I20" s="763">
        <f t="shared" si="1"/>
        <v>1.8086920260214862E-3</v>
      </c>
      <c r="J20" s="762"/>
    </row>
    <row r="21" spans="1:10" x14ac:dyDescent="0.2">
      <c r="A21" s="756" t="s">
        <v>569</v>
      </c>
      <c r="B21" s="757">
        <v>497.85500000000002</v>
      </c>
      <c r="C21" s="570">
        <v>9546.0849999999991</v>
      </c>
      <c r="D21" s="758" t="s">
        <v>246</v>
      </c>
      <c r="E21" s="759"/>
      <c r="F21" s="757">
        <v>4677.5349999999999</v>
      </c>
      <c r="G21" s="760">
        <v>17820.814999999999</v>
      </c>
      <c r="H21" s="761">
        <f t="shared" si="0"/>
        <v>2.8098731489983506</v>
      </c>
      <c r="I21" s="763">
        <f t="shared" si="1"/>
        <v>1.0176606569540015E-3</v>
      </c>
      <c r="J21" s="762"/>
    </row>
    <row r="22" spans="1:10" x14ac:dyDescent="0.2">
      <c r="A22" s="756" t="s">
        <v>561</v>
      </c>
      <c r="B22" s="757">
        <v>28182.85</v>
      </c>
      <c r="C22" s="570">
        <v>13887.8</v>
      </c>
      <c r="D22" s="758">
        <f t="shared" si="2"/>
        <v>-0.50722513869250263</v>
      </c>
      <c r="E22" s="759"/>
      <c r="F22" s="757">
        <v>63324.49</v>
      </c>
      <c r="G22" s="760">
        <v>14920.517</v>
      </c>
      <c r="H22" s="761">
        <f t="shared" si="0"/>
        <v>-0.76437998947958363</v>
      </c>
      <c r="I22" s="763">
        <f t="shared" si="1"/>
        <v>8.5203864875502871E-4</v>
      </c>
      <c r="J22" s="762"/>
    </row>
    <row r="23" spans="1:10" x14ac:dyDescent="0.2">
      <c r="A23" s="756" t="s">
        <v>565</v>
      </c>
      <c r="B23" s="757">
        <v>2081.2849999999999</v>
      </c>
      <c r="C23" s="570">
        <v>3070.24</v>
      </c>
      <c r="D23" s="758">
        <f t="shared" si="2"/>
        <v>0.47516558280100996</v>
      </c>
      <c r="E23" s="759"/>
      <c r="F23" s="757">
        <v>9327.7649999999994</v>
      </c>
      <c r="G23" s="760">
        <v>11290.28</v>
      </c>
      <c r="H23" s="761">
        <f t="shared" si="0"/>
        <v>0.2103949874380413</v>
      </c>
      <c r="I23" s="763">
        <f t="shared" si="1"/>
        <v>6.4473335041044001E-4</v>
      </c>
      <c r="J23" s="762"/>
    </row>
    <row r="24" spans="1:10" x14ac:dyDescent="0.2">
      <c r="A24" s="756" t="s">
        <v>567</v>
      </c>
      <c r="B24" s="757">
        <v>1948</v>
      </c>
      <c r="C24" s="570">
        <v>3341</v>
      </c>
      <c r="D24" s="758">
        <f t="shared" si="2"/>
        <v>0.71509240246406569</v>
      </c>
      <c r="E24" s="759"/>
      <c r="F24" s="757">
        <v>6422</v>
      </c>
      <c r="G24" s="760">
        <v>10349</v>
      </c>
      <c r="H24" s="761">
        <f t="shared" si="0"/>
        <v>0.61149174711927756</v>
      </c>
      <c r="I24" s="763">
        <f t="shared" si="1"/>
        <v>5.9098139668791589E-4</v>
      </c>
      <c r="J24" s="762"/>
    </row>
    <row r="25" spans="1:10" x14ac:dyDescent="0.2">
      <c r="A25" s="756" t="s">
        <v>572</v>
      </c>
      <c r="B25" s="757">
        <v>1</v>
      </c>
      <c r="C25" s="570">
        <v>750</v>
      </c>
      <c r="D25" s="758" t="s">
        <v>246</v>
      </c>
      <c r="E25" s="759"/>
      <c r="F25" s="757">
        <v>466</v>
      </c>
      <c r="G25" s="760">
        <v>2250</v>
      </c>
      <c r="H25" s="761">
        <f t="shared" si="0"/>
        <v>3.8283261802575108</v>
      </c>
      <c r="I25" s="764">
        <f t="shared" si="1"/>
        <v>1.2848663083851684E-4</v>
      </c>
      <c r="J25" s="762"/>
    </row>
    <row r="26" spans="1:10" x14ac:dyDescent="0.2">
      <c r="A26" s="756" t="s">
        <v>564</v>
      </c>
      <c r="B26" s="757">
        <v>259</v>
      </c>
      <c r="C26" s="570">
        <v>1773.8020000000001</v>
      </c>
      <c r="D26" s="758">
        <f t="shared" si="2"/>
        <v>5.8486563706563715</v>
      </c>
      <c r="E26" s="759"/>
      <c r="F26" s="757">
        <v>382</v>
      </c>
      <c r="G26" s="760">
        <v>2106.8020000000001</v>
      </c>
      <c r="H26" s="761">
        <f t="shared" si="0"/>
        <v>4.5151884816753931</v>
      </c>
      <c r="I26" s="764">
        <f t="shared" si="1"/>
        <v>1.2030928481059953E-4</v>
      </c>
      <c r="J26" s="762"/>
    </row>
    <row r="27" spans="1:10" x14ac:dyDescent="0.2">
      <c r="A27" s="756" t="s">
        <v>571</v>
      </c>
      <c r="B27" s="757">
        <v>382.67500000000001</v>
      </c>
      <c r="C27" s="570">
        <v>619.37</v>
      </c>
      <c r="D27" s="758">
        <f t="shared" si="2"/>
        <v>0.61852747109165729</v>
      </c>
      <c r="E27" s="759"/>
      <c r="F27" s="757">
        <v>652.42499999999995</v>
      </c>
      <c r="G27" s="760">
        <v>1703.0749999999998</v>
      </c>
      <c r="H27" s="761">
        <f t="shared" si="0"/>
        <v>1.6103766716480821</v>
      </c>
      <c r="I27" s="764">
        <f t="shared" si="1"/>
        <v>9.7254386140136455E-5</v>
      </c>
      <c r="J27" s="762"/>
    </row>
    <row r="28" spans="1:10" x14ac:dyDescent="0.2">
      <c r="A28" s="756" t="s">
        <v>562</v>
      </c>
      <c r="B28" s="757">
        <v>390</v>
      </c>
      <c r="C28" s="570">
        <v>1581.31</v>
      </c>
      <c r="D28" s="758">
        <f t="shared" si="2"/>
        <v>3.0546410256410255</v>
      </c>
      <c r="E28" s="759"/>
      <c r="F28" s="757">
        <v>1708.3899999999999</v>
      </c>
      <c r="G28" s="760">
        <v>1615.31</v>
      </c>
      <c r="H28" s="761">
        <f t="shared" si="0"/>
        <v>-5.4484046382851647E-2</v>
      </c>
      <c r="I28" s="764">
        <f t="shared" si="1"/>
        <v>9.2242550959895385E-5</v>
      </c>
      <c r="J28" s="762"/>
    </row>
    <row r="29" spans="1:10" x14ac:dyDescent="0.2">
      <c r="A29" s="756" t="s">
        <v>570</v>
      </c>
      <c r="B29" s="757">
        <v>674.82500000000005</v>
      </c>
      <c r="C29" s="570">
        <v>184.23</v>
      </c>
      <c r="D29" s="758">
        <f t="shared" si="2"/>
        <v>-0.72699588782276892</v>
      </c>
      <c r="E29" s="759"/>
      <c r="F29" s="757">
        <v>1747.11</v>
      </c>
      <c r="G29" s="760">
        <v>468.93999999999994</v>
      </c>
      <c r="H29" s="761">
        <f t="shared" si="0"/>
        <v>-0.73159102746821891</v>
      </c>
      <c r="I29" s="764">
        <f t="shared" si="1"/>
        <v>2.6778898073517367E-5</v>
      </c>
      <c r="J29" s="762"/>
    </row>
    <row r="30" spans="1:10" x14ac:dyDescent="0.2">
      <c r="A30" s="756" t="s">
        <v>573</v>
      </c>
      <c r="B30" s="757">
        <v>203</v>
      </c>
      <c r="C30" s="570">
        <v>44</v>
      </c>
      <c r="D30" s="758">
        <f t="shared" si="2"/>
        <v>-0.78325123152709364</v>
      </c>
      <c r="E30" s="759"/>
      <c r="F30" s="757">
        <v>432</v>
      </c>
      <c r="G30" s="760">
        <v>255</v>
      </c>
      <c r="H30" s="761">
        <f t="shared" si="0"/>
        <v>-0.40972222222222221</v>
      </c>
      <c r="I30" s="765">
        <f t="shared" si="1"/>
        <v>1.4561818161698574E-5</v>
      </c>
      <c r="J30" s="762"/>
    </row>
    <row r="31" spans="1:10" x14ac:dyDescent="0.2">
      <c r="A31" s="756" t="s">
        <v>574</v>
      </c>
      <c r="B31" s="757">
        <v>59</v>
      </c>
      <c r="C31" s="570">
        <v>14</v>
      </c>
      <c r="D31" s="758">
        <f t="shared" si="2"/>
        <v>-0.76271186440677963</v>
      </c>
      <c r="E31" s="759"/>
      <c r="F31" s="757">
        <v>171</v>
      </c>
      <c r="G31" s="760">
        <v>120</v>
      </c>
      <c r="H31" s="761">
        <f t="shared" si="0"/>
        <v>-0.29824561403508776</v>
      </c>
      <c r="I31" s="765">
        <f t="shared" si="1"/>
        <v>6.8526203113875641E-6</v>
      </c>
      <c r="J31" s="762"/>
    </row>
    <row r="32" spans="1:10" x14ac:dyDescent="0.2">
      <c r="A32" s="756" t="s">
        <v>566</v>
      </c>
      <c r="B32" s="757">
        <v>3672.1499999999996</v>
      </c>
      <c r="C32" s="570">
        <v>13</v>
      </c>
      <c r="D32" s="758">
        <f t="shared" si="2"/>
        <v>-0.99645983960350204</v>
      </c>
      <c r="E32" s="759"/>
      <c r="F32" s="757">
        <v>10593.808999999999</v>
      </c>
      <c r="G32" s="760">
        <v>84</v>
      </c>
      <c r="H32" s="761">
        <f t="shared" si="0"/>
        <v>-0.99207084062021511</v>
      </c>
      <c r="I32" s="765">
        <f t="shared" si="1"/>
        <v>4.7968342179712947E-6</v>
      </c>
      <c r="J32" s="762"/>
    </row>
    <row r="33" spans="1:10" x14ac:dyDescent="0.2">
      <c r="A33" s="756" t="s">
        <v>637</v>
      </c>
      <c r="B33" s="757">
        <v>0</v>
      </c>
      <c r="C33" s="570">
        <v>0</v>
      </c>
      <c r="D33" s="758" t="s">
        <v>247</v>
      </c>
      <c r="E33" s="759"/>
      <c r="F33" s="757">
        <v>0</v>
      </c>
      <c r="G33" s="760">
        <v>30</v>
      </c>
      <c r="H33" s="761" t="s">
        <v>246</v>
      </c>
      <c r="I33" s="765">
        <f t="shared" si="1"/>
        <v>1.713155077846891E-6</v>
      </c>
      <c r="J33" s="762"/>
    </row>
    <row r="34" spans="1:10" x14ac:dyDescent="0.2">
      <c r="A34" s="756" t="s">
        <v>575</v>
      </c>
      <c r="B34" s="757">
        <v>0</v>
      </c>
      <c r="C34" s="570">
        <v>0</v>
      </c>
      <c r="D34" s="758" t="s">
        <v>247</v>
      </c>
      <c r="E34" s="759"/>
      <c r="F34" s="757">
        <v>1</v>
      </c>
      <c r="G34" s="760">
        <v>7</v>
      </c>
      <c r="H34" s="761">
        <f t="shared" si="0"/>
        <v>6</v>
      </c>
      <c r="I34" s="766">
        <f t="shared" si="1"/>
        <v>3.9973618483094126E-7</v>
      </c>
      <c r="J34" s="762"/>
    </row>
    <row r="35" spans="1:10" x14ac:dyDescent="0.2">
      <c r="A35" s="756" t="s">
        <v>576</v>
      </c>
      <c r="B35" s="757">
        <v>2</v>
      </c>
      <c r="C35" s="570">
        <v>0</v>
      </c>
      <c r="D35" s="758" t="s">
        <v>247</v>
      </c>
      <c r="E35" s="759"/>
      <c r="F35" s="757">
        <v>6</v>
      </c>
      <c r="G35" s="760">
        <v>4</v>
      </c>
      <c r="H35" s="761">
        <f t="shared" si="0"/>
        <v>-0.33333333333333337</v>
      </c>
      <c r="I35" s="766">
        <f t="shared" si="1"/>
        <v>2.2842067704625215E-7</v>
      </c>
      <c r="J35" s="762"/>
    </row>
    <row r="36" spans="1:10" x14ac:dyDescent="0.2">
      <c r="A36" s="756" t="s">
        <v>568</v>
      </c>
      <c r="B36" s="757">
        <v>255.28</v>
      </c>
      <c r="C36" s="570">
        <v>0</v>
      </c>
      <c r="D36" s="758" t="s">
        <v>247</v>
      </c>
      <c r="E36" s="759"/>
      <c r="F36" s="757">
        <v>670.85</v>
      </c>
      <c r="G36" s="760">
        <v>0</v>
      </c>
      <c r="H36" s="761" t="s">
        <v>247</v>
      </c>
      <c r="I36" s="765" t="s">
        <v>247</v>
      </c>
      <c r="J36" s="762"/>
    </row>
    <row r="37" spans="1:10" x14ac:dyDescent="0.2">
      <c r="A37" s="750" t="s">
        <v>577</v>
      </c>
      <c r="B37" s="767">
        <f>SUM(B38:B39)</f>
        <v>15063.92</v>
      </c>
      <c r="C37" s="571">
        <f>SUM(C38:C39)</f>
        <v>12767.16</v>
      </c>
      <c r="D37" s="753">
        <f>+C37/B37-1</f>
        <v>-0.15246761799053632</v>
      </c>
      <c r="E37" s="768"/>
      <c r="F37" s="767">
        <f>SUM(F38:F39)</f>
        <v>48115.803999999996</v>
      </c>
      <c r="G37" s="769">
        <f>SUM(G38:G39)</f>
        <v>37048.729999999996</v>
      </c>
      <c r="H37" s="755">
        <f>+G37/F37-1</f>
        <v>-0.23000912548400942</v>
      </c>
      <c r="I37" s="753">
        <f>SUM(I38:I39)</f>
        <v>1</v>
      </c>
      <c r="J37" s="762"/>
    </row>
    <row r="38" spans="1:10" x14ac:dyDescent="0.2">
      <c r="A38" s="770" t="s">
        <v>578</v>
      </c>
      <c r="B38" s="771">
        <v>8553.34</v>
      </c>
      <c r="C38" s="772">
        <v>8188.92</v>
      </c>
      <c r="D38" s="758">
        <f>+C38/B38-1</f>
        <v>-4.2605578639455466E-2</v>
      </c>
      <c r="E38" s="773"/>
      <c r="F38" s="771">
        <v>26866.03</v>
      </c>
      <c r="G38" s="774">
        <v>22409.11</v>
      </c>
      <c r="H38" s="761">
        <f>+G38/F38-1</f>
        <v>-0.16589425382164757</v>
      </c>
      <c r="I38" s="758">
        <f>G38/$G$37</f>
        <v>0.60485501122440644</v>
      </c>
      <c r="J38" s="762"/>
    </row>
    <row r="39" spans="1:10" x14ac:dyDescent="0.2">
      <c r="A39" s="770" t="s">
        <v>579</v>
      </c>
      <c r="B39" s="775">
        <v>6510.58</v>
      </c>
      <c r="C39" s="776">
        <v>4578.24</v>
      </c>
      <c r="D39" s="777">
        <f>+C39/B39-1</f>
        <v>-0.29679997788215495</v>
      </c>
      <c r="E39" s="773"/>
      <c r="F39" s="775">
        <v>21249.773999999998</v>
      </c>
      <c r="G39" s="778">
        <v>14639.619999999999</v>
      </c>
      <c r="H39" s="779">
        <f>+G39/F39-1</f>
        <v>-0.31106937890257091</v>
      </c>
      <c r="I39" s="777">
        <f>G39/$G$37</f>
        <v>0.39514498877559368</v>
      </c>
      <c r="J39" s="762"/>
    </row>
    <row r="40" spans="1:10" ht="35.25" customHeight="1" x14ac:dyDescent="0.2">
      <c r="A40" s="995" t="s">
        <v>820</v>
      </c>
      <c r="B40" s="996"/>
      <c r="C40" s="996"/>
      <c r="D40" s="996"/>
      <c r="E40" s="996"/>
      <c r="F40" s="996"/>
      <c r="G40" s="780"/>
      <c r="H40" s="780"/>
      <c r="I40" s="781"/>
    </row>
    <row r="41" spans="1:10" x14ac:dyDescent="0.2">
      <c r="A41" s="572" t="s">
        <v>580</v>
      </c>
      <c r="B41" s="782"/>
      <c r="C41" s="783"/>
      <c r="D41" s="784"/>
      <c r="E41" s="782"/>
      <c r="F41" s="785"/>
      <c r="G41" s="786"/>
      <c r="H41" s="786"/>
      <c r="I41" s="787"/>
    </row>
  </sheetData>
  <mergeCells count="3">
    <mergeCell ref="B4:D4"/>
    <mergeCell ref="F4:I4"/>
    <mergeCell ref="A40:F40"/>
  </mergeCells>
  <pageMargins left="0.7" right="0.7" top="0.75" bottom="0.75" header="0.3" footer="0.3"/>
  <pageSetup paperSize="9" scale="6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41EC-6BE2-4F21-8434-91A0257D1D61}">
  <sheetPr>
    <tabColor rgb="FF92D050"/>
    <pageSetUpPr fitToPage="1"/>
  </sheetPr>
  <dimension ref="A1:M125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35.42578125" style="574" customWidth="1"/>
    <col min="2" max="3" width="11.7109375" style="574" customWidth="1"/>
    <col min="4" max="4" width="10.7109375" style="574" bestFit="1" customWidth="1"/>
    <col min="5" max="5" width="3" style="574" customWidth="1"/>
    <col min="6" max="6" width="14.140625" style="574" bestFit="1" customWidth="1"/>
    <col min="7" max="7" width="13.140625" style="574" bestFit="1" customWidth="1"/>
    <col min="8" max="8" width="10.7109375" style="574" bestFit="1" customWidth="1"/>
    <col min="9" max="9" width="7.7109375" style="574" bestFit="1" customWidth="1"/>
    <col min="10" max="10" width="3.42578125" style="574" customWidth="1"/>
    <col min="11" max="16384" width="11.42578125" style="574"/>
  </cols>
  <sheetData>
    <row r="1" spans="1:9" x14ac:dyDescent="0.2">
      <c r="A1" s="573" t="s">
        <v>581</v>
      </c>
    </row>
    <row r="2" spans="1:9" ht="15.75" x14ac:dyDescent="0.25">
      <c r="A2" s="575" t="s">
        <v>582</v>
      </c>
    </row>
    <row r="4" spans="1:9" x14ac:dyDescent="0.2">
      <c r="A4" s="576"/>
      <c r="B4" s="994" t="s">
        <v>818</v>
      </c>
      <c r="C4" s="994"/>
      <c r="D4" s="994"/>
      <c r="E4" s="789"/>
      <c r="F4" s="994" t="s">
        <v>819</v>
      </c>
      <c r="G4" s="994"/>
      <c r="H4" s="994"/>
      <c r="I4" s="994"/>
    </row>
    <row r="5" spans="1:9" x14ac:dyDescent="0.2">
      <c r="A5" s="577" t="s">
        <v>583</v>
      </c>
      <c r="B5" s="746">
        <v>2024</v>
      </c>
      <c r="C5" s="569">
        <v>2025</v>
      </c>
      <c r="D5" s="579" t="s">
        <v>584</v>
      </c>
      <c r="E5" s="578"/>
      <c r="F5" s="746">
        <v>2024</v>
      </c>
      <c r="G5" s="569">
        <v>2025</v>
      </c>
      <c r="H5" s="578" t="s">
        <v>584</v>
      </c>
      <c r="I5" s="579" t="s">
        <v>522</v>
      </c>
    </row>
    <row r="6" spans="1:9" x14ac:dyDescent="0.2">
      <c r="A6" s="580" t="s">
        <v>585</v>
      </c>
      <c r="B6" s="581">
        <f>SUM(B7:B11)</f>
        <v>1155769.8929999999</v>
      </c>
      <c r="C6" s="582">
        <f>SUM(C7:C11)</f>
        <v>3353317.4890000001</v>
      </c>
      <c r="D6" s="583">
        <f t="shared" ref="D6:D67" si="0">(C6-B6)/B6</f>
        <v>1.9013712065953599</v>
      </c>
      <c r="E6" s="790"/>
      <c r="F6" s="581">
        <f>SUM(F7:F11)</f>
        <v>3516001.7030000002</v>
      </c>
      <c r="G6" s="582">
        <f>SUM(G7:G11)</f>
        <v>9355135.2550000008</v>
      </c>
      <c r="H6" s="584">
        <f>(G6-F6)/F6</f>
        <v>1.6607311501066133</v>
      </c>
      <c r="I6" s="638">
        <f>SUM(I7:I11)</f>
        <v>1</v>
      </c>
    </row>
    <row r="7" spans="1:9" x14ac:dyDescent="0.2">
      <c r="A7" s="574" t="s">
        <v>248</v>
      </c>
      <c r="B7" s="585">
        <v>325015.995</v>
      </c>
      <c r="C7" s="586">
        <v>2541751.1949999998</v>
      </c>
      <c r="D7" s="791">
        <f t="shared" si="0"/>
        <v>6.8203880242878503</v>
      </c>
      <c r="E7" s="792"/>
      <c r="F7" s="587">
        <v>988405.27</v>
      </c>
      <c r="G7" s="586">
        <v>7253735.5150000006</v>
      </c>
      <c r="H7" s="588">
        <f t="shared" ref="H7:H67" si="1">(G7-F7)/F7</f>
        <v>6.3388272353100676</v>
      </c>
      <c r="I7" s="639">
        <f>G7/$G$6</f>
        <v>0.77537473454733075</v>
      </c>
    </row>
    <row r="8" spans="1:9" x14ac:dyDescent="0.2">
      <c r="A8" s="574" t="s">
        <v>249</v>
      </c>
      <c r="B8" s="585">
        <v>468183.31</v>
      </c>
      <c r="C8" s="586">
        <v>465584.9</v>
      </c>
      <c r="D8" s="791">
        <f t="shared" si="0"/>
        <v>-5.5499842572345739E-3</v>
      </c>
      <c r="E8" s="792"/>
      <c r="F8" s="587">
        <v>1271806</v>
      </c>
      <c r="G8" s="586">
        <v>1019024.14</v>
      </c>
      <c r="H8" s="588">
        <f t="shared" si="1"/>
        <v>-0.19875819110776327</v>
      </c>
      <c r="I8" s="639">
        <f>G8/$G$6</f>
        <v>0.10892671374851222</v>
      </c>
    </row>
    <row r="9" spans="1:9" x14ac:dyDescent="0.2">
      <c r="A9" s="574" t="s">
        <v>251</v>
      </c>
      <c r="B9" s="585">
        <v>146641.90600000002</v>
      </c>
      <c r="C9" s="586">
        <v>224047.54</v>
      </c>
      <c r="D9" s="791">
        <f t="shared" si="0"/>
        <v>0.52785480025061859</v>
      </c>
      <c r="E9" s="792"/>
      <c r="F9" s="587">
        <v>484811.99599999998</v>
      </c>
      <c r="G9" s="586">
        <v>643892.68000000005</v>
      </c>
      <c r="H9" s="588">
        <f t="shared" si="1"/>
        <v>0.32812860513459752</v>
      </c>
      <c r="I9" s="639">
        <f>G9/$G$6</f>
        <v>6.8827725356067015E-2</v>
      </c>
    </row>
    <row r="10" spans="1:9" x14ac:dyDescent="0.2">
      <c r="A10" s="574" t="s">
        <v>250</v>
      </c>
      <c r="B10" s="585">
        <v>93182</v>
      </c>
      <c r="C10" s="586">
        <v>76658</v>
      </c>
      <c r="D10" s="791">
        <f t="shared" si="0"/>
        <v>-0.1773303856968084</v>
      </c>
      <c r="E10" s="792"/>
      <c r="F10" s="587">
        <v>569084.36</v>
      </c>
      <c r="G10" s="586">
        <v>281903.3</v>
      </c>
      <c r="H10" s="588">
        <f t="shared" si="1"/>
        <v>-0.50463706294792565</v>
      </c>
      <c r="I10" s="639">
        <f>G10/$G$6</f>
        <v>3.0133535466452213E-2</v>
      </c>
    </row>
    <row r="11" spans="1:9" x14ac:dyDescent="0.2">
      <c r="A11" s="574" t="s">
        <v>252</v>
      </c>
      <c r="B11" s="585">
        <v>122746.68200000003</v>
      </c>
      <c r="C11" s="586">
        <v>45275.854000000283</v>
      </c>
      <c r="D11" s="791">
        <f t="shared" si="0"/>
        <v>-0.63114396851883725</v>
      </c>
      <c r="E11" s="792"/>
      <c r="F11" s="587">
        <v>201894.07700000051</v>
      </c>
      <c r="G11" s="586">
        <v>156579.61999999918</v>
      </c>
      <c r="H11" s="588">
        <f t="shared" si="1"/>
        <v>-0.22444668844842447</v>
      </c>
      <c r="I11" s="639">
        <f>G11/$G$6</f>
        <v>1.673729088163773E-2</v>
      </c>
    </row>
    <row r="12" spans="1:9" x14ac:dyDescent="0.2">
      <c r="A12" s="580" t="s">
        <v>586</v>
      </c>
      <c r="B12" s="581">
        <f>SUM(B13)</f>
        <v>1119255.8999999999</v>
      </c>
      <c r="C12" s="582">
        <f>SUM(C13)</f>
        <v>1283008</v>
      </c>
      <c r="D12" s="583">
        <f t="shared" si="0"/>
        <v>0.14630443315063169</v>
      </c>
      <c r="E12" s="790"/>
      <c r="F12" s="581">
        <f>SUM(F13)</f>
        <v>3194606.1999999997</v>
      </c>
      <c r="G12" s="582">
        <f>SUM(G13)</f>
        <v>3549035.7</v>
      </c>
      <c r="H12" s="584">
        <f t="shared" si="1"/>
        <v>0.11094622554729923</v>
      </c>
      <c r="I12" s="638">
        <f>SUM(I13)</f>
        <v>1</v>
      </c>
    </row>
    <row r="13" spans="1:9" x14ac:dyDescent="0.2">
      <c r="A13" s="574" t="s">
        <v>253</v>
      </c>
      <c r="B13" s="585">
        <v>1119255.8999999999</v>
      </c>
      <c r="C13" s="586">
        <v>1283008</v>
      </c>
      <c r="D13" s="791">
        <f t="shared" si="0"/>
        <v>0.14630443315063169</v>
      </c>
      <c r="E13" s="792"/>
      <c r="F13" s="587">
        <v>3194606.1999999997</v>
      </c>
      <c r="G13" s="586">
        <v>3549035.7</v>
      </c>
      <c r="H13" s="588">
        <f t="shared" si="1"/>
        <v>0.11094622554729923</v>
      </c>
      <c r="I13" s="639">
        <f>G12/$G$13</f>
        <v>1</v>
      </c>
    </row>
    <row r="14" spans="1:9" x14ac:dyDescent="0.2">
      <c r="A14" s="580" t="s">
        <v>587</v>
      </c>
      <c r="B14" s="581">
        <f>SUM(B15:B19)</f>
        <v>553647.81999999995</v>
      </c>
      <c r="C14" s="582">
        <f>SUM(C15:C19)</f>
        <v>454242.75999999995</v>
      </c>
      <c r="D14" s="583">
        <f t="shared" si="0"/>
        <v>-0.17954565413081552</v>
      </c>
      <c r="E14" s="790"/>
      <c r="F14" s="581">
        <f>SUM(F15:F19)</f>
        <v>1434940.98</v>
      </c>
      <c r="G14" s="582">
        <f>SUM(G15:G19)</f>
        <v>1328281.06</v>
      </c>
      <c r="H14" s="584">
        <f t="shared" si="1"/>
        <v>-7.4330527517584677E-2</v>
      </c>
      <c r="I14" s="638">
        <f>SUM(I15:I19)</f>
        <v>1.0000000000000002</v>
      </c>
    </row>
    <row r="15" spans="1:9" x14ac:dyDescent="0.2">
      <c r="A15" s="574" t="s">
        <v>249</v>
      </c>
      <c r="B15" s="585">
        <v>479466.35000000003</v>
      </c>
      <c r="C15" s="586">
        <v>399975.11999999994</v>
      </c>
      <c r="D15" s="791">
        <f t="shared" si="0"/>
        <v>-0.16579105082139778</v>
      </c>
      <c r="E15" s="792"/>
      <c r="F15" s="587">
        <v>1251566.8700000001</v>
      </c>
      <c r="G15" s="586">
        <v>1181472.78</v>
      </c>
      <c r="H15" s="588">
        <f t="shared" si="1"/>
        <v>-5.6005069868939626E-2</v>
      </c>
      <c r="I15" s="639">
        <f>G15/$G$14</f>
        <v>0.88947498807217806</v>
      </c>
    </row>
    <row r="16" spans="1:9" x14ac:dyDescent="0.2">
      <c r="A16" s="574" t="s">
        <v>255</v>
      </c>
      <c r="B16" s="585">
        <v>28949</v>
      </c>
      <c r="C16" s="586">
        <v>17800</v>
      </c>
      <c r="D16" s="791">
        <f t="shared" si="0"/>
        <v>-0.38512556564993611</v>
      </c>
      <c r="E16" s="792"/>
      <c r="F16" s="587">
        <v>67654</v>
      </c>
      <c r="G16" s="586">
        <v>60990</v>
      </c>
      <c r="H16" s="588">
        <f t="shared" si="1"/>
        <v>-9.8501197268454188E-2</v>
      </c>
      <c r="I16" s="639">
        <f>G16/$G$14</f>
        <v>4.5916486982054833E-2</v>
      </c>
    </row>
    <row r="17" spans="1:9" x14ac:dyDescent="0.2">
      <c r="A17" s="574" t="s">
        <v>254</v>
      </c>
      <c r="B17" s="585">
        <v>9957.5499999999993</v>
      </c>
      <c r="C17" s="586">
        <v>16838.11</v>
      </c>
      <c r="D17" s="791">
        <f t="shared" si="0"/>
        <v>0.69098924936354844</v>
      </c>
      <c r="E17" s="792"/>
      <c r="F17" s="587">
        <v>25131</v>
      </c>
      <c r="G17" s="586">
        <v>31556.9</v>
      </c>
      <c r="H17" s="588">
        <f t="shared" si="1"/>
        <v>0.25569615216266767</v>
      </c>
      <c r="I17" s="639">
        <f>G17/$G$14</f>
        <v>2.3757697787243914E-2</v>
      </c>
    </row>
    <row r="18" spans="1:9" x14ac:dyDescent="0.2">
      <c r="A18" s="574" t="s">
        <v>262</v>
      </c>
      <c r="B18" s="585">
        <v>23034</v>
      </c>
      <c r="C18" s="586">
        <v>6475</v>
      </c>
      <c r="D18" s="791">
        <f t="shared" si="0"/>
        <v>-0.71889380915168877</v>
      </c>
      <c r="E18" s="792"/>
      <c r="F18" s="587">
        <v>57033</v>
      </c>
      <c r="G18" s="586">
        <v>23425</v>
      </c>
      <c r="H18" s="588">
        <f t="shared" si="1"/>
        <v>-0.58927287710623677</v>
      </c>
      <c r="I18" s="639">
        <f>G18/$G$14</f>
        <v>1.763557480824126E-2</v>
      </c>
    </row>
    <row r="19" spans="1:9" x14ac:dyDescent="0.2">
      <c r="A19" s="574" t="s">
        <v>252</v>
      </c>
      <c r="B19" s="585">
        <v>12240.919999999925</v>
      </c>
      <c r="C19" s="586">
        <v>13154.530000000028</v>
      </c>
      <c r="D19" s="791">
        <f t="shared" si="0"/>
        <v>7.4635729994159586E-2</v>
      </c>
      <c r="E19" s="792"/>
      <c r="F19" s="587">
        <v>33556.10999999987</v>
      </c>
      <c r="G19" s="586">
        <v>30836.380000000121</v>
      </c>
      <c r="H19" s="588">
        <f t="shared" si="1"/>
        <v>-8.1050217084154247E-2</v>
      </c>
      <c r="I19" s="639">
        <f>G19/$G$14</f>
        <v>2.3215252350282042E-2</v>
      </c>
    </row>
    <row r="20" spans="1:9" x14ac:dyDescent="0.2">
      <c r="A20" s="580" t="s">
        <v>588</v>
      </c>
      <c r="B20" s="581">
        <f>SUM(B21:B27)</f>
        <v>224090.84</v>
      </c>
      <c r="C20" s="582">
        <f>SUM(C21:C27)</f>
        <v>216426.15</v>
      </c>
      <c r="D20" s="583">
        <f t="shared" si="0"/>
        <v>-3.420349533251784E-2</v>
      </c>
      <c r="E20" s="790"/>
      <c r="F20" s="581">
        <f>SUM(F21:F27)</f>
        <v>656657.96000000008</v>
      </c>
      <c r="G20" s="582">
        <f>SUM(G21:G27)</f>
        <v>654984.66999999993</v>
      </c>
      <c r="H20" s="584">
        <f t="shared" si="1"/>
        <v>-2.5481911465752329E-3</v>
      </c>
      <c r="I20" s="638">
        <f>SUM(I21:I27)</f>
        <v>0.99999999999999989</v>
      </c>
    </row>
    <row r="21" spans="1:9" x14ac:dyDescent="0.2">
      <c r="A21" s="589" t="s">
        <v>249</v>
      </c>
      <c r="B21" s="477">
        <v>151182.64000000001</v>
      </c>
      <c r="C21" s="477">
        <v>144141.31</v>
      </c>
      <c r="D21" s="791">
        <f t="shared" si="0"/>
        <v>-4.6574990356035691E-2</v>
      </c>
      <c r="E21" s="792"/>
      <c r="F21" s="587">
        <v>430295.59</v>
      </c>
      <c r="G21" s="586">
        <v>431216.67</v>
      </c>
      <c r="H21" s="588">
        <f t="shared" si="1"/>
        <v>2.1405750405203037E-3</v>
      </c>
      <c r="I21" s="639">
        <f t="shared" ref="I21:I27" si="2">G21/$G$20</f>
        <v>0.65836146974249032</v>
      </c>
    </row>
    <row r="22" spans="1:9" x14ac:dyDescent="0.2">
      <c r="A22" s="589" t="s">
        <v>250</v>
      </c>
      <c r="B22" s="477">
        <v>40599</v>
      </c>
      <c r="C22" s="477">
        <v>54794.7</v>
      </c>
      <c r="D22" s="791">
        <f t="shared" si="0"/>
        <v>0.34965639547772104</v>
      </c>
      <c r="E22" s="792"/>
      <c r="F22" s="587">
        <v>130157.7</v>
      </c>
      <c r="G22" s="586">
        <v>152293.20000000001</v>
      </c>
      <c r="H22" s="588">
        <f t="shared" si="1"/>
        <v>0.17006677284555594</v>
      </c>
      <c r="I22" s="639">
        <f t="shared" si="2"/>
        <v>0.23251414418600061</v>
      </c>
    </row>
    <row r="23" spans="1:9" x14ac:dyDescent="0.2">
      <c r="A23" s="589" t="s">
        <v>256</v>
      </c>
      <c r="B23" s="477">
        <v>8300</v>
      </c>
      <c r="C23" s="477">
        <v>9340.14</v>
      </c>
      <c r="D23" s="791">
        <f t="shared" si="0"/>
        <v>0.12531807228915656</v>
      </c>
      <c r="E23" s="792"/>
      <c r="F23" s="587">
        <v>23581.73</v>
      </c>
      <c r="G23" s="586">
        <v>24227.8</v>
      </c>
      <c r="H23" s="588">
        <f t="shared" si="1"/>
        <v>2.7397056958925393E-2</v>
      </c>
      <c r="I23" s="639">
        <f t="shared" si="2"/>
        <v>3.698987336604382E-2</v>
      </c>
    </row>
    <row r="24" spans="1:9" x14ac:dyDescent="0.2">
      <c r="A24" s="589" t="s">
        <v>262</v>
      </c>
      <c r="B24" s="477">
        <v>6087.9</v>
      </c>
      <c r="C24" s="477">
        <v>4107</v>
      </c>
      <c r="D24" s="791">
        <f t="shared" si="0"/>
        <v>-0.32538313704232985</v>
      </c>
      <c r="E24" s="792"/>
      <c r="F24" s="587">
        <v>11127.4</v>
      </c>
      <c r="G24" s="586">
        <v>20510.100000000002</v>
      </c>
      <c r="H24" s="588">
        <f t="shared" si="1"/>
        <v>0.84320685874507995</v>
      </c>
      <c r="I24" s="795">
        <f t="shared" si="2"/>
        <v>3.1313862658800859E-2</v>
      </c>
    </row>
    <row r="25" spans="1:9" x14ac:dyDescent="0.2">
      <c r="A25" s="589" t="s">
        <v>259</v>
      </c>
      <c r="B25" s="477">
        <v>3287</v>
      </c>
      <c r="C25" s="477">
        <v>3214</v>
      </c>
      <c r="D25" s="791">
        <f t="shared" si="0"/>
        <v>-2.2208700943109217E-2</v>
      </c>
      <c r="E25" s="792"/>
      <c r="F25" s="587">
        <v>10455</v>
      </c>
      <c r="G25" s="586">
        <v>20174</v>
      </c>
      <c r="H25" s="588">
        <f t="shared" si="1"/>
        <v>0.92960306073648968</v>
      </c>
      <c r="I25" s="795">
        <f t="shared" si="2"/>
        <v>3.080072087794055E-2</v>
      </c>
    </row>
    <row r="26" spans="1:9" x14ac:dyDescent="0.2">
      <c r="A26" s="589" t="s">
        <v>258</v>
      </c>
      <c r="B26" s="477">
        <v>2616.3000000000002</v>
      </c>
      <c r="C26" s="477">
        <v>534</v>
      </c>
      <c r="D26" s="791">
        <f t="shared" si="0"/>
        <v>-0.795894966173604</v>
      </c>
      <c r="E26" s="792"/>
      <c r="F26" s="587">
        <v>9156</v>
      </c>
      <c r="G26" s="586">
        <v>2265.4</v>
      </c>
      <c r="H26" s="588">
        <f t="shared" si="1"/>
        <v>-0.75257754477937966</v>
      </c>
      <c r="I26" s="639">
        <f t="shared" si="2"/>
        <v>3.4587069037814279E-3</v>
      </c>
    </row>
    <row r="27" spans="1:9" x14ac:dyDescent="0.2">
      <c r="A27" s="574" t="s">
        <v>252</v>
      </c>
      <c r="B27" s="585">
        <v>12018</v>
      </c>
      <c r="C27" s="586">
        <v>294.9999999999709</v>
      </c>
      <c r="D27" s="791">
        <f t="shared" si="0"/>
        <v>-0.97545348643701357</v>
      </c>
      <c r="E27" s="792"/>
      <c r="F27" s="587">
        <v>41884.540000000037</v>
      </c>
      <c r="G27" s="586">
        <v>4297.4999999998836</v>
      </c>
      <c r="H27" s="588">
        <f t="shared" si="1"/>
        <v>-0.89739650954743966</v>
      </c>
      <c r="I27" s="639">
        <f t="shared" si="2"/>
        <v>6.5612222649422984E-3</v>
      </c>
    </row>
    <row r="28" spans="1:9" x14ac:dyDescent="0.2">
      <c r="A28" s="580" t="s">
        <v>589</v>
      </c>
      <c r="B28" s="581">
        <f>SUM(B29:B32)</f>
        <v>170653.41500000001</v>
      </c>
      <c r="C28" s="582">
        <f>SUM(C29:C32)</f>
        <v>192094.64</v>
      </c>
      <c r="D28" s="583">
        <f t="shared" si="0"/>
        <v>0.12564193338879276</v>
      </c>
      <c r="E28" s="790"/>
      <c r="F28" s="581">
        <f>SUM(F29:F32)</f>
        <v>342761.34500000003</v>
      </c>
      <c r="G28" s="582">
        <f>SUM(G29:G32)</f>
        <v>580971.16500000004</v>
      </c>
      <c r="H28" s="584">
        <f t="shared" si="1"/>
        <v>0.69497282431307994</v>
      </c>
      <c r="I28" s="638">
        <f>SUM(I29:I32)</f>
        <v>1</v>
      </c>
    </row>
    <row r="29" spans="1:9" x14ac:dyDescent="0.2">
      <c r="A29" s="574" t="s">
        <v>261</v>
      </c>
      <c r="B29" s="585">
        <v>168711.84</v>
      </c>
      <c r="C29" s="586">
        <v>191514.16</v>
      </c>
      <c r="D29" s="791">
        <f t="shared" si="0"/>
        <v>0.13515542240544592</v>
      </c>
      <c r="E29" s="792"/>
      <c r="F29" s="587">
        <v>338183.04000000004</v>
      </c>
      <c r="G29" s="586">
        <v>579586.54</v>
      </c>
      <c r="H29" s="588">
        <f t="shared" si="1"/>
        <v>0.71382497478288676</v>
      </c>
      <c r="I29" s="639">
        <f>G29/$G$28</f>
        <v>0.99761670615786935</v>
      </c>
    </row>
    <row r="30" spans="1:9" x14ac:dyDescent="0.2">
      <c r="A30" s="574" t="s">
        <v>248</v>
      </c>
      <c r="B30" s="585">
        <v>541.57500000000005</v>
      </c>
      <c r="C30" s="586">
        <v>580.48</v>
      </c>
      <c r="D30" s="791">
        <f t="shared" si="0"/>
        <v>7.1836772376863714E-2</v>
      </c>
      <c r="E30" s="792"/>
      <c r="F30" s="587">
        <v>1680.3050000000001</v>
      </c>
      <c r="G30" s="586">
        <v>884.625</v>
      </c>
      <c r="H30" s="588">
        <f t="shared" si="1"/>
        <v>-0.47353307881604828</v>
      </c>
      <c r="I30" s="639">
        <f>G30/$G$28</f>
        <v>1.5226659312773292E-3</v>
      </c>
    </row>
    <row r="31" spans="1:9" x14ac:dyDescent="0.2">
      <c r="A31" s="574" t="s">
        <v>251</v>
      </c>
      <c r="B31" s="793">
        <v>0</v>
      </c>
      <c r="C31" s="794">
        <v>0</v>
      </c>
      <c r="D31" s="791" t="s">
        <v>247</v>
      </c>
      <c r="E31" s="792"/>
      <c r="F31" s="587">
        <v>1498</v>
      </c>
      <c r="G31" s="586">
        <v>500</v>
      </c>
      <c r="H31" s="588">
        <f t="shared" si="1"/>
        <v>-0.66622162883845126</v>
      </c>
      <c r="I31" s="639">
        <f>G31/$G$28</f>
        <v>8.6062791085337253E-4</v>
      </c>
    </row>
    <row r="32" spans="1:9" x14ac:dyDescent="0.2">
      <c r="A32" s="574" t="s">
        <v>265</v>
      </c>
      <c r="B32" s="793">
        <v>1400</v>
      </c>
      <c r="C32" s="794">
        <v>0</v>
      </c>
      <c r="D32" s="791" t="s">
        <v>247</v>
      </c>
      <c r="E32" s="792"/>
      <c r="F32" s="587">
        <v>1400</v>
      </c>
      <c r="G32" s="586">
        <v>0</v>
      </c>
      <c r="H32" s="588" t="s">
        <v>247</v>
      </c>
      <c r="I32" s="795" t="s">
        <v>247</v>
      </c>
    </row>
    <row r="33" spans="1:13" x14ac:dyDescent="0.2">
      <c r="A33" s="580" t="s">
        <v>553</v>
      </c>
      <c r="B33" s="581">
        <f>SUM(B34:B39)</f>
        <v>126734.30000000002</v>
      </c>
      <c r="C33" s="582">
        <f>SUM(C34:C39)</f>
        <v>178505.25000000003</v>
      </c>
      <c r="D33" s="583">
        <f t="shared" ref="D33:D44" si="3">(C33-B33)/B33</f>
        <v>0.40849990886445109</v>
      </c>
      <c r="E33" s="790"/>
      <c r="F33" s="581">
        <f>SUM(F34:F39)</f>
        <v>408683.29999999993</v>
      </c>
      <c r="G33" s="582">
        <f>SUM(G34:G39)</f>
        <v>479288.41500000004</v>
      </c>
      <c r="H33" s="584">
        <f t="shared" ref="H33:H65" si="4">(G33-F33)/F33</f>
        <v>0.17276241774498766</v>
      </c>
      <c r="I33" s="638">
        <f>SUM(I34:I39)</f>
        <v>0.99999999999999989</v>
      </c>
    </row>
    <row r="34" spans="1:13" x14ac:dyDescent="0.2">
      <c r="A34" s="574" t="s">
        <v>249</v>
      </c>
      <c r="B34" s="585">
        <v>6735.82</v>
      </c>
      <c r="C34" s="586">
        <v>30430.27</v>
      </c>
      <c r="D34" s="791">
        <f t="shared" si="3"/>
        <v>3.5176786196780796</v>
      </c>
      <c r="E34" s="792"/>
      <c r="F34" s="587">
        <v>41142.97</v>
      </c>
      <c r="G34" s="586">
        <v>114444.435</v>
      </c>
      <c r="H34" s="588">
        <f t="shared" si="4"/>
        <v>1.7816279427566846</v>
      </c>
      <c r="I34" s="639">
        <f t="shared" ref="I34:I39" si="5">G34/$G$33</f>
        <v>0.23877988997501637</v>
      </c>
    </row>
    <row r="35" spans="1:13" x14ac:dyDescent="0.2">
      <c r="A35" s="574" t="s">
        <v>255</v>
      </c>
      <c r="B35" s="585">
        <v>39166.080000000002</v>
      </c>
      <c r="C35" s="586">
        <v>34269</v>
      </c>
      <c r="D35" s="791">
        <f t="shared" si="3"/>
        <v>-0.12503370263248204</v>
      </c>
      <c r="E35" s="792"/>
      <c r="F35" s="587">
        <v>119830.08</v>
      </c>
      <c r="G35" s="586">
        <v>103912</v>
      </c>
      <c r="H35" s="588">
        <f t="shared" si="4"/>
        <v>-0.13283876635983219</v>
      </c>
      <c r="I35" s="639">
        <f t="shared" si="5"/>
        <v>0.2168047395846194</v>
      </c>
    </row>
    <row r="36" spans="1:13" x14ac:dyDescent="0.2">
      <c r="A36" s="574" t="s">
        <v>256</v>
      </c>
      <c r="B36" s="585">
        <v>23582</v>
      </c>
      <c r="C36" s="586">
        <v>30370.58</v>
      </c>
      <c r="D36" s="791">
        <f t="shared" si="3"/>
        <v>0.2878712577389535</v>
      </c>
      <c r="E36" s="792"/>
      <c r="F36" s="587">
        <v>72540.59</v>
      </c>
      <c r="G36" s="586">
        <v>89185.58</v>
      </c>
      <c r="H36" s="588">
        <f t="shared" si="4"/>
        <v>0.22945760435640247</v>
      </c>
      <c r="I36" s="639">
        <f t="shared" si="5"/>
        <v>0.1860791481888833</v>
      </c>
    </row>
    <row r="37" spans="1:13" x14ac:dyDescent="0.2">
      <c r="A37" s="574" t="s">
        <v>262</v>
      </c>
      <c r="B37" s="585">
        <v>11453.099999999999</v>
      </c>
      <c r="C37" s="586">
        <v>44966.6</v>
      </c>
      <c r="D37" s="791">
        <f t="shared" si="3"/>
        <v>2.9261509984196423</v>
      </c>
      <c r="E37" s="792"/>
      <c r="F37" s="587">
        <v>18166.3</v>
      </c>
      <c r="G37" s="586">
        <v>67482.600000000006</v>
      </c>
      <c r="H37" s="588">
        <f t="shared" si="4"/>
        <v>2.7147135079790603</v>
      </c>
      <c r="I37" s="639">
        <f t="shared" si="5"/>
        <v>0.14079747786100777</v>
      </c>
    </row>
    <row r="38" spans="1:13" x14ac:dyDescent="0.2">
      <c r="A38" s="574" t="s">
        <v>253</v>
      </c>
      <c r="B38" s="585">
        <v>2510</v>
      </c>
      <c r="C38" s="586">
        <v>14704</v>
      </c>
      <c r="D38" s="791">
        <f t="shared" si="3"/>
        <v>4.8581673306772908</v>
      </c>
      <c r="E38" s="792"/>
      <c r="F38" s="587">
        <v>9738.7999999999993</v>
      </c>
      <c r="G38" s="586">
        <v>46702</v>
      </c>
      <c r="H38" s="588">
        <f t="shared" si="4"/>
        <v>3.7954573458742349</v>
      </c>
      <c r="I38" s="639">
        <f t="shared" si="5"/>
        <v>9.7440285511595337E-2</v>
      </c>
    </row>
    <row r="39" spans="1:13" x14ac:dyDescent="0.2">
      <c r="A39" s="574" t="s">
        <v>252</v>
      </c>
      <c r="B39" s="585">
        <v>43287.300000000017</v>
      </c>
      <c r="C39" s="586">
        <v>23764.800000000017</v>
      </c>
      <c r="D39" s="791">
        <f t="shared" si="3"/>
        <v>-0.45099832976415699</v>
      </c>
      <c r="E39" s="792"/>
      <c r="F39" s="587">
        <v>147264.55999999997</v>
      </c>
      <c r="G39" s="586">
        <v>57561.800000000047</v>
      </c>
      <c r="H39" s="588">
        <f t="shared" si="4"/>
        <v>-0.60912659502055311</v>
      </c>
      <c r="I39" s="639">
        <f t="shared" si="5"/>
        <v>0.12009845887887785</v>
      </c>
    </row>
    <row r="40" spans="1:13" x14ac:dyDescent="0.2">
      <c r="A40" s="580" t="s">
        <v>590</v>
      </c>
      <c r="B40" s="581">
        <f>SUM(B41:B44)</f>
        <v>95598.77</v>
      </c>
      <c r="C40" s="582">
        <f>SUM(C41:C44)</f>
        <v>92862.110000000015</v>
      </c>
      <c r="D40" s="583">
        <f t="shared" si="3"/>
        <v>-2.8626518939521804E-2</v>
      </c>
      <c r="E40" s="790"/>
      <c r="F40" s="581">
        <f>SUM(F41:F44)</f>
        <v>294530.3</v>
      </c>
      <c r="G40" s="582">
        <f>SUM(G41:G44)</f>
        <v>308092.261</v>
      </c>
      <c r="H40" s="584">
        <f t="shared" si="4"/>
        <v>4.6046063851495109E-2</v>
      </c>
      <c r="I40" s="638">
        <f>SUM(I41:I44)</f>
        <v>1</v>
      </c>
    </row>
    <row r="41" spans="1:13" x14ac:dyDescent="0.2">
      <c r="A41" s="574" t="s">
        <v>250</v>
      </c>
      <c r="B41" s="585">
        <v>71262</v>
      </c>
      <c r="C41" s="586">
        <v>64540</v>
      </c>
      <c r="D41" s="791">
        <f>(C41-B41)/B41</f>
        <v>-9.4327972832645726E-2</v>
      </c>
      <c r="E41" s="792"/>
      <c r="F41" s="587">
        <v>234999</v>
      </c>
      <c r="G41" s="586">
        <v>237627.27100000001</v>
      </c>
      <c r="H41" s="588">
        <f t="shared" si="4"/>
        <v>1.1184179507146872E-2</v>
      </c>
      <c r="I41" s="639">
        <f>G41/$G$40</f>
        <v>0.77128607589399989</v>
      </c>
    </row>
    <row r="42" spans="1:13" x14ac:dyDescent="0.2">
      <c r="A42" s="574" t="s">
        <v>253</v>
      </c>
      <c r="B42" s="585">
        <v>14998.77</v>
      </c>
      <c r="C42" s="586">
        <v>15072.79</v>
      </c>
      <c r="D42" s="791">
        <f t="shared" si="3"/>
        <v>4.9350713425167824E-3</v>
      </c>
      <c r="E42" s="792"/>
      <c r="F42" s="587">
        <v>35770.5</v>
      </c>
      <c r="G42" s="586">
        <v>42517.67</v>
      </c>
      <c r="H42" s="588">
        <f t="shared" si="4"/>
        <v>0.18862386603486109</v>
      </c>
      <c r="I42" s="639">
        <f t="shared" ref="I42:I44" si="6">G42/$G$40</f>
        <v>0.13800304448413261</v>
      </c>
    </row>
    <row r="43" spans="1:13" x14ac:dyDescent="0.2">
      <c r="A43" s="574" t="s">
        <v>249</v>
      </c>
      <c r="B43" s="585">
        <v>3738</v>
      </c>
      <c r="C43" s="586">
        <v>6826.32</v>
      </c>
      <c r="D43" s="791">
        <f t="shared" si="3"/>
        <v>0.82619582664526481</v>
      </c>
      <c r="E43" s="792"/>
      <c r="F43" s="587">
        <v>8814.7999999999993</v>
      </c>
      <c r="G43" s="586">
        <v>15266.32</v>
      </c>
      <c r="H43" s="588">
        <f t="shared" si="4"/>
        <v>0.73189635612832971</v>
      </c>
      <c r="I43" s="639">
        <f t="shared" si="6"/>
        <v>4.9551131049020411E-2</v>
      </c>
    </row>
    <row r="44" spans="1:13" x14ac:dyDescent="0.2">
      <c r="A44" s="574" t="s">
        <v>248</v>
      </c>
      <c r="B44" s="585">
        <v>5600</v>
      </c>
      <c r="C44" s="586">
        <v>6423</v>
      </c>
      <c r="D44" s="791">
        <f t="shared" si="3"/>
        <v>0.14696428571428571</v>
      </c>
      <c r="E44" s="792"/>
      <c r="F44" s="587">
        <v>14946</v>
      </c>
      <c r="G44" s="586">
        <v>12681</v>
      </c>
      <c r="H44" s="588">
        <f t="shared" si="4"/>
        <v>-0.15154556403050984</v>
      </c>
      <c r="I44" s="639">
        <f t="shared" si="6"/>
        <v>4.1159748572847148E-2</v>
      </c>
    </row>
    <row r="45" spans="1:13" x14ac:dyDescent="0.2">
      <c r="A45" s="580" t="s">
        <v>593</v>
      </c>
      <c r="B45" s="581">
        <f>SUM(B46:B47)</f>
        <v>386</v>
      </c>
      <c r="C45" s="582">
        <f>SUM(C46:C47)</f>
        <v>151263.15</v>
      </c>
      <c r="D45" s="583" t="s">
        <v>246</v>
      </c>
      <c r="E45" s="790"/>
      <c r="F45" s="581">
        <f>SUM(F46:F47)</f>
        <v>1013</v>
      </c>
      <c r="G45" s="582">
        <f>SUM(G46:G47)</f>
        <v>298918.42</v>
      </c>
      <c r="H45" s="584" t="s">
        <v>246</v>
      </c>
      <c r="I45" s="638">
        <f>SUM(I46:I47)</f>
        <v>1</v>
      </c>
    </row>
    <row r="46" spans="1:13" x14ac:dyDescent="0.2">
      <c r="A46" s="574" t="s">
        <v>253</v>
      </c>
      <c r="B46" s="585">
        <v>0</v>
      </c>
      <c r="C46" s="586">
        <v>150838.15</v>
      </c>
      <c r="D46" s="796" t="s">
        <v>246</v>
      </c>
      <c r="E46" s="792"/>
      <c r="F46" s="587">
        <v>0</v>
      </c>
      <c r="G46" s="586">
        <v>297127.42</v>
      </c>
      <c r="H46" s="588" t="s">
        <v>246</v>
      </c>
      <c r="I46" s="639">
        <f>G46/$G$45</f>
        <v>0.99400839867947921</v>
      </c>
    </row>
    <row r="47" spans="1:13" x14ac:dyDescent="0.2">
      <c r="A47" s="574" t="s">
        <v>250</v>
      </c>
      <c r="B47" s="585">
        <v>386</v>
      </c>
      <c r="C47" s="586">
        <v>425</v>
      </c>
      <c r="D47" s="796">
        <f>(C47-B47)/B47</f>
        <v>0.10103626943005181</v>
      </c>
      <c r="E47" s="792"/>
      <c r="F47" s="587">
        <v>1013</v>
      </c>
      <c r="G47" s="586">
        <v>1791</v>
      </c>
      <c r="H47" s="588">
        <f>(G47-F47)/F47</f>
        <v>0.76801579466929915</v>
      </c>
      <c r="I47" s="639">
        <f>G47/$G$45</f>
        <v>5.9916013205208304E-3</v>
      </c>
    </row>
    <row r="48" spans="1:13" x14ac:dyDescent="0.2">
      <c r="A48" s="580" t="s">
        <v>591</v>
      </c>
      <c r="B48" s="581">
        <f>SUM(B49:B52)</f>
        <v>109030.31499999999</v>
      </c>
      <c r="C48" s="582">
        <f>SUM(C49:C52)</f>
        <v>67270.399999999994</v>
      </c>
      <c r="D48" s="583">
        <f t="shared" ref="D48:D54" si="7">(C48-B48)/B48</f>
        <v>-0.38301196323242759</v>
      </c>
      <c r="E48" s="790"/>
      <c r="F48" s="581">
        <f>SUM(F49:F52)</f>
        <v>294525.815</v>
      </c>
      <c r="G48" s="582">
        <f>SUM(G49:G52)</f>
        <v>234243.326</v>
      </c>
      <c r="H48" s="584">
        <f t="shared" si="4"/>
        <v>-0.20467641860188046</v>
      </c>
      <c r="I48" s="638">
        <f>SUM(I49:I52)</f>
        <v>1</v>
      </c>
      <c r="L48" s="590"/>
      <c r="M48" s="590"/>
    </row>
    <row r="49" spans="1:9" x14ac:dyDescent="0.2">
      <c r="A49" s="574" t="s">
        <v>249</v>
      </c>
      <c r="B49" s="585">
        <v>46690</v>
      </c>
      <c r="C49" s="586">
        <v>55229</v>
      </c>
      <c r="D49" s="791">
        <f t="shared" si="7"/>
        <v>0.18288712786463912</v>
      </c>
      <c r="E49" s="792"/>
      <c r="F49" s="587">
        <v>149557</v>
      </c>
      <c r="G49" s="586">
        <v>151479.12599999999</v>
      </c>
      <c r="H49" s="588">
        <f t="shared" si="4"/>
        <v>1.2852129957140015E-2</v>
      </c>
      <c r="I49" s="639">
        <f>G49/$G$48</f>
        <v>0.64667424505405113</v>
      </c>
    </row>
    <row r="50" spans="1:9" x14ac:dyDescent="0.2">
      <c r="A50" s="574" t="s">
        <v>256</v>
      </c>
      <c r="B50" s="585">
        <v>58260.144999999997</v>
      </c>
      <c r="C50" s="586">
        <v>8031.4</v>
      </c>
      <c r="D50" s="791">
        <f t="shared" si="7"/>
        <v>-0.86214589750849402</v>
      </c>
      <c r="E50" s="792"/>
      <c r="F50" s="587">
        <v>133048.04499999998</v>
      </c>
      <c r="G50" s="586">
        <v>71334.2</v>
      </c>
      <c r="H50" s="588">
        <f t="shared" si="4"/>
        <v>-0.46384631205967736</v>
      </c>
      <c r="I50" s="639">
        <f>G50/$G$48</f>
        <v>0.30453034124011713</v>
      </c>
    </row>
    <row r="51" spans="1:9" x14ac:dyDescent="0.2">
      <c r="A51" s="574" t="s">
        <v>263</v>
      </c>
      <c r="B51" s="585">
        <v>3200</v>
      </c>
      <c r="C51" s="586">
        <v>3150</v>
      </c>
      <c r="D51" s="791">
        <f t="shared" si="7"/>
        <v>-1.5625E-2</v>
      </c>
      <c r="E51" s="792"/>
      <c r="F51" s="587">
        <v>9300</v>
      </c>
      <c r="G51" s="586">
        <v>8850</v>
      </c>
      <c r="H51" s="588">
        <f t="shared" si="4"/>
        <v>-4.8387096774193547E-2</v>
      </c>
      <c r="I51" s="639">
        <f>G51/$G$48</f>
        <v>3.778122583522401E-2</v>
      </c>
    </row>
    <row r="52" spans="1:9" x14ac:dyDescent="0.2">
      <c r="A52" s="574" t="s">
        <v>262</v>
      </c>
      <c r="B52" s="585">
        <v>880.17</v>
      </c>
      <c r="C52" s="586">
        <v>860</v>
      </c>
      <c r="D52" s="791">
        <f t="shared" si="7"/>
        <v>-2.2916027585580014E-2</v>
      </c>
      <c r="E52" s="792"/>
      <c r="F52" s="587">
        <v>2620.77</v>
      </c>
      <c r="G52" s="586">
        <v>2580</v>
      </c>
      <c r="H52" s="588">
        <f t="shared" si="4"/>
        <v>-1.5556496754770537E-2</v>
      </c>
      <c r="I52" s="639">
        <f>G52/$G$48</f>
        <v>1.1014187870607678E-2</v>
      </c>
    </row>
    <row r="53" spans="1:9" x14ac:dyDescent="0.2">
      <c r="A53" s="580" t="s">
        <v>594</v>
      </c>
      <c r="B53" s="581">
        <f>SUM(B54)</f>
        <v>92381.42</v>
      </c>
      <c r="C53" s="582">
        <f>SUM(C54)</f>
        <v>81870.52</v>
      </c>
      <c r="D53" s="583">
        <f t="shared" si="7"/>
        <v>-0.11377720758135125</v>
      </c>
      <c r="E53" s="790"/>
      <c r="F53" s="581">
        <f>SUM(F54)</f>
        <v>268432.52999999997</v>
      </c>
      <c r="G53" s="582">
        <f>SUM(G54)</f>
        <v>219717.65000000002</v>
      </c>
      <c r="H53" s="584">
        <f t="shared" si="4"/>
        <v>-0.18147904801254883</v>
      </c>
      <c r="I53" s="638">
        <f>SUM(I54)</f>
        <v>1</v>
      </c>
    </row>
    <row r="54" spans="1:9" x14ac:dyDescent="0.2">
      <c r="A54" s="574" t="s">
        <v>253</v>
      </c>
      <c r="B54" s="585">
        <v>92381.42</v>
      </c>
      <c r="C54" s="586">
        <v>81870.52</v>
      </c>
      <c r="D54" s="791">
        <f t="shared" si="7"/>
        <v>-0.11377720758135125</v>
      </c>
      <c r="E54" s="792"/>
      <c r="F54" s="587">
        <v>268432.52999999997</v>
      </c>
      <c r="G54" s="586">
        <v>219717.65000000002</v>
      </c>
      <c r="H54" s="588">
        <f t="shared" si="4"/>
        <v>-0.18147904801254883</v>
      </c>
      <c r="I54" s="639">
        <f>G54/$G$53</f>
        <v>1</v>
      </c>
    </row>
    <row r="55" spans="1:9" x14ac:dyDescent="0.2">
      <c r="A55" s="580" t="s">
        <v>592</v>
      </c>
      <c r="B55" s="581">
        <f>SUM(B56:B61)</f>
        <v>75778.397100000002</v>
      </c>
      <c r="C55" s="582">
        <f>SUM(C56:C61)</f>
        <v>60292.503499999999</v>
      </c>
      <c r="D55" s="583">
        <f>(C55-B55)/B55</f>
        <v>-0.2043576295176083</v>
      </c>
      <c r="E55" s="790"/>
      <c r="F55" s="581">
        <f>SUM(F56:F61)</f>
        <v>239330.83009999999</v>
      </c>
      <c r="G55" s="582">
        <f>SUM(G56:G61)</f>
        <v>197510.655</v>
      </c>
      <c r="H55" s="584">
        <f t="shared" si="4"/>
        <v>-0.17473793527781692</v>
      </c>
      <c r="I55" s="638">
        <f>SUM(I56:I61)</f>
        <v>1</v>
      </c>
    </row>
    <row r="56" spans="1:9" x14ac:dyDescent="0.2">
      <c r="A56" s="574" t="s">
        <v>249</v>
      </c>
      <c r="B56" s="585">
        <v>50420.54</v>
      </c>
      <c r="C56" s="586">
        <v>35703.85</v>
      </c>
      <c r="D56" s="791">
        <f>(C56-B56)/B56</f>
        <v>-0.29187886524023743</v>
      </c>
      <c r="E56" s="792"/>
      <c r="F56" s="587">
        <v>172636.81</v>
      </c>
      <c r="G56" s="586">
        <v>118969.26000000001</v>
      </c>
      <c r="H56" s="588">
        <f t="shared" si="4"/>
        <v>-0.31086968068976706</v>
      </c>
      <c r="I56" s="639">
        <f t="shared" ref="I56:I61" si="8">G56/$G$55</f>
        <v>0.60234350394919201</v>
      </c>
    </row>
    <row r="57" spans="1:9" x14ac:dyDescent="0.2">
      <c r="A57" s="574" t="s">
        <v>262</v>
      </c>
      <c r="B57" s="585">
        <v>12372.77</v>
      </c>
      <c r="C57" s="586">
        <v>9331.6299999999992</v>
      </c>
      <c r="D57" s="791">
        <f>(C57-B57)/B57</f>
        <v>-0.2457929792601011</v>
      </c>
      <c r="E57" s="792"/>
      <c r="F57" s="587">
        <v>36284.160000000003</v>
      </c>
      <c r="G57" s="586">
        <v>31780.539999999994</v>
      </c>
      <c r="H57" s="588">
        <f t="shared" si="4"/>
        <v>-0.12412082848273212</v>
      </c>
      <c r="I57" s="639">
        <f t="shared" si="8"/>
        <v>0.16090544583531452</v>
      </c>
    </row>
    <row r="58" spans="1:9" x14ac:dyDescent="0.2">
      <c r="A58" s="574" t="s">
        <v>259</v>
      </c>
      <c r="B58" s="585">
        <v>7208.96</v>
      </c>
      <c r="C58" s="586">
        <v>8602.06</v>
      </c>
      <c r="D58" s="791">
        <f>(C58-B58)/B58</f>
        <v>0.19324562766335221</v>
      </c>
      <c r="E58" s="792"/>
      <c r="F58" s="587">
        <v>11480.310000000001</v>
      </c>
      <c r="G58" s="586">
        <v>24927.14</v>
      </c>
      <c r="H58" s="588">
        <f t="shared" si="4"/>
        <v>1.1712950260053949</v>
      </c>
      <c r="I58" s="639">
        <f t="shared" si="8"/>
        <v>0.12620655832466354</v>
      </c>
    </row>
    <row r="59" spans="1:9" x14ac:dyDescent="0.2">
      <c r="A59" s="574" t="s">
        <v>267</v>
      </c>
      <c r="B59" s="585">
        <v>1529.82</v>
      </c>
      <c r="C59" s="586">
        <v>2454.35</v>
      </c>
      <c r="D59" s="791">
        <f t="shared" ref="D59:D65" si="9">(C59-B59)/B59</f>
        <v>0.60433907257062924</v>
      </c>
      <c r="E59" s="792"/>
      <c r="F59" s="587">
        <v>6330.17</v>
      </c>
      <c r="G59" s="586">
        <v>6813.1200000000008</v>
      </c>
      <c r="H59" s="588">
        <f t="shared" si="4"/>
        <v>7.6293369688333917E-2</v>
      </c>
      <c r="I59" s="639">
        <f t="shared" si="8"/>
        <v>3.4494949145908109E-2</v>
      </c>
    </row>
    <row r="60" spans="1:9" x14ac:dyDescent="0.2">
      <c r="A60" s="574" t="s">
        <v>266</v>
      </c>
      <c r="B60" s="585">
        <v>2650</v>
      </c>
      <c r="C60" s="586">
        <v>2200</v>
      </c>
      <c r="D60" s="791">
        <f t="shared" si="9"/>
        <v>-0.16981132075471697</v>
      </c>
      <c r="E60" s="792"/>
      <c r="F60" s="587">
        <v>6950</v>
      </c>
      <c r="G60" s="586">
        <v>6600</v>
      </c>
      <c r="H60" s="588">
        <f t="shared" si="4"/>
        <v>-5.0359712230215826E-2</v>
      </c>
      <c r="I60" s="639">
        <f t="shared" si="8"/>
        <v>3.3415918751320023E-2</v>
      </c>
    </row>
    <row r="61" spans="1:9" x14ac:dyDescent="0.2">
      <c r="A61" s="574" t="s">
        <v>252</v>
      </c>
      <c r="B61" s="585">
        <v>1596.3070999999909</v>
      </c>
      <c r="C61" s="586">
        <v>2000.6135000000068</v>
      </c>
      <c r="D61" s="791">
        <f t="shared" si="9"/>
        <v>0.25327607701551796</v>
      </c>
      <c r="E61" s="792"/>
      <c r="F61" s="587">
        <v>5649.3800999999803</v>
      </c>
      <c r="G61" s="586">
        <v>8420.5950000000012</v>
      </c>
      <c r="H61" s="588">
        <f t="shared" si="4"/>
        <v>0.49053433313860939</v>
      </c>
      <c r="I61" s="639">
        <f t="shared" si="8"/>
        <v>4.2633623993601766E-2</v>
      </c>
    </row>
    <row r="62" spans="1:9" x14ac:dyDescent="0.2">
      <c r="A62" s="580" t="s">
        <v>596</v>
      </c>
      <c r="B62" s="581">
        <f>SUM(B63:B65)</f>
        <v>36636.480000000003</v>
      </c>
      <c r="C62" s="582">
        <f>SUM(C63:C65)</f>
        <v>41112.259999999995</v>
      </c>
      <c r="D62" s="583">
        <f t="shared" si="9"/>
        <v>0.12216730428250724</v>
      </c>
      <c r="E62" s="790"/>
      <c r="F62" s="581">
        <f>SUM(F63:F65)</f>
        <v>122768.894</v>
      </c>
      <c r="G62" s="582">
        <f>SUM(G63:G65)</f>
        <v>110213.47999999998</v>
      </c>
      <c r="H62" s="584">
        <f t="shared" si="4"/>
        <v>-0.1022686903084752</v>
      </c>
      <c r="I62" s="638">
        <f>SUM(I63:I65)</f>
        <v>1</v>
      </c>
    </row>
    <row r="63" spans="1:9" x14ac:dyDescent="0.2">
      <c r="A63" s="589" t="s">
        <v>248</v>
      </c>
      <c r="B63" s="477">
        <v>19333</v>
      </c>
      <c r="C63" s="477">
        <v>25724.989999999998</v>
      </c>
      <c r="D63" s="791">
        <f t="shared" si="9"/>
        <v>0.33062587285987677</v>
      </c>
      <c r="E63" s="792"/>
      <c r="F63" s="587">
        <v>77286.77</v>
      </c>
      <c r="G63" s="586">
        <v>73966.859999999986</v>
      </c>
      <c r="H63" s="588">
        <f t="shared" si="4"/>
        <v>-4.2955734856043509E-2</v>
      </c>
      <c r="I63" s="639">
        <f>G63/$G$62</f>
        <v>0.67112353225757859</v>
      </c>
    </row>
    <row r="64" spans="1:9" x14ac:dyDescent="0.2">
      <c r="A64" s="589" t="s">
        <v>250</v>
      </c>
      <c r="B64" s="477">
        <v>14175.689999999999</v>
      </c>
      <c r="C64" s="477">
        <v>13132.27</v>
      </c>
      <c r="D64" s="791">
        <f t="shared" si="9"/>
        <v>-7.3606293591352401E-2</v>
      </c>
      <c r="E64" s="792"/>
      <c r="F64" s="587">
        <v>37324.370999999999</v>
      </c>
      <c r="G64" s="586">
        <v>32198.420000000002</v>
      </c>
      <c r="H64" s="588">
        <f t="shared" si="4"/>
        <v>-0.13733522796673511</v>
      </c>
      <c r="I64" s="639">
        <f>G64/$G$62</f>
        <v>0.29214593351012969</v>
      </c>
    </row>
    <row r="65" spans="1:9" x14ac:dyDescent="0.2">
      <c r="A65" s="589" t="s">
        <v>259</v>
      </c>
      <c r="B65" s="477">
        <v>3127.79</v>
      </c>
      <c r="C65" s="477">
        <v>2255</v>
      </c>
      <c r="D65" s="791">
        <f t="shared" si="9"/>
        <v>-0.27904366981159218</v>
      </c>
      <c r="E65" s="792"/>
      <c r="F65" s="587">
        <v>8157.7529999999997</v>
      </c>
      <c r="G65" s="586">
        <v>4048.2</v>
      </c>
      <c r="H65" s="588">
        <f t="shared" si="4"/>
        <v>-0.50376041049539011</v>
      </c>
      <c r="I65" s="639">
        <f>G65/$G$62</f>
        <v>3.6730534232291737E-2</v>
      </c>
    </row>
    <row r="66" spans="1:9" x14ac:dyDescent="0.2">
      <c r="A66" s="580" t="s">
        <v>595</v>
      </c>
      <c r="B66" s="581">
        <f>SUM(B67:B69)</f>
        <v>20473.63</v>
      </c>
      <c r="C66" s="582">
        <f>SUM(C67:C69)</f>
        <v>42114.44</v>
      </c>
      <c r="D66" s="583">
        <f t="shared" si="0"/>
        <v>1.0570089427229075</v>
      </c>
      <c r="E66" s="790"/>
      <c r="F66" s="581">
        <f>SUM(F67:F69)</f>
        <v>52372.99</v>
      </c>
      <c r="G66" s="582">
        <f>SUM(G67:G69)</f>
        <v>100459.735</v>
      </c>
      <c r="H66" s="584">
        <f t="shared" si="1"/>
        <v>0.91815924582499497</v>
      </c>
      <c r="I66" s="638">
        <f>SUM(I67:I69)</f>
        <v>1</v>
      </c>
    </row>
    <row r="67" spans="1:9" x14ac:dyDescent="0.2">
      <c r="A67" s="591" t="s">
        <v>248</v>
      </c>
      <c r="B67" s="592">
        <v>19800.66</v>
      </c>
      <c r="C67" s="593">
        <v>26431.82</v>
      </c>
      <c r="D67" s="791">
        <f t="shared" si="0"/>
        <v>0.33489590751015369</v>
      </c>
      <c r="E67" s="797"/>
      <c r="F67" s="592">
        <v>50553.229999999996</v>
      </c>
      <c r="G67" s="593">
        <v>64904.154999999999</v>
      </c>
      <c r="H67" s="588">
        <f t="shared" si="1"/>
        <v>0.28387750891486069</v>
      </c>
      <c r="I67" s="640">
        <f>G67/$G$66</f>
        <v>0.64607133395285188</v>
      </c>
    </row>
    <row r="68" spans="1:9" x14ac:dyDescent="0.2">
      <c r="A68" s="591" t="s">
        <v>250</v>
      </c>
      <c r="B68" s="592">
        <v>672.97</v>
      </c>
      <c r="C68" s="593">
        <v>14727.64</v>
      </c>
      <c r="D68" s="791" t="s">
        <v>246</v>
      </c>
      <c r="E68" s="797"/>
      <c r="F68" s="592">
        <v>1819.76</v>
      </c>
      <c r="G68" s="593">
        <v>34600.6</v>
      </c>
      <c r="H68" s="588" t="s">
        <v>246</v>
      </c>
      <c r="I68" s="640">
        <f>G68/$G$66</f>
        <v>0.34442256890285444</v>
      </c>
    </row>
    <row r="69" spans="1:9" x14ac:dyDescent="0.2">
      <c r="A69" s="574" t="s">
        <v>267</v>
      </c>
      <c r="B69" s="592">
        <v>0</v>
      </c>
      <c r="C69" s="593">
        <v>954.98</v>
      </c>
      <c r="D69" s="791" t="s">
        <v>246</v>
      </c>
      <c r="E69" s="797"/>
      <c r="F69" s="798">
        <v>0</v>
      </c>
      <c r="G69" s="593">
        <v>954.98</v>
      </c>
      <c r="H69" s="588" t="s">
        <v>246</v>
      </c>
      <c r="I69" s="640">
        <f>G69/$G$66</f>
        <v>9.506097144293681E-3</v>
      </c>
    </row>
    <row r="70" spans="1:9" x14ac:dyDescent="0.2">
      <c r="A70" s="580" t="s">
        <v>599</v>
      </c>
      <c r="B70" s="581">
        <f>SUM(B71:B71)</f>
        <v>231</v>
      </c>
      <c r="C70" s="582">
        <f>SUM(C71:C71)</f>
        <v>15807</v>
      </c>
      <c r="D70" s="583" t="s">
        <v>246</v>
      </c>
      <c r="E70" s="790"/>
      <c r="F70" s="581">
        <f>SUM(F71:F71)</f>
        <v>751</v>
      </c>
      <c r="G70" s="582">
        <f>SUM(G71:G71)</f>
        <v>31673</v>
      </c>
      <c r="H70" s="584" t="s">
        <v>246</v>
      </c>
      <c r="I70" s="638">
        <f>SUM(I71:I71)</f>
        <v>1</v>
      </c>
    </row>
    <row r="71" spans="1:9" x14ac:dyDescent="0.2">
      <c r="A71" s="595" t="s">
        <v>268</v>
      </c>
      <c r="B71" s="592">
        <v>231</v>
      </c>
      <c r="C71" s="593">
        <v>15807</v>
      </c>
      <c r="D71" s="796" t="s">
        <v>246</v>
      </c>
      <c r="E71" s="799"/>
      <c r="F71" s="592">
        <v>751</v>
      </c>
      <c r="G71" s="593">
        <v>31673</v>
      </c>
      <c r="H71" s="588" t="s">
        <v>246</v>
      </c>
      <c r="I71" s="643">
        <f>G71/$G$70</f>
        <v>1</v>
      </c>
    </row>
    <row r="72" spans="1:9" x14ac:dyDescent="0.2">
      <c r="A72" s="580" t="s">
        <v>605</v>
      </c>
      <c r="B72" s="581">
        <f>SUM(B73:B75)</f>
        <v>497.85500000000002</v>
      </c>
      <c r="C72" s="582">
        <f>SUM(C73:C75)</f>
        <v>9546.0849999999991</v>
      </c>
      <c r="D72" s="583" t="s">
        <v>246</v>
      </c>
      <c r="E72" s="790"/>
      <c r="F72" s="581">
        <f>SUM(F73:F75)</f>
        <v>4677.5349999999999</v>
      </c>
      <c r="G72" s="582">
        <f>SUM(G73:G75)</f>
        <v>17820.814999999999</v>
      </c>
      <c r="H72" s="584">
        <f t="shared" ref="H72:H75" si="10">(G72-F72)/F72</f>
        <v>2.8098731489983506</v>
      </c>
      <c r="I72" s="638">
        <f>SUM(I73:I75)</f>
        <v>1</v>
      </c>
    </row>
    <row r="73" spans="1:9" x14ac:dyDescent="0.2">
      <c r="A73" s="591" t="s">
        <v>256</v>
      </c>
      <c r="B73" s="592">
        <v>497.85500000000002</v>
      </c>
      <c r="C73" s="593">
        <v>8786.0849999999991</v>
      </c>
      <c r="D73" s="796" t="s">
        <v>246</v>
      </c>
      <c r="E73" s="799"/>
      <c r="F73" s="592">
        <v>1817.5349999999999</v>
      </c>
      <c r="G73" s="593">
        <v>14440.814999999999</v>
      </c>
      <c r="H73" s="588">
        <f t="shared" si="10"/>
        <v>6.9452747815035201</v>
      </c>
      <c r="I73" s="643">
        <f>(G73/$G$72)</f>
        <v>0.81033415138420994</v>
      </c>
    </row>
    <row r="74" spans="1:9" x14ac:dyDescent="0.2">
      <c r="A74" s="591" t="s">
        <v>248</v>
      </c>
      <c r="B74" s="592">
        <v>0</v>
      </c>
      <c r="C74" s="593">
        <v>500</v>
      </c>
      <c r="D74" s="796" t="s">
        <v>246</v>
      </c>
      <c r="E74" s="799"/>
      <c r="F74" s="592">
        <v>300</v>
      </c>
      <c r="G74" s="593">
        <v>3000</v>
      </c>
      <c r="H74" s="588">
        <f t="shared" si="10"/>
        <v>9</v>
      </c>
      <c r="I74" s="643">
        <f>(G74/$G$72)</f>
        <v>0.16834246918561246</v>
      </c>
    </row>
    <row r="75" spans="1:9" x14ac:dyDescent="0.2">
      <c r="A75" s="591" t="s">
        <v>266</v>
      </c>
      <c r="B75" s="592">
        <v>0</v>
      </c>
      <c r="C75" s="593">
        <v>260</v>
      </c>
      <c r="D75" s="796" t="s">
        <v>246</v>
      </c>
      <c r="E75" s="799"/>
      <c r="F75" s="592">
        <v>2560</v>
      </c>
      <c r="G75" s="593">
        <v>380</v>
      </c>
      <c r="H75" s="588">
        <f t="shared" si="10"/>
        <v>-0.8515625</v>
      </c>
      <c r="I75" s="643">
        <f>(G75/$G$72)</f>
        <v>2.1323379430177578E-2</v>
      </c>
    </row>
    <row r="76" spans="1:9" x14ac:dyDescent="0.2">
      <c r="A76" s="580" t="s">
        <v>597</v>
      </c>
      <c r="B76" s="581">
        <f>SUM(B77:B81)</f>
        <v>28182.85</v>
      </c>
      <c r="C76" s="582">
        <f>SUM(C77:C81)</f>
        <v>13887.8</v>
      </c>
      <c r="D76" s="583">
        <f>(C76-B76)/B76</f>
        <v>-0.50722513869250274</v>
      </c>
      <c r="E76" s="790"/>
      <c r="F76" s="581">
        <f>SUM(F77:F81)</f>
        <v>63324.49</v>
      </c>
      <c r="G76" s="582">
        <f>SUM(G77:G81)</f>
        <v>14920.517</v>
      </c>
      <c r="H76" s="584">
        <f>(G76-F76)/F76</f>
        <v>-0.76437998947958363</v>
      </c>
      <c r="I76" s="638">
        <f>SUM(I77:I81)</f>
        <v>1</v>
      </c>
    </row>
    <row r="77" spans="1:9" x14ac:dyDescent="0.2">
      <c r="A77" s="591" t="s">
        <v>250</v>
      </c>
      <c r="B77" s="798">
        <v>27835</v>
      </c>
      <c r="C77" s="801">
        <v>9288</v>
      </c>
      <c r="D77" s="791">
        <f>(C77-B77)/B77</f>
        <v>-0.66631938207292973</v>
      </c>
      <c r="E77" s="797"/>
      <c r="F77" s="592">
        <v>57838</v>
      </c>
      <c r="G77" s="593">
        <v>9288</v>
      </c>
      <c r="H77" s="588">
        <f>(G77-F77)/F77</f>
        <v>-0.83941353435457655</v>
      </c>
      <c r="I77" s="640">
        <f>G77/$G$76</f>
        <v>0.62249853674641431</v>
      </c>
    </row>
    <row r="78" spans="1:9" x14ac:dyDescent="0.2">
      <c r="A78" s="591" t="s">
        <v>248</v>
      </c>
      <c r="B78" s="798">
        <v>0</v>
      </c>
      <c r="C78" s="586">
        <v>4260</v>
      </c>
      <c r="D78" s="791" t="s">
        <v>246</v>
      </c>
      <c r="E78" s="797"/>
      <c r="F78" s="592">
        <v>4161</v>
      </c>
      <c r="G78" s="593">
        <v>4437.817</v>
      </c>
      <c r="H78" s="588">
        <f t="shared" ref="H78" si="11">(G78-F78)/F78</f>
        <v>6.6526556116318192E-2</v>
      </c>
      <c r="I78" s="640">
        <f>G78/$G$76</f>
        <v>0.29743051128858339</v>
      </c>
    </row>
    <row r="79" spans="1:9" x14ac:dyDescent="0.2">
      <c r="A79" s="574" t="s">
        <v>261</v>
      </c>
      <c r="B79" s="592">
        <v>245</v>
      </c>
      <c r="C79" s="593">
        <v>290</v>
      </c>
      <c r="D79" s="791">
        <f>(C79-B79)/B79</f>
        <v>0.18367346938775511</v>
      </c>
      <c r="E79" s="797"/>
      <c r="F79" s="592">
        <v>730</v>
      </c>
      <c r="G79" s="593">
        <v>985</v>
      </c>
      <c r="H79" s="588">
        <f>(G79-F79)/F79</f>
        <v>0.34931506849315069</v>
      </c>
      <c r="I79" s="640">
        <f>G79/$G$76</f>
        <v>6.6016479187684982E-2</v>
      </c>
    </row>
    <row r="80" spans="1:9" x14ac:dyDescent="0.2">
      <c r="A80" s="574" t="s">
        <v>256</v>
      </c>
      <c r="B80" s="592">
        <v>70</v>
      </c>
      <c r="C80" s="593">
        <v>30</v>
      </c>
      <c r="D80" s="791">
        <f t="shared" ref="D80:D83" si="12">(C80-B80)/B80</f>
        <v>-0.5714285714285714</v>
      </c>
      <c r="E80" s="797"/>
      <c r="F80" s="592">
        <v>560</v>
      </c>
      <c r="G80" s="593">
        <v>171</v>
      </c>
      <c r="H80" s="588">
        <f>(G80-F80)/F80</f>
        <v>-0.69464285714285712</v>
      </c>
      <c r="I80" s="640">
        <f>G80/$G$76</f>
        <v>1.1460728874207241E-2</v>
      </c>
    </row>
    <row r="81" spans="1:9" x14ac:dyDescent="0.2">
      <c r="A81" s="574" t="s">
        <v>268</v>
      </c>
      <c r="B81" s="585">
        <v>32.85</v>
      </c>
      <c r="C81" s="586">
        <v>19.8</v>
      </c>
      <c r="D81" s="791">
        <f t="shared" si="12"/>
        <v>-0.39726027397260272</v>
      </c>
      <c r="E81" s="802"/>
      <c r="F81" s="585">
        <v>35.49</v>
      </c>
      <c r="G81" s="586">
        <v>38.700000000000003</v>
      </c>
      <c r="H81" s="588">
        <f>(G81-F81)/F81</f>
        <v>9.0448013524936616E-2</v>
      </c>
      <c r="I81" s="640">
        <f>G81/$G$76</f>
        <v>2.5937439031100602E-3</v>
      </c>
    </row>
    <row r="82" spans="1:9" x14ac:dyDescent="0.2">
      <c r="A82" s="580" t="s">
        <v>601</v>
      </c>
      <c r="B82" s="581">
        <f>SUM(B83)</f>
        <v>2081.2849999999999</v>
      </c>
      <c r="C82" s="582">
        <f>SUM(C83)</f>
        <v>3070.24</v>
      </c>
      <c r="D82" s="583">
        <f t="shared" si="12"/>
        <v>0.47516558280100996</v>
      </c>
      <c r="E82" s="790"/>
      <c r="F82" s="581">
        <f>SUM(F83)</f>
        <v>9327.7649999999994</v>
      </c>
      <c r="G82" s="582">
        <f>SUM(G83)</f>
        <v>11290.28</v>
      </c>
      <c r="H82" s="584">
        <f t="shared" ref="H82:H88" si="13">(G82-F82)/F82</f>
        <v>0.2103949874380413</v>
      </c>
      <c r="I82" s="638">
        <f>SUM(I83)</f>
        <v>1</v>
      </c>
    </row>
    <row r="83" spans="1:9" x14ac:dyDescent="0.2">
      <c r="A83" s="591" t="s">
        <v>248</v>
      </c>
      <c r="B83" s="592">
        <v>2081.2849999999999</v>
      </c>
      <c r="C83" s="593">
        <v>3070.24</v>
      </c>
      <c r="D83" s="791">
        <f t="shared" si="12"/>
        <v>0.47516558280100996</v>
      </c>
      <c r="E83" s="797"/>
      <c r="F83" s="592">
        <v>9327.7649999999994</v>
      </c>
      <c r="G83" s="593">
        <v>11290.28</v>
      </c>
      <c r="H83" s="588">
        <f t="shared" si="13"/>
        <v>0.2103949874380413</v>
      </c>
      <c r="I83" s="640">
        <f>+G83/$G$82</f>
        <v>1</v>
      </c>
    </row>
    <row r="84" spans="1:9" x14ac:dyDescent="0.2">
      <c r="A84" s="580" t="s">
        <v>603</v>
      </c>
      <c r="B84" s="581">
        <f>SUM(B85:B88)</f>
        <v>1948</v>
      </c>
      <c r="C84" s="582">
        <f>SUM(C85:C88)</f>
        <v>3341</v>
      </c>
      <c r="D84" s="583">
        <f>(C84-B84)/B84</f>
        <v>0.71509240246406569</v>
      </c>
      <c r="E84" s="790"/>
      <c r="F84" s="581">
        <f>SUM(F85:F88)</f>
        <v>6422</v>
      </c>
      <c r="G84" s="582">
        <f>SUM(G85:G88)</f>
        <v>10349</v>
      </c>
      <c r="H84" s="584">
        <f t="shared" si="13"/>
        <v>0.61149174711927745</v>
      </c>
      <c r="I84" s="638">
        <f>SUM(I85:I88)</f>
        <v>1</v>
      </c>
    </row>
    <row r="85" spans="1:9" x14ac:dyDescent="0.2">
      <c r="A85" s="574" t="s">
        <v>255</v>
      </c>
      <c r="B85" s="585">
        <v>1000</v>
      </c>
      <c r="C85" s="586">
        <v>2000</v>
      </c>
      <c r="D85" s="796">
        <f t="shared" ref="D85:D87" si="14">(C85-B85)/B85</f>
        <v>1</v>
      </c>
      <c r="E85" s="800"/>
      <c r="F85" s="585">
        <v>3000</v>
      </c>
      <c r="G85" s="586">
        <v>6000</v>
      </c>
      <c r="H85" s="588">
        <f t="shared" si="13"/>
        <v>1</v>
      </c>
      <c r="I85" s="642">
        <f>(G85/$G$84)</f>
        <v>0.57976616098173739</v>
      </c>
    </row>
    <row r="86" spans="1:9" x14ac:dyDescent="0.2">
      <c r="A86" s="574" t="s">
        <v>268</v>
      </c>
      <c r="B86" s="585">
        <v>660</v>
      </c>
      <c r="C86" s="586">
        <v>1260</v>
      </c>
      <c r="D86" s="796">
        <f t="shared" si="14"/>
        <v>0.90909090909090906</v>
      </c>
      <c r="E86" s="800"/>
      <c r="F86" s="585">
        <v>2785</v>
      </c>
      <c r="G86" s="586">
        <v>4104</v>
      </c>
      <c r="H86" s="588">
        <f t="shared" si="13"/>
        <v>0.47360861759425493</v>
      </c>
      <c r="I86" s="642">
        <f>(G86/$G$84)</f>
        <v>0.39656005411150835</v>
      </c>
    </row>
    <row r="87" spans="1:9" x14ac:dyDescent="0.2">
      <c r="A87" s="574" t="s">
        <v>254</v>
      </c>
      <c r="B87" s="585">
        <v>183</v>
      </c>
      <c r="C87" s="586">
        <v>81</v>
      </c>
      <c r="D87" s="796">
        <f t="shared" si="14"/>
        <v>-0.55737704918032782</v>
      </c>
      <c r="E87" s="800"/>
      <c r="F87" s="585">
        <v>307</v>
      </c>
      <c r="G87" s="586">
        <v>214</v>
      </c>
      <c r="H87" s="588">
        <f t="shared" si="13"/>
        <v>-0.30293159609120524</v>
      </c>
      <c r="I87" s="642">
        <f>(G87/$G$84)</f>
        <v>2.0678326408348633E-2</v>
      </c>
    </row>
    <row r="88" spans="1:9" x14ac:dyDescent="0.2">
      <c r="A88" s="574" t="s">
        <v>250</v>
      </c>
      <c r="B88" s="585">
        <v>105</v>
      </c>
      <c r="C88" s="586">
        <v>0</v>
      </c>
      <c r="D88" s="796" t="s">
        <v>247</v>
      </c>
      <c r="E88" s="800"/>
      <c r="F88" s="585">
        <v>330</v>
      </c>
      <c r="G88" s="586">
        <v>31</v>
      </c>
      <c r="H88" s="588">
        <f t="shared" si="13"/>
        <v>-0.90606060606060601</v>
      </c>
      <c r="I88" s="642">
        <f>(G88/$G$84)</f>
        <v>2.995458498405643E-3</v>
      </c>
    </row>
    <row r="89" spans="1:9" x14ac:dyDescent="0.2">
      <c r="A89" s="580" t="s">
        <v>608</v>
      </c>
      <c r="B89" s="581">
        <f>SUM(B90:B91)</f>
        <v>1</v>
      </c>
      <c r="C89" s="582">
        <f>SUM(C90:C91)</f>
        <v>750</v>
      </c>
      <c r="D89" s="583" t="s">
        <v>246</v>
      </c>
      <c r="E89" s="790"/>
      <c r="F89" s="581">
        <f>SUM(F90:F91)</f>
        <v>466</v>
      </c>
      <c r="G89" s="582">
        <f>SUM(G90:G91)</f>
        <v>2250</v>
      </c>
      <c r="H89" s="584">
        <f>(G89-F89)/F89</f>
        <v>3.8283261802575108</v>
      </c>
      <c r="I89" s="638">
        <f>SUM(I90:I91)</f>
        <v>1</v>
      </c>
    </row>
    <row r="90" spans="1:9" x14ac:dyDescent="0.2">
      <c r="A90" s="574" t="s">
        <v>267</v>
      </c>
      <c r="B90" s="585">
        <v>1</v>
      </c>
      <c r="C90" s="586">
        <v>750</v>
      </c>
      <c r="D90" s="796" t="s">
        <v>246</v>
      </c>
      <c r="E90" s="800"/>
      <c r="F90" s="585">
        <v>281</v>
      </c>
      <c r="G90" s="586">
        <v>2250</v>
      </c>
      <c r="H90" s="588">
        <f>(G90-F90)/F90</f>
        <v>7.0071174377224201</v>
      </c>
      <c r="I90" s="642">
        <f>G90/$G$89</f>
        <v>1</v>
      </c>
    </row>
    <row r="91" spans="1:9" x14ac:dyDescent="0.2">
      <c r="A91" s="574" t="s">
        <v>248</v>
      </c>
      <c r="B91" s="592">
        <v>0</v>
      </c>
      <c r="C91" s="586">
        <v>0</v>
      </c>
      <c r="D91" s="796" t="s">
        <v>247</v>
      </c>
      <c r="E91" s="800"/>
      <c r="F91" s="592">
        <v>185</v>
      </c>
      <c r="G91" s="586">
        <v>0</v>
      </c>
      <c r="H91" s="588" t="s">
        <v>247</v>
      </c>
      <c r="I91" s="642" t="s">
        <v>247</v>
      </c>
    </row>
    <row r="92" spans="1:9" x14ac:dyDescent="0.2">
      <c r="A92" s="580" t="s">
        <v>600</v>
      </c>
      <c r="B92" s="581">
        <f>SUM(B93:B95)</f>
        <v>259</v>
      </c>
      <c r="C92" s="582">
        <f>SUM(C93:C95)</f>
        <v>1773.8020000000001</v>
      </c>
      <c r="D92" s="583">
        <f t="shared" ref="D92" si="15">(C92-B92)/B92</f>
        <v>5.8486563706563715</v>
      </c>
      <c r="E92" s="790"/>
      <c r="F92" s="581">
        <f>SUM(F93:F95)</f>
        <v>382</v>
      </c>
      <c r="G92" s="582">
        <f>SUM(G93:G95)</f>
        <v>2106.8020000000001</v>
      </c>
      <c r="H92" s="584">
        <f>(G92-F92)/F92</f>
        <v>4.5151884816753931</v>
      </c>
      <c r="I92" s="638">
        <f>SUM(I93:I95)</f>
        <v>0.99999999999999989</v>
      </c>
    </row>
    <row r="93" spans="1:9" x14ac:dyDescent="0.2">
      <c r="A93" s="655" t="s">
        <v>248</v>
      </c>
      <c r="B93" s="477">
        <v>0</v>
      </c>
      <c r="C93" s="477">
        <v>1599.8020000000001</v>
      </c>
      <c r="D93" s="791" t="s">
        <v>246</v>
      </c>
      <c r="E93" s="799"/>
      <c r="F93" s="592">
        <v>0</v>
      </c>
      <c r="G93" s="477">
        <v>1599.8020000000001</v>
      </c>
      <c r="H93" s="641" t="s">
        <v>246</v>
      </c>
      <c r="I93" s="642">
        <f>G93/$G$92</f>
        <v>0.75935090245784842</v>
      </c>
    </row>
    <row r="94" spans="1:9" x14ac:dyDescent="0.2">
      <c r="A94" s="655" t="s">
        <v>253</v>
      </c>
      <c r="B94" s="477">
        <v>254</v>
      </c>
      <c r="C94" s="477">
        <v>174</v>
      </c>
      <c r="D94" s="791">
        <f t="shared" ref="D94:D97" si="16">(C94-B94)/B94</f>
        <v>-0.31496062992125984</v>
      </c>
      <c r="E94" s="799"/>
      <c r="F94" s="592">
        <v>359</v>
      </c>
      <c r="G94" s="477">
        <v>487</v>
      </c>
      <c r="H94" s="641">
        <f>(G94-F94)/F94</f>
        <v>0.35654596100278552</v>
      </c>
      <c r="I94" s="642">
        <f>G94/$G$92</f>
        <v>0.23115603649512387</v>
      </c>
    </row>
    <row r="95" spans="1:9" x14ac:dyDescent="0.2">
      <c r="A95" s="655" t="s">
        <v>256</v>
      </c>
      <c r="B95" s="477">
        <v>5</v>
      </c>
      <c r="C95" s="586">
        <v>0</v>
      </c>
      <c r="D95" s="791" t="s">
        <v>247</v>
      </c>
      <c r="E95" s="799"/>
      <c r="F95" s="592">
        <v>23</v>
      </c>
      <c r="G95" s="477">
        <v>20</v>
      </c>
      <c r="H95" s="588">
        <f>(G95-F95)/F95</f>
        <v>-0.13043478260869565</v>
      </c>
      <c r="I95" s="642">
        <f>G95/$G$92</f>
        <v>9.493061047027674E-3</v>
      </c>
    </row>
    <row r="96" spans="1:9" x14ac:dyDescent="0.2">
      <c r="A96" s="580" t="s">
        <v>607</v>
      </c>
      <c r="B96" s="581">
        <f>SUM(B97:B98)</f>
        <v>382.67500000000001</v>
      </c>
      <c r="C96" s="582">
        <f>SUM(C97:C98)</f>
        <v>619.37</v>
      </c>
      <c r="D96" s="583">
        <f t="shared" ref="D96" si="17">(C96-B96)/B96</f>
        <v>0.6185274710916574</v>
      </c>
      <c r="E96" s="790"/>
      <c r="F96" s="581">
        <f>SUM(F97:F98)</f>
        <v>652.42499999999995</v>
      </c>
      <c r="G96" s="582">
        <f>SUM(G97:G98)</f>
        <v>1703.0749999999998</v>
      </c>
      <c r="H96" s="584">
        <f t="shared" ref="H96:H97" si="18">(G96-F96)/F96</f>
        <v>1.6103766716480821</v>
      </c>
      <c r="I96" s="638">
        <f>SUM(I97:I98)</f>
        <v>1</v>
      </c>
    </row>
    <row r="97" spans="1:9" x14ac:dyDescent="0.2">
      <c r="A97" s="591" t="s">
        <v>248</v>
      </c>
      <c r="B97" s="592">
        <v>382.67500000000001</v>
      </c>
      <c r="C97" s="593">
        <v>619.37</v>
      </c>
      <c r="D97" s="791">
        <f t="shared" si="16"/>
        <v>0.6185274710916574</v>
      </c>
      <c r="E97" s="799"/>
      <c r="F97" s="585">
        <v>625.42499999999995</v>
      </c>
      <c r="G97" s="593">
        <v>1703.0749999999998</v>
      </c>
      <c r="H97" s="588">
        <f t="shared" si="18"/>
        <v>1.7230683135467881</v>
      </c>
      <c r="I97" s="642">
        <f>G97/$G$96</f>
        <v>1</v>
      </c>
    </row>
    <row r="98" spans="1:9" x14ac:dyDescent="0.2">
      <c r="A98" s="591" t="s">
        <v>266</v>
      </c>
      <c r="B98" s="586">
        <v>0</v>
      </c>
      <c r="C98" s="586">
        <v>0</v>
      </c>
      <c r="D98" s="796" t="s">
        <v>247</v>
      </c>
      <c r="F98" s="585">
        <v>27</v>
      </c>
      <c r="G98" s="586">
        <v>0</v>
      </c>
      <c r="H98" s="588" t="s">
        <v>247</v>
      </c>
      <c r="I98" s="642" t="s">
        <v>247</v>
      </c>
    </row>
    <row r="99" spans="1:9" x14ac:dyDescent="0.2">
      <c r="A99" s="580" t="s">
        <v>598</v>
      </c>
      <c r="B99" s="581">
        <f>SUM(B100:B101)</f>
        <v>390</v>
      </c>
      <c r="C99" s="582">
        <f>SUM(C100:C101)</f>
        <v>1581.31</v>
      </c>
      <c r="D99" s="583">
        <f>(C99-B99)/B99</f>
        <v>3.0546410256410255</v>
      </c>
      <c r="E99" s="790"/>
      <c r="F99" s="581">
        <f>SUM(F100:F101)</f>
        <v>1708.3899999999999</v>
      </c>
      <c r="G99" s="582">
        <f>SUM(G100:G101)</f>
        <v>1615.31</v>
      </c>
      <c r="H99" s="584">
        <f>(G99-F99)/F99</f>
        <v>-5.4484046382851654E-2</v>
      </c>
      <c r="I99" s="638">
        <f>SUM(I100:I101)</f>
        <v>1</v>
      </c>
    </row>
    <row r="100" spans="1:9" x14ac:dyDescent="0.2">
      <c r="A100" s="591" t="s">
        <v>256</v>
      </c>
      <c r="B100" s="592">
        <v>32</v>
      </c>
      <c r="C100" s="593">
        <v>1581.31</v>
      </c>
      <c r="D100" s="791" t="s">
        <v>246</v>
      </c>
      <c r="E100" s="797"/>
      <c r="F100" s="798">
        <v>148</v>
      </c>
      <c r="G100" s="593">
        <v>1615.31</v>
      </c>
      <c r="H100" s="588">
        <f>(G100-F100)/F100</f>
        <v>9.9142567567567568</v>
      </c>
      <c r="I100" s="640">
        <f>(G100/$G$99)</f>
        <v>1</v>
      </c>
    </row>
    <row r="101" spans="1:9" x14ac:dyDescent="0.2">
      <c r="A101" s="591" t="s">
        <v>253</v>
      </c>
      <c r="B101" s="592">
        <v>358</v>
      </c>
      <c r="C101" s="593">
        <v>0</v>
      </c>
      <c r="D101" s="791" t="s">
        <v>247</v>
      </c>
      <c r="E101" s="797"/>
      <c r="F101" s="798">
        <v>1560.3899999999999</v>
      </c>
      <c r="G101" s="586">
        <v>0</v>
      </c>
      <c r="H101" s="588" t="s">
        <v>247</v>
      </c>
      <c r="I101" s="640" t="s">
        <v>247</v>
      </c>
    </row>
    <row r="102" spans="1:9" x14ac:dyDescent="0.2">
      <c r="A102" s="580" t="s">
        <v>606</v>
      </c>
      <c r="B102" s="581">
        <f>SUM(B103:B103)</f>
        <v>674.82500000000005</v>
      </c>
      <c r="C102" s="582">
        <f>SUM(C103:C103)</f>
        <v>184.23</v>
      </c>
      <c r="D102" s="583">
        <f t="shared" ref="D102:D105" si="19">(C102-B102)/B102</f>
        <v>-0.7269958878227688</v>
      </c>
      <c r="E102" s="790"/>
      <c r="F102" s="581">
        <f>SUM(F103:F103)</f>
        <v>1747.11</v>
      </c>
      <c r="G102" s="582">
        <f>SUM(G103:G103)</f>
        <v>468.93999999999994</v>
      </c>
      <c r="H102" s="584">
        <f t="shared" ref="H102:H109" si="20">(G102-F102)/F102</f>
        <v>-0.73159102746821902</v>
      </c>
      <c r="I102" s="638">
        <f>SUM(I103:I103)</f>
        <v>1</v>
      </c>
    </row>
    <row r="103" spans="1:9" x14ac:dyDescent="0.2">
      <c r="A103" s="591" t="s">
        <v>248</v>
      </c>
      <c r="B103" s="592">
        <v>674.82500000000005</v>
      </c>
      <c r="C103" s="593">
        <v>184.23</v>
      </c>
      <c r="D103" s="796">
        <f t="shared" si="19"/>
        <v>-0.7269958878227688</v>
      </c>
      <c r="E103" s="799"/>
      <c r="F103" s="592">
        <v>1747.11</v>
      </c>
      <c r="G103" s="593">
        <v>468.93999999999994</v>
      </c>
      <c r="H103" s="588">
        <f t="shared" si="20"/>
        <v>-0.73159102746821902</v>
      </c>
      <c r="I103" s="642">
        <f>G103/$G$102</f>
        <v>1</v>
      </c>
    </row>
    <row r="104" spans="1:9" x14ac:dyDescent="0.2">
      <c r="A104" s="580" t="s">
        <v>609</v>
      </c>
      <c r="B104" s="581">
        <f>SUM(B105:B105)</f>
        <v>203</v>
      </c>
      <c r="C104" s="582">
        <f>SUM(C105:C105)</f>
        <v>44</v>
      </c>
      <c r="D104" s="583">
        <f t="shared" si="19"/>
        <v>-0.78325123152709364</v>
      </c>
      <c r="E104" s="790"/>
      <c r="F104" s="581">
        <f>SUM(F105:F105)</f>
        <v>432</v>
      </c>
      <c r="G104" s="582">
        <f>SUM(G105:G105)</f>
        <v>255</v>
      </c>
      <c r="H104" s="584">
        <f t="shared" si="20"/>
        <v>-0.40972222222222221</v>
      </c>
      <c r="I104" s="638">
        <f>SUM(I105:I105)</f>
        <v>1</v>
      </c>
    </row>
    <row r="105" spans="1:9" x14ac:dyDescent="0.2">
      <c r="A105" s="803" t="s">
        <v>254</v>
      </c>
      <c r="B105" s="586">
        <v>203</v>
      </c>
      <c r="C105" s="586">
        <v>44</v>
      </c>
      <c r="D105" s="796">
        <f t="shared" si="19"/>
        <v>-0.78325123152709364</v>
      </c>
      <c r="E105" s="799"/>
      <c r="F105" s="592">
        <v>432</v>
      </c>
      <c r="G105" s="593">
        <v>255</v>
      </c>
      <c r="H105" s="588">
        <f t="shared" si="20"/>
        <v>-0.40972222222222221</v>
      </c>
      <c r="I105" s="643">
        <f>G105/$G$104</f>
        <v>1</v>
      </c>
    </row>
    <row r="106" spans="1:9" x14ac:dyDescent="0.2">
      <c r="A106" s="580" t="s">
        <v>610</v>
      </c>
      <c r="B106" s="581">
        <f>SUM(B107:B107)</f>
        <v>59</v>
      </c>
      <c r="C106" s="582">
        <f>SUM(C107:C107)</f>
        <v>14</v>
      </c>
      <c r="D106" s="583">
        <f>(C106-B106)/B106</f>
        <v>-0.76271186440677963</v>
      </c>
      <c r="E106" s="790"/>
      <c r="F106" s="581">
        <f>SUM(F107:F107)</f>
        <v>171</v>
      </c>
      <c r="G106" s="582">
        <f>SUM(G107:G107)</f>
        <v>120</v>
      </c>
      <c r="H106" s="584">
        <f t="shared" si="20"/>
        <v>-0.2982456140350877</v>
      </c>
      <c r="I106" s="638">
        <f>SUM(I107:I107)</f>
        <v>1</v>
      </c>
    </row>
    <row r="107" spans="1:9" x14ac:dyDescent="0.2">
      <c r="A107" s="595" t="s">
        <v>250</v>
      </c>
      <c r="B107" s="592">
        <v>59</v>
      </c>
      <c r="C107" s="593">
        <v>14</v>
      </c>
      <c r="D107" s="796">
        <f>(C107-B107)/B107</f>
        <v>-0.76271186440677963</v>
      </c>
      <c r="E107" s="799"/>
      <c r="F107" s="592">
        <v>171</v>
      </c>
      <c r="G107" s="593">
        <v>120</v>
      </c>
      <c r="H107" s="588">
        <f t="shared" si="20"/>
        <v>-0.2982456140350877</v>
      </c>
      <c r="I107" s="643">
        <f>G107/$G$106</f>
        <v>1</v>
      </c>
    </row>
    <row r="108" spans="1:9" x14ac:dyDescent="0.2">
      <c r="A108" s="580" t="s">
        <v>602</v>
      </c>
      <c r="B108" s="581">
        <f>SUM(B109:B110)</f>
        <v>3672.1499999999996</v>
      </c>
      <c r="C108" s="582">
        <f>SUM(C109:C110)</f>
        <v>13</v>
      </c>
      <c r="D108" s="583">
        <f>(C108-B108)/B108</f>
        <v>-0.99645983960350204</v>
      </c>
      <c r="E108" s="790"/>
      <c r="F108" s="581">
        <f>SUM(F109:F110)</f>
        <v>10593.808999999999</v>
      </c>
      <c r="G108" s="582">
        <f>SUM(G109:G110)</f>
        <v>84</v>
      </c>
      <c r="H108" s="584">
        <f t="shared" si="20"/>
        <v>-0.99207084062021511</v>
      </c>
      <c r="I108" s="638">
        <f>SUM(I109:I110)</f>
        <v>1</v>
      </c>
    </row>
    <row r="109" spans="1:9" x14ac:dyDescent="0.2">
      <c r="A109" s="574" t="s">
        <v>250</v>
      </c>
      <c r="B109" s="585">
        <v>0</v>
      </c>
      <c r="C109" s="586">
        <v>13</v>
      </c>
      <c r="D109" s="791" t="s">
        <v>246</v>
      </c>
      <c r="E109" s="802"/>
      <c r="F109" s="804">
        <v>469</v>
      </c>
      <c r="G109" s="477">
        <v>84</v>
      </c>
      <c r="H109" s="588">
        <f t="shared" si="20"/>
        <v>-0.82089552238805974</v>
      </c>
      <c r="I109" s="639">
        <f>G109/$G$108</f>
        <v>1</v>
      </c>
    </row>
    <row r="110" spans="1:9" x14ac:dyDescent="0.2">
      <c r="A110" s="574" t="s">
        <v>259</v>
      </c>
      <c r="B110" s="585">
        <v>3672.1499999999996</v>
      </c>
      <c r="C110" s="586">
        <v>0</v>
      </c>
      <c r="D110" s="791" t="s">
        <v>247</v>
      </c>
      <c r="E110" s="802"/>
      <c r="F110" s="804">
        <v>10124.808999999999</v>
      </c>
      <c r="G110" s="586">
        <v>0</v>
      </c>
      <c r="H110" s="588" t="s">
        <v>247</v>
      </c>
      <c r="I110" s="639" t="s">
        <v>247</v>
      </c>
    </row>
    <row r="111" spans="1:9" x14ac:dyDescent="0.2">
      <c r="A111" s="580" t="s">
        <v>638</v>
      </c>
      <c r="B111" s="581">
        <f>SUM(B112:B112)</f>
        <v>0</v>
      </c>
      <c r="C111" s="582">
        <f>SUM(C112:C112)</f>
        <v>0</v>
      </c>
      <c r="D111" s="583" t="s">
        <v>247</v>
      </c>
      <c r="E111" s="790"/>
      <c r="F111" s="581">
        <f>SUM(F112:F112)</f>
        <v>0</v>
      </c>
      <c r="G111" s="582">
        <f>SUM(G112:G112)</f>
        <v>30</v>
      </c>
      <c r="H111" s="584" t="s">
        <v>246</v>
      </c>
      <c r="I111" s="638">
        <f>SUM(I112:I112)</f>
        <v>1</v>
      </c>
    </row>
    <row r="112" spans="1:9" x14ac:dyDescent="0.2">
      <c r="A112" s="574" t="s">
        <v>250</v>
      </c>
      <c r="B112" s="592">
        <v>0</v>
      </c>
      <c r="C112" s="593">
        <v>0</v>
      </c>
      <c r="D112" s="796" t="s">
        <v>247</v>
      </c>
      <c r="E112" s="799"/>
      <c r="F112" s="593">
        <v>0</v>
      </c>
      <c r="G112" s="593">
        <v>30</v>
      </c>
      <c r="H112" s="588" t="s">
        <v>246</v>
      </c>
      <c r="I112" s="642">
        <f>G112/$G$111</f>
        <v>1</v>
      </c>
    </row>
    <row r="113" spans="1:9" x14ac:dyDescent="0.2">
      <c r="A113" s="580" t="s">
        <v>611</v>
      </c>
      <c r="B113" s="581">
        <f>SUM(B114:B114)</f>
        <v>0</v>
      </c>
      <c r="C113" s="582">
        <f>SUM(C114:C114)</f>
        <v>0</v>
      </c>
      <c r="D113" s="583" t="s">
        <v>247</v>
      </c>
      <c r="E113" s="790"/>
      <c r="F113" s="581">
        <f>SUM(F114:F114)</f>
        <v>1</v>
      </c>
      <c r="G113" s="582">
        <f>SUM(G114:G114)</f>
        <v>7</v>
      </c>
      <c r="H113" s="584">
        <f>(G113-F113)/F113</f>
        <v>6</v>
      </c>
      <c r="I113" s="638">
        <f>SUM(I114:I114)</f>
        <v>1</v>
      </c>
    </row>
    <row r="114" spans="1:9" x14ac:dyDescent="0.2">
      <c r="A114" s="591" t="s">
        <v>256</v>
      </c>
      <c r="B114" s="592">
        <v>0</v>
      </c>
      <c r="C114" s="593">
        <v>0</v>
      </c>
      <c r="D114" s="796" t="s">
        <v>247</v>
      </c>
      <c r="E114" s="797"/>
      <c r="F114" s="592">
        <v>1</v>
      </c>
      <c r="G114" s="593">
        <v>7</v>
      </c>
      <c r="H114" s="588">
        <f>(G114-F114)/F114</f>
        <v>6</v>
      </c>
      <c r="I114" s="640">
        <f>G113/$G$114</f>
        <v>1</v>
      </c>
    </row>
    <row r="115" spans="1:9" x14ac:dyDescent="0.2">
      <c r="A115" s="580" t="s">
        <v>612</v>
      </c>
      <c r="B115" s="581">
        <f>SUM(B116:B116)</f>
        <v>2</v>
      </c>
      <c r="C115" s="582">
        <f>SUM(C116:C116)</f>
        <v>0</v>
      </c>
      <c r="D115" s="583" t="s">
        <v>247</v>
      </c>
      <c r="E115" s="790"/>
      <c r="F115" s="581">
        <f>SUM(F116:F116)</f>
        <v>6</v>
      </c>
      <c r="G115" s="582">
        <f>SUM(G116:G116)</f>
        <v>4</v>
      </c>
      <c r="H115" s="584">
        <f>(G115-F115)/F115</f>
        <v>-0.33333333333333331</v>
      </c>
      <c r="I115" s="638">
        <f>SUM(I116:I116)</f>
        <v>1</v>
      </c>
    </row>
    <row r="116" spans="1:9" x14ac:dyDescent="0.2">
      <c r="A116" s="574" t="s">
        <v>248</v>
      </c>
      <c r="B116" s="592">
        <v>2</v>
      </c>
      <c r="C116" s="593">
        <v>0</v>
      </c>
      <c r="D116" s="796" t="s">
        <v>247</v>
      </c>
      <c r="E116" s="799"/>
      <c r="F116" s="798">
        <v>6</v>
      </c>
      <c r="G116" s="593">
        <v>4</v>
      </c>
      <c r="H116" s="588">
        <f>(G116-F116)/F116</f>
        <v>-0.33333333333333331</v>
      </c>
      <c r="I116" s="643">
        <f>(G116/G115)</f>
        <v>1</v>
      </c>
    </row>
    <row r="117" spans="1:9" x14ac:dyDescent="0.2">
      <c r="A117" s="580" t="s">
        <v>604</v>
      </c>
      <c r="B117" s="581">
        <f>SUM(B118:B119)</f>
        <v>255.28</v>
      </c>
      <c r="C117" s="582">
        <f>SUM(C118:C119)</f>
        <v>0</v>
      </c>
      <c r="D117" s="583" t="s">
        <v>247</v>
      </c>
      <c r="E117" s="790"/>
      <c r="F117" s="581">
        <f>SUM(F118:F119)</f>
        <v>670.85</v>
      </c>
      <c r="G117" s="582">
        <f>SUM(G118:G119)</f>
        <v>0</v>
      </c>
      <c r="H117" s="584" t="s">
        <v>247</v>
      </c>
      <c r="I117" s="638" t="s">
        <v>247</v>
      </c>
    </row>
    <row r="118" spans="1:9" x14ac:dyDescent="0.2">
      <c r="A118" s="574" t="s">
        <v>269</v>
      </c>
      <c r="B118" s="585">
        <v>0</v>
      </c>
      <c r="C118" s="586">
        <v>0</v>
      </c>
      <c r="D118" s="796" t="s">
        <v>247</v>
      </c>
      <c r="E118" s="805"/>
      <c r="F118" s="585">
        <v>31.864999999999998</v>
      </c>
      <c r="G118" s="586">
        <v>0</v>
      </c>
      <c r="H118" s="588" t="s">
        <v>247</v>
      </c>
      <c r="I118" s="642" t="s">
        <v>247</v>
      </c>
    </row>
    <row r="119" spans="1:9" x14ac:dyDescent="0.2">
      <c r="A119" s="574" t="s">
        <v>260</v>
      </c>
      <c r="B119" s="585">
        <v>255.28</v>
      </c>
      <c r="C119" s="586">
        <v>0</v>
      </c>
      <c r="D119" s="796" t="s">
        <v>247</v>
      </c>
      <c r="E119" s="805"/>
      <c r="F119" s="585">
        <v>638.98500000000001</v>
      </c>
      <c r="G119" s="586">
        <v>0</v>
      </c>
      <c r="H119" s="588" t="s">
        <v>247</v>
      </c>
      <c r="I119" s="642" t="s">
        <v>247</v>
      </c>
    </row>
    <row r="120" spans="1:9" ht="63.75" customHeight="1" x14ac:dyDescent="0.2">
      <c r="A120" s="997" t="s">
        <v>821</v>
      </c>
      <c r="B120" s="997"/>
      <c r="C120" s="997"/>
      <c r="D120" s="997"/>
      <c r="E120" s="997"/>
      <c r="F120" s="997"/>
      <c r="G120" s="997"/>
      <c r="H120" s="997"/>
      <c r="I120" s="997"/>
    </row>
    <row r="121" spans="1:9" ht="15" x14ac:dyDescent="0.25">
      <c r="B121" s="80"/>
      <c r="C121" s="80"/>
      <c r="D121"/>
      <c r="E121"/>
      <c r="F121" s="80"/>
      <c r="G121" s="80"/>
      <c r="H121"/>
      <c r="I121"/>
    </row>
    <row r="122" spans="1:9" ht="15" x14ac:dyDescent="0.25">
      <c r="B122" s="80"/>
      <c r="C122" s="80"/>
      <c r="D122" s="80"/>
      <c r="E122" s="80"/>
      <c r="F122" s="80"/>
      <c r="G122" s="80"/>
      <c r="H122"/>
      <c r="I122"/>
    </row>
    <row r="123" spans="1:9" s="596" customFormat="1" ht="15" x14ac:dyDescent="0.25">
      <c r="B123" s="631"/>
      <c r="C123" s="631"/>
      <c r="D123" s="631"/>
      <c r="E123" s="631"/>
      <c r="F123" s="631"/>
      <c r="G123" s="631"/>
      <c r="H123"/>
      <c r="I123"/>
    </row>
    <row r="124" spans="1:9" ht="15" x14ac:dyDescent="0.25">
      <c r="B124" s="273"/>
      <c r="C124" s="273"/>
      <c r="D124" s="273"/>
      <c r="E124" s="273"/>
      <c r="F124" s="273"/>
      <c r="G124" s="273"/>
      <c r="H124"/>
      <c r="I124"/>
    </row>
    <row r="125" spans="1:9" ht="15" x14ac:dyDescent="0.25">
      <c r="B125"/>
      <c r="C125"/>
      <c r="D125"/>
      <c r="E125"/>
      <c r="F125"/>
      <c r="G125"/>
      <c r="H125"/>
      <c r="I125"/>
    </row>
  </sheetData>
  <mergeCells count="3">
    <mergeCell ref="B4:D4"/>
    <mergeCell ref="F4:I4"/>
    <mergeCell ref="A120:I120"/>
  </mergeCells>
  <pageMargins left="0.7" right="0.7" top="0.75" bottom="0.75" header="0.3" footer="0.3"/>
  <pageSetup paperSize="9" scale="4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18FE-5C6A-4437-AE5B-340C087B7BD8}">
  <sheetPr>
    <tabColor rgb="FF92D050"/>
    <pageSetUpPr fitToPage="1"/>
  </sheetPr>
  <dimension ref="A1:I14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3.140625" style="601" customWidth="1"/>
    <col min="2" max="2" width="8.42578125" style="601" customWidth="1"/>
    <col min="3" max="3" width="7.42578125" style="601" bestFit="1" customWidth="1"/>
    <col min="4" max="4" width="8.5703125" style="601" bestFit="1" customWidth="1"/>
    <col min="5" max="5" width="11.42578125" style="601"/>
    <col min="6" max="6" width="8.42578125" style="601" customWidth="1"/>
    <col min="7" max="7" width="9.7109375" style="601" customWidth="1"/>
    <col min="8" max="8" width="9.42578125" style="601" customWidth="1"/>
    <col min="9" max="9" width="7.5703125" style="601" customWidth="1"/>
    <col min="10" max="10" width="2.7109375" style="601" customWidth="1"/>
    <col min="11" max="16384" width="11.42578125" style="601"/>
  </cols>
  <sheetData>
    <row r="1" spans="1:9" s="574" customFormat="1" ht="12.75" x14ac:dyDescent="0.2">
      <c r="A1" s="573" t="s">
        <v>613</v>
      </c>
    </row>
    <row r="2" spans="1:9" s="574" customFormat="1" ht="15.75" x14ac:dyDescent="0.25">
      <c r="A2" s="575" t="s">
        <v>614</v>
      </c>
    </row>
    <row r="4" spans="1:9" s="574" customFormat="1" ht="12.75" x14ac:dyDescent="0.2">
      <c r="A4" s="576"/>
      <c r="B4" s="994" t="s">
        <v>818</v>
      </c>
      <c r="C4" s="994"/>
      <c r="D4" s="994"/>
      <c r="E4" s="789"/>
      <c r="F4" s="994" t="s">
        <v>819</v>
      </c>
      <c r="G4" s="994"/>
      <c r="H4" s="994"/>
      <c r="I4" s="994"/>
    </row>
    <row r="5" spans="1:9" ht="15.75" customHeight="1" x14ac:dyDescent="0.25">
      <c r="A5" s="597" t="s">
        <v>615</v>
      </c>
      <c r="B5" s="598">
        <v>2024</v>
      </c>
      <c r="C5" s="599">
        <v>2025</v>
      </c>
      <c r="D5" s="600" t="s">
        <v>584</v>
      </c>
      <c r="E5" s="599"/>
      <c r="F5" s="598">
        <v>2024</v>
      </c>
      <c r="G5" s="599">
        <v>2025</v>
      </c>
      <c r="H5" s="599" t="s">
        <v>584</v>
      </c>
      <c r="I5" s="600" t="s">
        <v>522</v>
      </c>
    </row>
    <row r="6" spans="1:9" x14ac:dyDescent="0.25">
      <c r="A6" s="602" t="s">
        <v>578</v>
      </c>
      <c r="B6" s="603">
        <f>SUM(B7:B10)</f>
        <v>8553.34</v>
      </c>
      <c r="C6" s="604">
        <f>SUM(C7:C10)</f>
        <v>8188.92</v>
      </c>
      <c r="D6" s="605">
        <f t="shared" ref="D6:D12" si="0">(C6-B6)/B6</f>
        <v>-4.2605578639455473E-2</v>
      </c>
      <c r="E6" s="806"/>
      <c r="F6" s="603">
        <f>SUM(F7:F10)</f>
        <v>26866.030000000002</v>
      </c>
      <c r="G6" s="604">
        <f>SUM(G7:G10)</f>
        <v>22409.11</v>
      </c>
      <c r="H6" s="606">
        <f>(G6-F6)/F6</f>
        <v>-0.16589425382164769</v>
      </c>
      <c r="I6" s="605">
        <f>SUM(I7:I10)</f>
        <v>0.99999999999999989</v>
      </c>
    </row>
    <row r="7" spans="1:9" x14ac:dyDescent="0.25">
      <c r="A7" s="607" t="s">
        <v>263</v>
      </c>
      <c r="B7" s="608">
        <v>4441.12</v>
      </c>
      <c r="C7" s="609">
        <v>3820.5800000000004</v>
      </c>
      <c r="D7" s="594">
        <f t="shared" si="0"/>
        <v>-0.13972601505926421</v>
      </c>
      <c r="E7" s="807"/>
      <c r="F7" s="608">
        <v>14391.34</v>
      </c>
      <c r="G7" s="609">
        <v>9771.56</v>
      </c>
      <c r="H7" s="610">
        <f t="shared" ref="H7:H12" si="1">(G7-F7)/F7</f>
        <v>-0.32101110806915828</v>
      </c>
      <c r="I7" s="594">
        <f>G7/$G$6</f>
        <v>0.43605301593860707</v>
      </c>
    </row>
    <row r="8" spans="1:9" x14ac:dyDescent="0.25">
      <c r="A8" s="611" t="s">
        <v>249</v>
      </c>
      <c r="B8" s="608">
        <v>1867.02</v>
      </c>
      <c r="C8" s="609">
        <v>2625.19</v>
      </c>
      <c r="D8" s="594">
        <f t="shared" si="0"/>
        <v>0.4060856337907468</v>
      </c>
      <c r="E8" s="807"/>
      <c r="F8" s="608">
        <v>6245.5599999999995</v>
      </c>
      <c r="G8" s="609">
        <v>6760.35</v>
      </c>
      <c r="H8" s="610">
        <f t="shared" si="1"/>
        <v>8.2424954687810373E-2</v>
      </c>
      <c r="I8" s="594">
        <f t="shared" ref="I8:I10" si="2">G8/$G$6</f>
        <v>0.30167864765713587</v>
      </c>
    </row>
    <row r="9" spans="1:9" x14ac:dyDescent="0.25">
      <c r="A9" s="607" t="s">
        <v>260</v>
      </c>
      <c r="B9" s="608">
        <v>1895.2</v>
      </c>
      <c r="C9" s="609">
        <v>1613.15</v>
      </c>
      <c r="D9" s="594">
        <f t="shared" si="0"/>
        <v>-0.14882334318277751</v>
      </c>
      <c r="E9" s="807"/>
      <c r="F9" s="608">
        <v>5379.13</v>
      </c>
      <c r="G9" s="609">
        <v>5457.2000000000007</v>
      </c>
      <c r="H9" s="610">
        <f t="shared" si="1"/>
        <v>1.4513499394883674E-2</v>
      </c>
      <c r="I9" s="594">
        <f t="shared" si="2"/>
        <v>0.2435259588622663</v>
      </c>
    </row>
    <row r="10" spans="1:9" x14ac:dyDescent="0.25">
      <c r="A10" s="607" t="s">
        <v>251</v>
      </c>
      <c r="B10" s="608">
        <v>350</v>
      </c>
      <c r="C10" s="609">
        <v>130</v>
      </c>
      <c r="D10" s="594">
        <f t="shared" si="0"/>
        <v>-0.62857142857142856</v>
      </c>
      <c r="E10" s="807"/>
      <c r="F10" s="608">
        <v>850</v>
      </c>
      <c r="G10" s="609">
        <v>420</v>
      </c>
      <c r="H10" s="610">
        <f t="shared" si="1"/>
        <v>-0.50588235294117645</v>
      </c>
      <c r="I10" s="594">
        <f t="shared" si="2"/>
        <v>1.8742377541990735E-2</v>
      </c>
    </row>
    <row r="11" spans="1:9" x14ac:dyDescent="0.25">
      <c r="A11" s="612" t="s">
        <v>579</v>
      </c>
      <c r="B11" s="613">
        <f>SUM(B12:B12)</f>
        <v>6510.58</v>
      </c>
      <c r="C11" s="614">
        <f>SUM(C12:C12)</f>
        <v>4578.24</v>
      </c>
      <c r="D11" s="605">
        <f>(C11-B11)/B11</f>
        <v>-0.2967999778821549</v>
      </c>
      <c r="E11" s="790"/>
      <c r="F11" s="613">
        <f>SUM(F12:F12)</f>
        <v>21249.773999999998</v>
      </c>
      <c r="G11" s="614">
        <f>SUM(G12:G12)</f>
        <v>14639.619999999999</v>
      </c>
      <c r="H11" s="615">
        <f>(G11-F11)/F11</f>
        <v>-0.31106937890257091</v>
      </c>
      <c r="I11" s="583">
        <f>SUM(I12:I12)</f>
        <v>1</v>
      </c>
    </row>
    <row r="12" spans="1:9" x14ac:dyDescent="0.25">
      <c r="A12" s="607" t="s">
        <v>249</v>
      </c>
      <c r="B12" s="616">
        <v>6510.58</v>
      </c>
      <c r="C12" s="617">
        <v>4578.24</v>
      </c>
      <c r="D12" s="808">
        <f t="shared" si="0"/>
        <v>-0.2967999778821549</v>
      </c>
      <c r="E12" s="802"/>
      <c r="F12" s="616">
        <v>21249.773999999998</v>
      </c>
      <c r="G12" s="617">
        <v>14639.619999999999</v>
      </c>
      <c r="H12" s="618">
        <f t="shared" si="1"/>
        <v>-0.31106937890257091</v>
      </c>
      <c r="I12" s="619">
        <f>G12/$G$11</f>
        <v>1</v>
      </c>
    </row>
    <row r="13" spans="1:9" s="620" customFormat="1" ht="33" customHeight="1" x14ac:dyDescent="0.25">
      <c r="A13" s="998" t="s">
        <v>820</v>
      </c>
      <c r="B13" s="998"/>
      <c r="C13" s="998"/>
      <c r="D13" s="998"/>
      <c r="E13" s="998"/>
      <c r="F13" s="998"/>
      <c r="G13" s="998"/>
      <c r="H13" s="998"/>
      <c r="I13" s="998"/>
    </row>
    <row r="14" spans="1:9" x14ac:dyDescent="0.25">
      <c r="A14" s="621" t="s">
        <v>616</v>
      </c>
      <c r="B14" s="621"/>
      <c r="C14" s="621"/>
      <c r="D14" s="621"/>
      <c r="E14" s="621"/>
      <c r="F14" s="622"/>
      <c r="G14" s="623"/>
      <c r="H14" s="623"/>
      <c r="I14" s="623"/>
    </row>
  </sheetData>
  <mergeCells count="3">
    <mergeCell ref="B4:D4"/>
    <mergeCell ref="F4:I4"/>
    <mergeCell ref="A13:I13"/>
  </mergeCells>
  <pageMargins left="0.7" right="0.7" top="0.75" bottom="0.75" header="0.3" footer="0.3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3587-657F-432A-8338-037B9692E169}">
  <sheetPr>
    <tabColor rgb="FF92D050"/>
  </sheetPr>
  <dimension ref="A1:K43"/>
  <sheetViews>
    <sheetView showGridLines="0" view="pageBreakPreview" zoomScaleNormal="130" zoomScaleSheetLayoutView="100" workbookViewId="0"/>
  </sheetViews>
  <sheetFormatPr baseColWidth="10" defaultColWidth="11.5703125" defaultRowHeight="12.75" x14ac:dyDescent="0.2"/>
  <cols>
    <col min="1" max="1" width="13" style="7" customWidth="1"/>
    <col min="2" max="2" width="16" style="7" customWidth="1"/>
    <col min="3" max="3" width="19.5703125" style="8" customWidth="1"/>
    <col min="4" max="7" width="16" style="8" customWidth="1"/>
    <col min="8" max="8" width="17" style="8" customWidth="1"/>
    <col min="9" max="9" width="21.42578125" style="8" customWidth="1"/>
    <col min="10" max="10" width="19" style="6" customWidth="1"/>
    <col min="11" max="11" width="3.140625" style="6" customWidth="1"/>
    <col min="12" max="16384" width="11.5703125" style="6"/>
  </cols>
  <sheetData>
    <row r="1" spans="1:10" x14ac:dyDescent="0.2">
      <c r="A1" s="59" t="s">
        <v>233</v>
      </c>
    </row>
    <row r="2" spans="1:10" ht="15.75" x14ac:dyDescent="0.25">
      <c r="A2" s="60" t="s">
        <v>234</v>
      </c>
      <c r="G2" s="61"/>
    </row>
    <row r="3" spans="1:10" x14ac:dyDescent="0.2">
      <c r="A3" s="62"/>
      <c r="B3" s="8"/>
    </row>
    <row r="4" spans="1:10" x14ac:dyDescent="0.2">
      <c r="A4" s="63" t="s">
        <v>209</v>
      </c>
      <c r="B4" s="64" t="s">
        <v>235</v>
      </c>
      <c r="C4" s="64" t="s">
        <v>448</v>
      </c>
      <c r="D4" s="64" t="s">
        <v>236</v>
      </c>
      <c r="E4" s="64" t="s">
        <v>237</v>
      </c>
      <c r="F4" s="64" t="s">
        <v>238</v>
      </c>
      <c r="G4" s="64" t="s">
        <v>239</v>
      </c>
      <c r="H4" s="64" t="s">
        <v>240</v>
      </c>
      <c r="I4" s="64" t="s">
        <v>241</v>
      </c>
    </row>
    <row r="5" spans="1:10" ht="13.5" thickBot="1" x14ac:dyDescent="0.25">
      <c r="A5" s="65"/>
      <c r="B5" s="66" t="s">
        <v>242</v>
      </c>
      <c r="C5" s="66" t="s">
        <v>242</v>
      </c>
      <c r="D5" s="66" t="s">
        <v>242</v>
      </c>
      <c r="E5" s="66" t="s">
        <v>243</v>
      </c>
      <c r="F5" s="66" t="s">
        <v>244</v>
      </c>
      <c r="G5" s="66" t="s">
        <v>244</v>
      </c>
      <c r="H5" s="66" t="s">
        <v>244</v>
      </c>
      <c r="I5" s="66" t="s">
        <v>244</v>
      </c>
    </row>
    <row r="6" spans="1:10" x14ac:dyDescent="0.2">
      <c r="A6" s="7">
        <v>2014</v>
      </c>
      <c r="B6" s="67">
        <v>2.3821573718054097E-2</v>
      </c>
      <c r="C6" s="67">
        <v>-2.18956096652741E-2</v>
      </c>
      <c r="D6" s="67">
        <v>3.2459610352057106E-2</v>
      </c>
      <c r="E6" s="68">
        <v>2.8387441197691206</v>
      </c>
      <c r="F6" s="69">
        <v>39532.682886367103</v>
      </c>
      <c r="G6" s="69">
        <v>21209.019616138499</v>
      </c>
      <c r="H6" s="69">
        <v>41037.789363793097</v>
      </c>
      <c r="I6" s="69">
        <v>-1505.1064774259601</v>
      </c>
    </row>
    <row r="7" spans="1:10" x14ac:dyDescent="0.2">
      <c r="A7" s="7">
        <v>2015</v>
      </c>
      <c r="B7" s="67">
        <v>3.2522447721845101E-2</v>
      </c>
      <c r="C7" s="67">
        <v>0.15711909315762498</v>
      </c>
      <c r="D7" s="67">
        <v>3.5478487642526903E-2</v>
      </c>
      <c r="E7" s="68">
        <v>3.1853143181818182</v>
      </c>
      <c r="F7" s="69">
        <v>34414.354525306197</v>
      </c>
      <c r="G7" s="69">
        <v>19648.602311644299</v>
      </c>
      <c r="H7" s="69">
        <v>37326.428940793099</v>
      </c>
      <c r="I7" s="69">
        <v>-2912.0744154869499</v>
      </c>
    </row>
    <row r="8" spans="1:10" x14ac:dyDescent="0.2">
      <c r="A8" s="7">
        <v>2016</v>
      </c>
      <c r="B8" s="67">
        <v>3.9533187152076696E-2</v>
      </c>
      <c r="C8" s="67">
        <v>0.21185682121264002</v>
      </c>
      <c r="D8" s="67">
        <v>3.5930838949936296E-2</v>
      </c>
      <c r="E8" s="68">
        <v>3.3754258259284575</v>
      </c>
      <c r="F8" s="69">
        <v>37081.738042331803</v>
      </c>
      <c r="G8" s="69">
        <v>22461.1666898287</v>
      </c>
      <c r="H8" s="69">
        <v>35124.038088793102</v>
      </c>
      <c r="I8" s="69">
        <v>1957.6999535387199</v>
      </c>
    </row>
    <row r="9" spans="1:10" x14ac:dyDescent="0.2">
      <c r="A9" s="7">
        <v>2017</v>
      </c>
      <c r="B9" s="67">
        <v>2.5188354423313498E-2</v>
      </c>
      <c r="C9" s="67">
        <v>4.4758098036394196E-2</v>
      </c>
      <c r="D9" s="67">
        <v>2.8038318234279099E-2</v>
      </c>
      <c r="E9" s="68">
        <v>3.2607222536055787</v>
      </c>
      <c r="F9" s="69">
        <v>45421.593444473598</v>
      </c>
      <c r="G9" s="69">
        <v>28169.351245410398</v>
      </c>
      <c r="H9" s="69">
        <v>38717.715184793102</v>
      </c>
      <c r="I9" s="69">
        <v>6703.8782596805104</v>
      </c>
      <c r="J9" s="70"/>
    </row>
    <row r="10" spans="1:10" x14ac:dyDescent="0.2">
      <c r="A10" s="7">
        <v>2018</v>
      </c>
      <c r="B10" s="67">
        <v>3.9693513413649996E-2</v>
      </c>
      <c r="C10" s="67">
        <v>-1.7379804396201001E-2</v>
      </c>
      <c r="D10" s="67">
        <v>1.3167105478321199E-2</v>
      </c>
      <c r="E10" s="68">
        <v>3.2870557386838311</v>
      </c>
      <c r="F10" s="69">
        <v>49066.4758077562</v>
      </c>
      <c r="G10" s="69">
        <v>29527.8718662379</v>
      </c>
      <c r="H10" s="69">
        <v>41865.579926424798</v>
      </c>
      <c r="I10" s="69">
        <v>7200.8958813313402</v>
      </c>
    </row>
    <row r="11" spans="1:10" x14ac:dyDescent="0.2">
      <c r="A11" s="7">
        <v>2019</v>
      </c>
      <c r="B11" s="67">
        <v>2.2406317687504899E-2</v>
      </c>
      <c r="C11" s="67">
        <v>-8.4058223146084299E-3</v>
      </c>
      <c r="D11" s="67">
        <v>2.1358458196351501E-2</v>
      </c>
      <c r="E11" s="68">
        <v>3.3371626461038972</v>
      </c>
      <c r="F11" s="69">
        <v>47980.454822131302</v>
      </c>
      <c r="G11" s="69">
        <v>28943.4942510078</v>
      </c>
      <c r="H11" s="69">
        <v>41101.171581793104</v>
      </c>
      <c r="I11" s="69">
        <v>6879.2832403381599</v>
      </c>
      <c r="J11" s="70"/>
    </row>
    <row r="12" spans="1:10" x14ac:dyDescent="0.2">
      <c r="A12" s="7">
        <v>2020</v>
      </c>
      <c r="B12" s="67">
        <v>-0.10869640782649301</v>
      </c>
      <c r="C12" s="67">
        <v>-0.138408994233199</v>
      </c>
      <c r="D12" s="67">
        <v>1.8273026524989598E-2</v>
      </c>
      <c r="E12" s="68">
        <v>3.4957341089466101</v>
      </c>
      <c r="F12" s="69">
        <v>42825.601105662798</v>
      </c>
      <c r="G12" s="69">
        <v>26574.053251754802</v>
      </c>
      <c r="H12" s="69">
        <v>34723.999964000002</v>
      </c>
      <c r="I12" s="69">
        <v>8101.6011416628098</v>
      </c>
      <c r="J12" s="70"/>
    </row>
    <row r="13" spans="1:10" x14ac:dyDescent="0.2">
      <c r="A13" s="7">
        <v>2021</v>
      </c>
      <c r="B13" s="67">
        <v>0.13361255655593099</v>
      </c>
      <c r="C13" s="67">
        <v>0.104823603063184</v>
      </c>
      <c r="D13" s="67">
        <v>3.9790147813012704E-2</v>
      </c>
      <c r="E13" s="68">
        <v>3.881209209329318</v>
      </c>
      <c r="F13" s="69">
        <v>63114.118479664903</v>
      </c>
      <c r="G13" s="69">
        <v>40575.4535347946</v>
      </c>
      <c r="H13" s="69">
        <v>47999.201612999997</v>
      </c>
      <c r="I13" s="69">
        <v>15114.9168666649</v>
      </c>
      <c r="J13" s="70"/>
    </row>
    <row r="14" spans="1:10" x14ac:dyDescent="0.2">
      <c r="A14" s="7">
        <v>2022</v>
      </c>
      <c r="B14" s="67">
        <v>2.80880197362352E-2</v>
      </c>
      <c r="C14" s="67">
        <v>-4.2501612400386101E-4</v>
      </c>
      <c r="D14" s="67">
        <v>7.8772358191569691E-2</v>
      </c>
      <c r="E14" s="68">
        <v>3.8354570050703161</v>
      </c>
      <c r="F14" s="69">
        <v>66167.115089779501</v>
      </c>
      <c r="G14" s="69">
        <v>39198.941581375497</v>
      </c>
      <c r="H14" s="69">
        <v>56000.712683999998</v>
      </c>
      <c r="I14" s="69">
        <v>10166.4024057795</v>
      </c>
      <c r="J14" s="70"/>
    </row>
    <row r="15" spans="1:10" x14ac:dyDescent="0.2">
      <c r="A15" s="7">
        <v>2023</v>
      </c>
      <c r="B15" s="67">
        <v>-4.0325337818495699E-3</v>
      </c>
      <c r="C15" s="67">
        <v>9.2795128052003406E-2</v>
      </c>
      <c r="D15" s="67">
        <v>6.2643406421915293E-2</v>
      </c>
      <c r="E15" s="68">
        <v>3.7441231429240105</v>
      </c>
      <c r="F15" s="69">
        <v>67518.106566501097</v>
      </c>
      <c r="G15" s="69">
        <v>43983.263030438298</v>
      </c>
      <c r="H15" s="69">
        <v>49840.113785000001</v>
      </c>
      <c r="I15" s="69">
        <v>17677.9927815011</v>
      </c>
      <c r="J15" s="70"/>
    </row>
    <row r="16" spans="1:10" x14ac:dyDescent="0.2">
      <c r="A16" s="7">
        <v>2024</v>
      </c>
      <c r="B16" s="67">
        <v>3.3330632501727603E-2</v>
      </c>
      <c r="C16" s="67">
        <v>2.0405171234407899E-2</v>
      </c>
      <c r="D16" s="67">
        <v>2.3506939187187999E-2</v>
      </c>
      <c r="E16" s="68">
        <v>3.7545930969469139</v>
      </c>
      <c r="F16" s="69">
        <v>75916.234132406302</v>
      </c>
      <c r="G16" s="69">
        <v>48748.334789833694</v>
      </c>
      <c r="H16" s="69">
        <v>52094.797327</v>
      </c>
      <c r="I16" s="69">
        <v>23821.436805406302</v>
      </c>
    </row>
    <row r="17" spans="1:11" x14ac:dyDescent="0.2">
      <c r="A17" s="71">
        <v>2025</v>
      </c>
      <c r="B17" s="72"/>
      <c r="C17" s="72"/>
      <c r="D17" s="72"/>
      <c r="E17" s="72"/>
      <c r="F17" s="72"/>
      <c r="G17" s="72"/>
      <c r="H17" s="72"/>
      <c r="I17" s="72"/>
    </row>
    <row r="18" spans="1:11" x14ac:dyDescent="0.2">
      <c r="A18" s="73" t="s">
        <v>210</v>
      </c>
      <c r="B18" s="809">
        <v>4.0698383356137305E-2</v>
      </c>
      <c r="C18" s="809">
        <v>3.2045097172751301E-2</v>
      </c>
      <c r="D18" s="809">
        <v>1.85158283440667E-2</v>
      </c>
      <c r="E18" s="810">
        <v>3.7469227272727301</v>
      </c>
      <c r="F18" s="299">
        <v>6837.8540113758399</v>
      </c>
      <c r="G18" s="299">
        <v>4211.3418700453703</v>
      </c>
      <c r="H18" s="299">
        <v>4964.7019110000001</v>
      </c>
      <c r="I18" s="299">
        <v>1873.1521003758401</v>
      </c>
      <c r="J18" s="74"/>
    </row>
    <row r="19" spans="1:11" x14ac:dyDescent="0.2">
      <c r="A19" s="73" t="s">
        <v>211</v>
      </c>
      <c r="B19" s="67">
        <v>2.6799999999993301E-2</v>
      </c>
      <c r="C19" s="67">
        <v>-1.22516470530656E-2</v>
      </c>
      <c r="D19" s="67">
        <v>1.4773290589482999E-2</v>
      </c>
      <c r="E19" s="68">
        <v>3.69685</v>
      </c>
      <c r="F19" s="299">
        <v>6318.3203024006698</v>
      </c>
      <c r="G19" s="299">
        <v>4015.86947805109</v>
      </c>
      <c r="H19" s="299">
        <v>4209.6266750000004</v>
      </c>
      <c r="I19" s="299">
        <v>2108.6936274006698</v>
      </c>
      <c r="J19" s="74"/>
    </row>
    <row r="20" spans="1:11" x14ac:dyDescent="0.2">
      <c r="A20" s="73" t="s">
        <v>822</v>
      </c>
      <c r="B20" s="67" t="s">
        <v>449</v>
      </c>
      <c r="C20" s="67" t="s">
        <v>449</v>
      </c>
      <c r="D20" s="67">
        <v>1.2771802697792401E-2</v>
      </c>
      <c r="E20" s="68">
        <v>3.6524857142857101</v>
      </c>
      <c r="F20" s="299" t="s">
        <v>449</v>
      </c>
      <c r="G20" s="299" t="s">
        <v>449</v>
      </c>
      <c r="H20" s="299" t="s">
        <v>449</v>
      </c>
      <c r="I20" s="299" t="s">
        <v>449</v>
      </c>
      <c r="J20" s="74"/>
    </row>
    <row r="21" spans="1:11" x14ac:dyDescent="0.2">
      <c r="A21" s="73"/>
      <c r="B21" s="75"/>
      <c r="C21" s="75"/>
      <c r="D21" s="76"/>
      <c r="E21" s="77"/>
      <c r="F21" s="77"/>
      <c r="G21" s="77"/>
      <c r="H21" s="77"/>
      <c r="I21" s="77"/>
      <c r="K21" s="77"/>
    </row>
    <row r="22" spans="1:11" ht="65.25" customHeight="1" x14ac:dyDescent="0.2">
      <c r="A22" s="999" t="s">
        <v>245</v>
      </c>
      <c r="B22" s="999"/>
      <c r="C22" s="999"/>
      <c r="D22" s="999"/>
      <c r="E22" s="999"/>
      <c r="F22" s="999"/>
      <c r="G22" s="999"/>
      <c r="H22" s="999"/>
      <c r="I22" s="999"/>
      <c r="J22" s="176"/>
    </row>
    <row r="24" spans="1:11" ht="15.75" x14ac:dyDescent="0.25">
      <c r="A24" s="60" t="s">
        <v>425</v>
      </c>
      <c r="B24" s="8"/>
    </row>
    <row r="25" spans="1:11" x14ac:dyDescent="0.2">
      <c r="B25" s="8"/>
    </row>
    <row r="26" spans="1:11" x14ac:dyDescent="0.2">
      <c r="A26" s="63" t="s">
        <v>209</v>
      </c>
      <c r="B26" s="64" t="s">
        <v>426</v>
      </c>
      <c r="C26" s="64" t="s">
        <v>427</v>
      </c>
      <c r="D26" s="64" t="s">
        <v>428</v>
      </c>
      <c r="E26" s="64" t="s">
        <v>429</v>
      </c>
      <c r="F26" s="64" t="s">
        <v>430</v>
      </c>
      <c r="G26" s="64" t="s">
        <v>431</v>
      </c>
      <c r="H26" s="64" t="s">
        <v>270</v>
      </c>
      <c r="I26" s="64" t="s">
        <v>432</v>
      </c>
      <c r="J26" s="64" t="s">
        <v>433</v>
      </c>
    </row>
    <row r="27" spans="1:11" x14ac:dyDescent="0.2">
      <c r="A27" s="403"/>
      <c r="B27" s="404" t="s">
        <v>434</v>
      </c>
      <c r="C27" s="405" t="s">
        <v>435</v>
      </c>
      <c r="D27" s="404" t="s">
        <v>434</v>
      </c>
      <c r="E27" s="405" t="s">
        <v>435</v>
      </c>
      <c r="F27" s="404" t="s">
        <v>434</v>
      </c>
      <c r="G27" s="406" t="s">
        <v>434</v>
      </c>
      <c r="H27" s="404" t="s">
        <v>436</v>
      </c>
      <c r="I27" s="406" t="s">
        <v>437</v>
      </c>
      <c r="J27" s="406" t="s">
        <v>436</v>
      </c>
    </row>
    <row r="28" spans="1:11" x14ac:dyDescent="0.2">
      <c r="A28" s="403"/>
      <c r="B28" s="404" t="s">
        <v>438</v>
      </c>
      <c r="C28" s="405" t="s">
        <v>439</v>
      </c>
      <c r="D28" s="404" t="s">
        <v>438</v>
      </c>
      <c r="E28" s="406" t="s">
        <v>440</v>
      </c>
      <c r="F28" s="404" t="s">
        <v>438</v>
      </c>
      <c r="G28" s="406" t="s">
        <v>438</v>
      </c>
      <c r="H28" s="406" t="s">
        <v>533</v>
      </c>
      <c r="I28" s="406" t="s">
        <v>438</v>
      </c>
      <c r="J28" s="406" t="s">
        <v>441</v>
      </c>
    </row>
    <row r="29" spans="1:11" x14ac:dyDescent="0.2">
      <c r="A29" s="7">
        <v>2015</v>
      </c>
      <c r="B29" s="101">
        <v>249.22632411067195</v>
      </c>
      <c r="C29" s="101">
        <v>1159.8211462450597</v>
      </c>
      <c r="D29" s="101">
        <v>87.466600790513937</v>
      </c>
      <c r="E29" s="101">
        <v>15.680000000000003</v>
      </c>
      <c r="F29" s="101">
        <v>80.899604743083017</v>
      </c>
      <c r="G29" s="101">
        <v>728.93063241106734</v>
      </c>
      <c r="H29" s="101">
        <v>55.045161290322568</v>
      </c>
      <c r="I29" s="101">
        <v>6.6520000000000001</v>
      </c>
      <c r="J29" s="101">
        <v>3.9698753196274579</v>
      </c>
    </row>
    <row r="30" spans="1:11" x14ac:dyDescent="0.2">
      <c r="A30" s="7">
        <v>2016</v>
      </c>
      <c r="B30" s="101">
        <v>220.56320158102767</v>
      </c>
      <c r="C30" s="101">
        <v>1249.8440711462456</v>
      </c>
      <c r="D30" s="101">
        <v>95.016166007905127</v>
      </c>
      <c r="E30" s="101">
        <v>17.137747035573113</v>
      </c>
      <c r="F30" s="101">
        <v>84.893873517786503</v>
      </c>
      <c r="G30" s="101">
        <v>816.73525691699592</v>
      </c>
      <c r="H30" s="101">
        <v>57.872619047619075</v>
      </c>
      <c r="I30" s="101">
        <v>6.484</v>
      </c>
      <c r="J30" s="101">
        <v>5.0916096521030338</v>
      </c>
    </row>
    <row r="31" spans="1:11" x14ac:dyDescent="0.2">
      <c r="A31" s="7">
        <v>2017</v>
      </c>
      <c r="B31" s="101">
        <v>279.68408730158734</v>
      </c>
      <c r="C31" s="101">
        <v>1257.8597222222218</v>
      </c>
      <c r="D31" s="101">
        <v>131.35749999999999</v>
      </c>
      <c r="E31" s="101">
        <v>17.048769841269831</v>
      </c>
      <c r="F31" s="101">
        <v>105.11793650793653</v>
      </c>
      <c r="G31" s="101">
        <v>911.93436507936519</v>
      </c>
      <c r="H31" s="101">
        <v>70.687199999999976</v>
      </c>
      <c r="I31" s="101">
        <v>8.2059999999999995</v>
      </c>
      <c r="J31" s="101">
        <v>4.6042453695500507</v>
      </c>
    </row>
    <row r="32" spans="1:11" x14ac:dyDescent="0.2">
      <c r="A32" s="7">
        <v>2018</v>
      </c>
      <c r="B32" s="101">
        <v>295.88023715415011</v>
      </c>
      <c r="C32" s="101">
        <v>1268.9288537549405</v>
      </c>
      <c r="D32" s="101">
        <v>132.53778656126494</v>
      </c>
      <c r="E32" s="101">
        <v>15.707826086956521</v>
      </c>
      <c r="F32" s="101">
        <v>101.71517786561269</v>
      </c>
      <c r="G32" s="101">
        <v>914.13509881422931</v>
      </c>
      <c r="H32" s="101">
        <v>69.470967741935496</v>
      </c>
      <c r="I32" s="101">
        <v>11.938000000000001</v>
      </c>
      <c r="J32" s="101">
        <v>6.1060693418077365</v>
      </c>
    </row>
    <row r="33" spans="1:10" x14ac:dyDescent="0.2">
      <c r="A33" s="7">
        <v>2019</v>
      </c>
      <c r="B33" s="101">
        <v>272.14359683794487</v>
      </c>
      <c r="C33" s="101">
        <v>1393.7138339920953</v>
      </c>
      <c r="D33" s="101">
        <v>115.49999999999994</v>
      </c>
      <c r="E33" s="101">
        <v>16.211027667984194</v>
      </c>
      <c r="F33" s="101">
        <v>90.703754940711491</v>
      </c>
      <c r="G33" s="101">
        <v>845.62762845849761</v>
      </c>
      <c r="H33" s="101">
        <v>93.390853658536557</v>
      </c>
      <c r="I33" s="101">
        <v>11.303804878048785</v>
      </c>
      <c r="J33" s="101">
        <v>5.3541415399134982</v>
      </c>
    </row>
    <row r="34" spans="1:10" x14ac:dyDescent="0.2">
      <c r="A34" s="7">
        <v>2020</v>
      </c>
      <c r="B34" s="101">
        <v>280.34866141732306</v>
      </c>
      <c r="C34" s="101">
        <v>1771.0421259842506</v>
      </c>
      <c r="D34" s="101">
        <v>102.8290157480314</v>
      </c>
      <c r="E34" s="101">
        <v>20.547519685039358</v>
      </c>
      <c r="F34" s="101">
        <v>82.807204724409445</v>
      </c>
      <c r="G34" s="101">
        <v>778.30578740157466</v>
      </c>
      <c r="H34" s="101">
        <v>108.8836032388664</v>
      </c>
      <c r="I34" s="101">
        <v>8.6755118110236307</v>
      </c>
      <c r="J34" s="101">
        <v>4.9853968638533859</v>
      </c>
    </row>
    <row r="35" spans="1:10" x14ac:dyDescent="0.2">
      <c r="A35" s="143">
        <v>2021</v>
      </c>
      <c r="B35" s="407">
        <v>422.63430830039556</v>
      </c>
      <c r="C35" s="407">
        <v>1799.1752964426876</v>
      </c>
      <c r="D35" s="407">
        <v>136.41241106719372</v>
      </c>
      <c r="E35" s="101">
        <v>25.138260869565205</v>
      </c>
      <c r="F35" s="407">
        <v>100.07276679841905</v>
      </c>
      <c r="G35" s="407">
        <v>1482.2570750988148</v>
      </c>
      <c r="H35" s="407">
        <v>159.21399999999997</v>
      </c>
      <c r="I35" s="407">
        <v>15.942450592885388</v>
      </c>
      <c r="J35" s="407">
        <v>5.0750707825163177</v>
      </c>
    </row>
    <row r="36" spans="1:10" x14ac:dyDescent="0.2">
      <c r="A36" s="143">
        <v>2022</v>
      </c>
      <c r="B36" s="407">
        <v>399.02569721115549</v>
      </c>
      <c r="C36" s="407">
        <v>1800.7978000000007</v>
      </c>
      <c r="D36" s="407">
        <v>157.77426294820714</v>
      </c>
      <c r="E36" s="101">
        <v>21.733000000000001</v>
      </c>
      <c r="F36" s="407">
        <v>97.530278884462277</v>
      </c>
      <c r="G36" s="407">
        <v>1416.0717529880478</v>
      </c>
      <c r="H36" s="407">
        <v>120.30060975609754</v>
      </c>
      <c r="I36" s="407">
        <v>18.605139442231074</v>
      </c>
      <c r="J36" s="407">
        <v>4.88301044528394</v>
      </c>
    </row>
    <row r="37" spans="1:10" x14ac:dyDescent="0.2">
      <c r="A37" s="143">
        <v>2023</v>
      </c>
      <c r="B37" s="407">
        <v>384.54505976095601</v>
      </c>
      <c r="C37" s="407">
        <v>1941.6741035856567</v>
      </c>
      <c r="D37" s="407">
        <v>120.04633466135462</v>
      </c>
      <c r="E37" s="101">
        <v>23.351792828685273</v>
      </c>
      <c r="F37" s="407">
        <v>96.986334661354505</v>
      </c>
      <c r="G37" s="407">
        <v>1177.4828286852583</v>
      </c>
      <c r="H37" s="407">
        <v>119.96541666666664</v>
      </c>
      <c r="I37" s="407">
        <v>24.326334661354579</v>
      </c>
      <c r="J37" s="407">
        <v>4.44530640027868</v>
      </c>
    </row>
    <row r="38" spans="1:10" x14ac:dyDescent="0.2">
      <c r="A38" s="143">
        <v>2024</v>
      </c>
      <c r="B38" s="407">
        <v>414.89137795275587</v>
      </c>
      <c r="C38" s="407">
        <v>2388.5185039370085</v>
      </c>
      <c r="D38" s="407">
        <v>126.07185039370077</v>
      </c>
      <c r="E38" s="101">
        <v>28.268700787401595</v>
      </c>
      <c r="F38" s="407">
        <v>94.014921259842438</v>
      </c>
      <c r="G38" s="407">
        <v>1369.4290157480316</v>
      </c>
      <c r="H38" s="101">
        <v>109.51295546558707</v>
      </c>
      <c r="I38" s="407">
        <v>21.282196078431394</v>
      </c>
      <c r="J38" s="101">
        <v>4.5025169583637155</v>
      </c>
    </row>
    <row r="39" spans="1:10" x14ac:dyDescent="0.2">
      <c r="A39" s="408">
        <v>2025</v>
      </c>
      <c r="B39" s="409"/>
      <c r="C39" s="409"/>
      <c r="D39" s="409"/>
      <c r="E39" s="409"/>
      <c r="F39" s="409"/>
      <c r="G39" s="409"/>
      <c r="H39" s="409"/>
      <c r="I39" s="409"/>
      <c r="J39" s="409"/>
    </row>
    <row r="40" spans="1:10" x14ac:dyDescent="0.2">
      <c r="A40" s="73" t="s">
        <v>210</v>
      </c>
      <c r="B40" s="101">
        <v>407.21590909090901</v>
      </c>
      <c r="C40" s="101">
        <v>2707.5840909090912</v>
      </c>
      <c r="D40" s="101">
        <v>128.14636363636362</v>
      </c>
      <c r="E40" s="101">
        <v>30.369545454545456</v>
      </c>
      <c r="F40" s="101">
        <v>87.170909090909063</v>
      </c>
      <c r="G40" s="101">
        <v>1343.4590909090905</v>
      </c>
      <c r="H40" s="101">
        <v>101.5925</v>
      </c>
      <c r="I40" s="101">
        <v>20.849999999999998</v>
      </c>
      <c r="J40" s="101">
        <v>3.9785643135330067</v>
      </c>
    </row>
    <row r="41" spans="1:10" x14ac:dyDescent="0.2">
      <c r="A41" s="73" t="s">
        <v>211</v>
      </c>
      <c r="B41" s="101">
        <v>423.16700000000003</v>
      </c>
      <c r="C41" s="101">
        <v>2896.6749999999997</v>
      </c>
      <c r="D41" s="101">
        <v>126.99150000000002</v>
      </c>
      <c r="E41" s="101">
        <v>32.185999999999993</v>
      </c>
      <c r="F41" s="101">
        <v>88.690000000000012</v>
      </c>
      <c r="G41" s="101">
        <v>1445.8845000000001</v>
      </c>
      <c r="H41" s="101">
        <v>106.89500000000001</v>
      </c>
      <c r="I41" s="101">
        <v>20.642500000000005</v>
      </c>
      <c r="J41" s="101">
        <v>4.1382900221246119</v>
      </c>
    </row>
    <row r="42" spans="1:10" x14ac:dyDescent="0.2">
      <c r="A42" s="73" t="s">
        <v>822</v>
      </c>
      <c r="B42" s="101">
        <v>441.39380952380952</v>
      </c>
      <c r="C42" s="101">
        <v>2981.7357142857136</v>
      </c>
      <c r="D42" s="101">
        <v>130.99047619047622</v>
      </c>
      <c r="E42" s="101">
        <v>33.185714285714276</v>
      </c>
      <c r="F42" s="101">
        <v>92.248571428571438</v>
      </c>
      <c r="G42" s="101">
        <v>1543.4033333333336</v>
      </c>
      <c r="H42" s="101">
        <v>102.45294117647059</v>
      </c>
      <c r="I42" s="101">
        <v>20.276000000000003</v>
      </c>
      <c r="J42" s="101">
        <v>4.1727154819484991</v>
      </c>
    </row>
    <row r="43" spans="1:10" ht="70.5" customHeight="1" x14ac:dyDescent="0.2">
      <c r="A43" s="1000" t="s">
        <v>442</v>
      </c>
      <c r="B43" s="1000"/>
      <c r="C43" s="1000"/>
      <c r="D43" s="1000"/>
      <c r="E43" s="1000"/>
      <c r="F43" s="1000"/>
      <c r="G43" s="1000"/>
      <c r="H43" s="1000"/>
      <c r="I43" s="1000"/>
      <c r="J43" s="1000"/>
    </row>
  </sheetData>
  <mergeCells count="2">
    <mergeCell ref="A22:I22"/>
    <mergeCell ref="A43:J43"/>
  </mergeCells>
  <printOptions horizontalCentered="1" verticalCentered="1"/>
  <pageMargins left="0" right="0" top="0" bottom="0" header="0.31496062992125984" footer="0.31496062992125984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A6E3-B96A-4F3A-83C0-BF3420311E9C}">
  <sheetPr>
    <tabColor rgb="FF92D050"/>
  </sheetPr>
  <dimension ref="A1:Z104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17.7109375" style="19" customWidth="1"/>
    <col min="2" max="2" width="16.5703125" style="18" bestFit="1" customWidth="1"/>
    <col min="3" max="3" width="13.42578125" style="18" customWidth="1"/>
    <col min="4" max="4" width="16.5703125" style="18" bestFit="1" customWidth="1"/>
    <col min="5" max="5" width="14.42578125" style="18" bestFit="1" customWidth="1"/>
    <col min="6" max="7" width="16.5703125" style="18" bestFit="1" customWidth="1"/>
    <col min="8" max="8" width="19.5703125" style="18" bestFit="1" customWidth="1"/>
    <col min="9" max="9" width="16.5703125" style="18" bestFit="1" customWidth="1"/>
    <col min="10" max="10" width="17.5703125" style="18" customWidth="1"/>
    <col min="11" max="11" width="13.5703125" style="18" bestFit="1" customWidth="1"/>
    <col min="12" max="12" width="2.5703125" style="1" customWidth="1"/>
    <col min="13" max="256" width="11.42578125" style="1"/>
    <col min="257" max="257" width="17.7109375" style="1" customWidth="1"/>
    <col min="258" max="258" width="18.7109375" style="1" bestFit="1" customWidth="1"/>
    <col min="259" max="259" width="12.7109375" style="1" bestFit="1" customWidth="1"/>
    <col min="260" max="260" width="18.7109375" style="1" bestFit="1" customWidth="1"/>
    <col min="261" max="261" width="16" style="1" bestFit="1" customWidth="1"/>
    <col min="262" max="265" width="18.7109375" style="1" bestFit="1" customWidth="1"/>
    <col min="266" max="267" width="12.7109375" style="1" customWidth="1"/>
    <col min="268" max="268" width="2.5703125" style="1" customWidth="1"/>
    <col min="269" max="512" width="11.42578125" style="1"/>
    <col min="513" max="513" width="17.7109375" style="1" customWidth="1"/>
    <col min="514" max="514" width="18.7109375" style="1" bestFit="1" customWidth="1"/>
    <col min="515" max="515" width="12.7109375" style="1" bestFit="1" customWidth="1"/>
    <col min="516" max="516" width="18.7109375" style="1" bestFit="1" customWidth="1"/>
    <col min="517" max="517" width="16" style="1" bestFit="1" customWidth="1"/>
    <col min="518" max="521" width="18.7109375" style="1" bestFit="1" customWidth="1"/>
    <col min="522" max="523" width="12.7109375" style="1" customWidth="1"/>
    <col min="524" max="524" width="2.5703125" style="1" customWidth="1"/>
    <col min="525" max="768" width="11.42578125" style="1"/>
    <col min="769" max="769" width="17.7109375" style="1" customWidth="1"/>
    <col min="770" max="770" width="18.7109375" style="1" bestFit="1" customWidth="1"/>
    <col min="771" max="771" width="12.7109375" style="1" bestFit="1" customWidth="1"/>
    <col min="772" max="772" width="18.7109375" style="1" bestFit="1" customWidth="1"/>
    <col min="773" max="773" width="16" style="1" bestFit="1" customWidth="1"/>
    <col min="774" max="777" width="18.7109375" style="1" bestFit="1" customWidth="1"/>
    <col min="778" max="779" width="12.7109375" style="1" customWidth="1"/>
    <col min="780" max="780" width="2.5703125" style="1" customWidth="1"/>
    <col min="781" max="1024" width="11.42578125" style="1"/>
    <col min="1025" max="1025" width="17.7109375" style="1" customWidth="1"/>
    <col min="1026" max="1026" width="18.7109375" style="1" bestFit="1" customWidth="1"/>
    <col min="1027" max="1027" width="12.7109375" style="1" bestFit="1" customWidth="1"/>
    <col min="1028" max="1028" width="18.7109375" style="1" bestFit="1" customWidth="1"/>
    <col min="1029" max="1029" width="16" style="1" bestFit="1" customWidth="1"/>
    <col min="1030" max="1033" width="18.7109375" style="1" bestFit="1" customWidth="1"/>
    <col min="1034" max="1035" width="12.7109375" style="1" customWidth="1"/>
    <col min="1036" max="1036" width="2.5703125" style="1" customWidth="1"/>
    <col min="1037" max="1280" width="11.42578125" style="1"/>
    <col min="1281" max="1281" width="17.7109375" style="1" customWidth="1"/>
    <col min="1282" max="1282" width="18.7109375" style="1" bestFit="1" customWidth="1"/>
    <col min="1283" max="1283" width="12.7109375" style="1" bestFit="1" customWidth="1"/>
    <col min="1284" max="1284" width="18.7109375" style="1" bestFit="1" customWidth="1"/>
    <col min="1285" max="1285" width="16" style="1" bestFit="1" customWidth="1"/>
    <col min="1286" max="1289" width="18.7109375" style="1" bestFit="1" customWidth="1"/>
    <col min="1290" max="1291" width="12.7109375" style="1" customWidth="1"/>
    <col min="1292" max="1292" width="2.5703125" style="1" customWidth="1"/>
    <col min="1293" max="1536" width="11.42578125" style="1"/>
    <col min="1537" max="1537" width="17.7109375" style="1" customWidth="1"/>
    <col min="1538" max="1538" width="18.7109375" style="1" bestFit="1" customWidth="1"/>
    <col min="1539" max="1539" width="12.7109375" style="1" bestFit="1" customWidth="1"/>
    <col min="1540" max="1540" width="18.7109375" style="1" bestFit="1" customWidth="1"/>
    <col min="1541" max="1541" width="16" style="1" bestFit="1" customWidth="1"/>
    <col min="1542" max="1545" width="18.7109375" style="1" bestFit="1" customWidth="1"/>
    <col min="1546" max="1547" width="12.7109375" style="1" customWidth="1"/>
    <col min="1548" max="1548" width="2.5703125" style="1" customWidth="1"/>
    <col min="1549" max="1792" width="11.42578125" style="1"/>
    <col min="1793" max="1793" width="17.7109375" style="1" customWidth="1"/>
    <col min="1794" max="1794" width="18.7109375" style="1" bestFit="1" customWidth="1"/>
    <col min="1795" max="1795" width="12.7109375" style="1" bestFit="1" customWidth="1"/>
    <col min="1796" max="1796" width="18.7109375" style="1" bestFit="1" customWidth="1"/>
    <col min="1797" max="1797" width="16" style="1" bestFit="1" customWidth="1"/>
    <col min="1798" max="1801" width="18.7109375" style="1" bestFit="1" customWidth="1"/>
    <col min="1802" max="1803" width="12.7109375" style="1" customWidth="1"/>
    <col min="1804" max="1804" width="2.5703125" style="1" customWidth="1"/>
    <col min="1805" max="2048" width="11.42578125" style="1"/>
    <col min="2049" max="2049" width="17.7109375" style="1" customWidth="1"/>
    <col min="2050" max="2050" width="18.7109375" style="1" bestFit="1" customWidth="1"/>
    <col min="2051" max="2051" width="12.7109375" style="1" bestFit="1" customWidth="1"/>
    <col min="2052" max="2052" width="18.7109375" style="1" bestFit="1" customWidth="1"/>
    <col min="2053" max="2053" width="16" style="1" bestFit="1" customWidth="1"/>
    <col min="2054" max="2057" width="18.7109375" style="1" bestFit="1" customWidth="1"/>
    <col min="2058" max="2059" width="12.7109375" style="1" customWidth="1"/>
    <col min="2060" max="2060" width="2.5703125" style="1" customWidth="1"/>
    <col min="2061" max="2304" width="11.42578125" style="1"/>
    <col min="2305" max="2305" width="17.7109375" style="1" customWidth="1"/>
    <col min="2306" max="2306" width="18.7109375" style="1" bestFit="1" customWidth="1"/>
    <col min="2307" max="2307" width="12.7109375" style="1" bestFit="1" customWidth="1"/>
    <col min="2308" max="2308" width="18.7109375" style="1" bestFit="1" customWidth="1"/>
    <col min="2309" max="2309" width="16" style="1" bestFit="1" customWidth="1"/>
    <col min="2310" max="2313" width="18.7109375" style="1" bestFit="1" customWidth="1"/>
    <col min="2314" max="2315" width="12.7109375" style="1" customWidth="1"/>
    <col min="2316" max="2316" width="2.5703125" style="1" customWidth="1"/>
    <col min="2317" max="2560" width="11.42578125" style="1"/>
    <col min="2561" max="2561" width="17.7109375" style="1" customWidth="1"/>
    <col min="2562" max="2562" width="18.7109375" style="1" bestFit="1" customWidth="1"/>
    <col min="2563" max="2563" width="12.7109375" style="1" bestFit="1" customWidth="1"/>
    <col min="2564" max="2564" width="18.7109375" style="1" bestFit="1" customWidth="1"/>
    <col min="2565" max="2565" width="16" style="1" bestFit="1" customWidth="1"/>
    <col min="2566" max="2569" width="18.7109375" style="1" bestFit="1" customWidth="1"/>
    <col min="2570" max="2571" width="12.7109375" style="1" customWidth="1"/>
    <col min="2572" max="2572" width="2.5703125" style="1" customWidth="1"/>
    <col min="2573" max="2816" width="11.42578125" style="1"/>
    <col min="2817" max="2817" width="17.7109375" style="1" customWidth="1"/>
    <col min="2818" max="2818" width="18.7109375" style="1" bestFit="1" customWidth="1"/>
    <col min="2819" max="2819" width="12.7109375" style="1" bestFit="1" customWidth="1"/>
    <col min="2820" max="2820" width="18.7109375" style="1" bestFit="1" customWidth="1"/>
    <col min="2821" max="2821" width="16" style="1" bestFit="1" customWidth="1"/>
    <col min="2822" max="2825" width="18.7109375" style="1" bestFit="1" customWidth="1"/>
    <col min="2826" max="2827" width="12.7109375" style="1" customWidth="1"/>
    <col min="2828" max="2828" width="2.5703125" style="1" customWidth="1"/>
    <col min="2829" max="3072" width="11.42578125" style="1"/>
    <col min="3073" max="3073" width="17.7109375" style="1" customWidth="1"/>
    <col min="3074" max="3074" width="18.7109375" style="1" bestFit="1" customWidth="1"/>
    <col min="3075" max="3075" width="12.7109375" style="1" bestFit="1" customWidth="1"/>
    <col min="3076" max="3076" width="18.7109375" style="1" bestFit="1" customWidth="1"/>
    <col min="3077" max="3077" width="16" style="1" bestFit="1" customWidth="1"/>
    <col min="3078" max="3081" width="18.7109375" style="1" bestFit="1" customWidth="1"/>
    <col min="3082" max="3083" width="12.7109375" style="1" customWidth="1"/>
    <col min="3084" max="3084" width="2.5703125" style="1" customWidth="1"/>
    <col min="3085" max="3328" width="11.42578125" style="1"/>
    <col min="3329" max="3329" width="17.7109375" style="1" customWidth="1"/>
    <col min="3330" max="3330" width="18.7109375" style="1" bestFit="1" customWidth="1"/>
    <col min="3331" max="3331" width="12.7109375" style="1" bestFit="1" customWidth="1"/>
    <col min="3332" max="3332" width="18.7109375" style="1" bestFit="1" customWidth="1"/>
    <col min="3333" max="3333" width="16" style="1" bestFit="1" customWidth="1"/>
    <col min="3334" max="3337" width="18.7109375" style="1" bestFit="1" customWidth="1"/>
    <col min="3338" max="3339" width="12.7109375" style="1" customWidth="1"/>
    <col min="3340" max="3340" width="2.5703125" style="1" customWidth="1"/>
    <col min="3341" max="3584" width="11.42578125" style="1"/>
    <col min="3585" max="3585" width="17.7109375" style="1" customWidth="1"/>
    <col min="3586" max="3586" width="18.7109375" style="1" bestFit="1" customWidth="1"/>
    <col min="3587" max="3587" width="12.7109375" style="1" bestFit="1" customWidth="1"/>
    <col min="3588" max="3588" width="18.7109375" style="1" bestFit="1" customWidth="1"/>
    <col min="3589" max="3589" width="16" style="1" bestFit="1" customWidth="1"/>
    <col min="3590" max="3593" width="18.7109375" style="1" bestFit="1" customWidth="1"/>
    <col min="3594" max="3595" width="12.7109375" style="1" customWidth="1"/>
    <col min="3596" max="3596" width="2.5703125" style="1" customWidth="1"/>
    <col min="3597" max="3840" width="11.42578125" style="1"/>
    <col min="3841" max="3841" width="17.7109375" style="1" customWidth="1"/>
    <col min="3842" max="3842" width="18.7109375" style="1" bestFit="1" customWidth="1"/>
    <col min="3843" max="3843" width="12.7109375" style="1" bestFit="1" customWidth="1"/>
    <col min="3844" max="3844" width="18.7109375" style="1" bestFit="1" customWidth="1"/>
    <col min="3845" max="3845" width="16" style="1" bestFit="1" customWidth="1"/>
    <col min="3846" max="3849" width="18.7109375" style="1" bestFit="1" customWidth="1"/>
    <col min="3850" max="3851" width="12.7109375" style="1" customWidth="1"/>
    <col min="3852" max="3852" width="2.5703125" style="1" customWidth="1"/>
    <col min="3853" max="4096" width="11.42578125" style="1"/>
    <col min="4097" max="4097" width="17.7109375" style="1" customWidth="1"/>
    <col min="4098" max="4098" width="18.7109375" style="1" bestFit="1" customWidth="1"/>
    <col min="4099" max="4099" width="12.7109375" style="1" bestFit="1" customWidth="1"/>
    <col min="4100" max="4100" width="18.7109375" style="1" bestFit="1" customWidth="1"/>
    <col min="4101" max="4101" width="16" style="1" bestFit="1" customWidth="1"/>
    <col min="4102" max="4105" width="18.7109375" style="1" bestFit="1" customWidth="1"/>
    <col min="4106" max="4107" width="12.7109375" style="1" customWidth="1"/>
    <col min="4108" max="4108" width="2.5703125" style="1" customWidth="1"/>
    <col min="4109" max="4352" width="11.42578125" style="1"/>
    <col min="4353" max="4353" width="17.7109375" style="1" customWidth="1"/>
    <col min="4354" max="4354" width="18.7109375" style="1" bestFit="1" customWidth="1"/>
    <col min="4355" max="4355" width="12.7109375" style="1" bestFit="1" customWidth="1"/>
    <col min="4356" max="4356" width="18.7109375" style="1" bestFit="1" customWidth="1"/>
    <col min="4357" max="4357" width="16" style="1" bestFit="1" customWidth="1"/>
    <col min="4358" max="4361" width="18.7109375" style="1" bestFit="1" customWidth="1"/>
    <col min="4362" max="4363" width="12.7109375" style="1" customWidth="1"/>
    <col min="4364" max="4364" width="2.5703125" style="1" customWidth="1"/>
    <col min="4365" max="4608" width="11.42578125" style="1"/>
    <col min="4609" max="4609" width="17.7109375" style="1" customWidth="1"/>
    <col min="4610" max="4610" width="18.7109375" style="1" bestFit="1" customWidth="1"/>
    <col min="4611" max="4611" width="12.7109375" style="1" bestFit="1" customWidth="1"/>
    <col min="4612" max="4612" width="18.7109375" style="1" bestFit="1" customWidth="1"/>
    <col min="4613" max="4613" width="16" style="1" bestFit="1" customWidth="1"/>
    <col min="4614" max="4617" width="18.7109375" style="1" bestFit="1" customWidth="1"/>
    <col min="4618" max="4619" width="12.7109375" style="1" customWidth="1"/>
    <col min="4620" max="4620" width="2.5703125" style="1" customWidth="1"/>
    <col min="4621" max="4864" width="11.42578125" style="1"/>
    <col min="4865" max="4865" width="17.7109375" style="1" customWidth="1"/>
    <col min="4866" max="4866" width="18.7109375" style="1" bestFit="1" customWidth="1"/>
    <col min="4867" max="4867" width="12.7109375" style="1" bestFit="1" customWidth="1"/>
    <col min="4868" max="4868" width="18.7109375" style="1" bestFit="1" customWidth="1"/>
    <col min="4869" max="4869" width="16" style="1" bestFit="1" customWidth="1"/>
    <col min="4870" max="4873" width="18.7109375" style="1" bestFit="1" customWidth="1"/>
    <col min="4874" max="4875" width="12.7109375" style="1" customWidth="1"/>
    <col min="4876" max="4876" width="2.5703125" style="1" customWidth="1"/>
    <col min="4877" max="5120" width="11.42578125" style="1"/>
    <col min="5121" max="5121" width="17.7109375" style="1" customWidth="1"/>
    <col min="5122" max="5122" width="18.7109375" style="1" bestFit="1" customWidth="1"/>
    <col min="5123" max="5123" width="12.7109375" style="1" bestFit="1" customWidth="1"/>
    <col min="5124" max="5124" width="18.7109375" style="1" bestFit="1" customWidth="1"/>
    <col min="5125" max="5125" width="16" style="1" bestFit="1" customWidth="1"/>
    <col min="5126" max="5129" width="18.7109375" style="1" bestFit="1" customWidth="1"/>
    <col min="5130" max="5131" width="12.7109375" style="1" customWidth="1"/>
    <col min="5132" max="5132" width="2.5703125" style="1" customWidth="1"/>
    <col min="5133" max="5376" width="11.42578125" style="1"/>
    <col min="5377" max="5377" width="17.7109375" style="1" customWidth="1"/>
    <col min="5378" max="5378" width="18.7109375" style="1" bestFit="1" customWidth="1"/>
    <col min="5379" max="5379" width="12.7109375" style="1" bestFit="1" customWidth="1"/>
    <col min="5380" max="5380" width="18.7109375" style="1" bestFit="1" customWidth="1"/>
    <col min="5381" max="5381" width="16" style="1" bestFit="1" customWidth="1"/>
    <col min="5382" max="5385" width="18.7109375" style="1" bestFit="1" customWidth="1"/>
    <col min="5386" max="5387" width="12.7109375" style="1" customWidth="1"/>
    <col min="5388" max="5388" width="2.5703125" style="1" customWidth="1"/>
    <col min="5389" max="5632" width="11.42578125" style="1"/>
    <col min="5633" max="5633" width="17.7109375" style="1" customWidth="1"/>
    <col min="5634" max="5634" width="18.7109375" style="1" bestFit="1" customWidth="1"/>
    <col min="5635" max="5635" width="12.7109375" style="1" bestFit="1" customWidth="1"/>
    <col min="5636" max="5636" width="18.7109375" style="1" bestFit="1" customWidth="1"/>
    <col min="5637" max="5637" width="16" style="1" bestFit="1" customWidth="1"/>
    <col min="5638" max="5641" width="18.7109375" style="1" bestFit="1" customWidth="1"/>
    <col min="5642" max="5643" width="12.7109375" style="1" customWidth="1"/>
    <col min="5644" max="5644" width="2.5703125" style="1" customWidth="1"/>
    <col min="5645" max="5888" width="11.42578125" style="1"/>
    <col min="5889" max="5889" width="17.7109375" style="1" customWidth="1"/>
    <col min="5890" max="5890" width="18.7109375" style="1" bestFit="1" customWidth="1"/>
    <col min="5891" max="5891" width="12.7109375" style="1" bestFit="1" customWidth="1"/>
    <col min="5892" max="5892" width="18.7109375" style="1" bestFit="1" customWidth="1"/>
    <col min="5893" max="5893" width="16" style="1" bestFit="1" customWidth="1"/>
    <col min="5894" max="5897" width="18.7109375" style="1" bestFit="1" customWidth="1"/>
    <col min="5898" max="5899" width="12.7109375" style="1" customWidth="1"/>
    <col min="5900" max="5900" width="2.5703125" style="1" customWidth="1"/>
    <col min="5901" max="6144" width="11.42578125" style="1"/>
    <col min="6145" max="6145" width="17.7109375" style="1" customWidth="1"/>
    <col min="6146" max="6146" width="18.7109375" style="1" bestFit="1" customWidth="1"/>
    <col min="6147" max="6147" width="12.7109375" style="1" bestFit="1" customWidth="1"/>
    <col min="6148" max="6148" width="18.7109375" style="1" bestFit="1" customWidth="1"/>
    <col min="6149" max="6149" width="16" style="1" bestFit="1" customWidth="1"/>
    <col min="6150" max="6153" width="18.7109375" style="1" bestFit="1" customWidth="1"/>
    <col min="6154" max="6155" width="12.7109375" style="1" customWidth="1"/>
    <col min="6156" max="6156" width="2.5703125" style="1" customWidth="1"/>
    <col min="6157" max="6400" width="11.42578125" style="1"/>
    <col min="6401" max="6401" width="17.7109375" style="1" customWidth="1"/>
    <col min="6402" max="6402" width="18.7109375" style="1" bestFit="1" customWidth="1"/>
    <col min="6403" max="6403" width="12.7109375" style="1" bestFit="1" customWidth="1"/>
    <col min="6404" max="6404" width="18.7109375" style="1" bestFit="1" customWidth="1"/>
    <col min="6405" max="6405" width="16" style="1" bestFit="1" customWidth="1"/>
    <col min="6406" max="6409" width="18.7109375" style="1" bestFit="1" customWidth="1"/>
    <col min="6410" max="6411" width="12.7109375" style="1" customWidth="1"/>
    <col min="6412" max="6412" width="2.5703125" style="1" customWidth="1"/>
    <col min="6413" max="6656" width="11.42578125" style="1"/>
    <col min="6657" max="6657" width="17.7109375" style="1" customWidth="1"/>
    <col min="6658" max="6658" width="18.7109375" style="1" bestFit="1" customWidth="1"/>
    <col min="6659" max="6659" width="12.7109375" style="1" bestFit="1" customWidth="1"/>
    <col min="6660" max="6660" width="18.7109375" style="1" bestFit="1" customWidth="1"/>
    <col min="6661" max="6661" width="16" style="1" bestFit="1" customWidth="1"/>
    <col min="6662" max="6665" width="18.7109375" style="1" bestFit="1" customWidth="1"/>
    <col min="6666" max="6667" width="12.7109375" style="1" customWidth="1"/>
    <col min="6668" max="6668" width="2.5703125" style="1" customWidth="1"/>
    <col min="6669" max="6912" width="11.42578125" style="1"/>
    <col min="6913" max="6913" width="17.7109375" style="1" customWidth="1"/>
    <col min="6914" max="6914" width="18.7109375" style="1" bestFit="1" customWidth="1"/>
    <col min="6915" max="6915" width="12.7109375" style="1" bestFit="1" customWidth="1"/>
    <col min="6916" max="6916" width="18.7109375" style="1" bestFit="1" customWidth="1"/>
    <col min="6917" max="6917" width="16" style="1" bestFit="1" customWidth="1"/>
    <col min="6918" max="6921" width="18.7109375" style="1" bestFit="1" customWidth="1"/>
    <col min="6922" max="6923" width="12.7109375" style="1" customWidth="1"/>
    <col min="6924" max="6924" width="2.5703125" style="1" customWidth="1"/>
    <col min="6925" max="7168" width="11.42578125" style="1"/>
    <col min="7169" max="7169" width="17.7109375" style="1" customWidth="1"/>
    <col min="7170" max="7170" width="18.7109375" style="1" bestFit="1" customWidth="1"/>
    <col min="7171" max="7171" width="12.7109375" style="1" bestFit="1" customWidth="1"/>
    <col min="7172" max="7172" width="18.7109375" style="1" bestFit="1" customWidth="1"/>
    <col min="7173" max="7173" width="16" style="1" bestFit="1" customWidth="1"/>
    <col min="7174" max="7177" width="18.7109375" style="1" bestFit="1" customWidth="1"/>
    <col min="7178" max="7179" width="12.7109375" style="1" customWidth="1"/>
    <col min="7180" max="7180" width="2.5703125" style="1" customWidth="1"/>
    <col min="7181" max="7424" width="11.42578125" style="1"/>
    <col min="7425" max="7425" width="17.7109375" style="1" customWidth="1"/>
    <col min="7426" max="7426" width="18.7109375" style="1" bestFit="1" customWidth="1"/>
    <col min="7427" max="7427" width="12.7109375" style="1" bestFit="1" customWidth="1"/>
    <col min="7428" max="7428" width="18.7109375" style="1" bestFit="1" customWidth="1"/>
    <col min="7429" max="7429" width="16" style="1" bestFit="1" customWidth="1"/>
    <col min="7430" max="7433" width="18.7109375" style="1" bestFit="1" customWidth="1"/>
    <col min="7434" max="7435" width="12.7109375" style="1" customWidth="1"/>
    <col min="7436" max="7436" width="2.5703125" style="1" customWidth="1"/>
    <col min="7437" max="7680" width="11.42578125" style="1"/>
    <col min="7681" max="7681" width="17.7109375" style="1" customWidth="1"/>
    <col min="7682" max="7682" width="18.7109375" style="1" bestFit="1" customWidth="1"/>
    <col min="7683" max="7683" width="12.7109375" style="1" bestFit="1" customWidth="1"/>
    <col min="7684" max="7684" width="18.7109375" style="1" bestFit="1" customWidth="1"/>
    <col min="7685" max="7685" width="16" style="1" bestFit="1" customWidth="1"/>
    <col min="7686" max="7689" width="18.7109375" style="1" bestFit="1" customWidth="1"/>
    <col min="7690" max="7691" width="12.7109375" style="1" customWidth="1"/>
    <col min="7692" max="7692" width="2.5703125" style="1" customWidth="1"/>
    <col min="7693" max="7936" width="11.42578125" style="1"/>
    <col min="7937" max="7937" width="17.7109375" style="1" customWidth="1"/>
    <col min="7938" max="7938" width="18.7109375" style="1" bestFit="1" customWidth="1"/>
    <col min="7939" max="7939" width="12.7109375" style="1" bestFit="1" customWidth="1"/>
    <col min="7940" max="7940" width="18.7109375" style="1" bestFit="1" customWidth="1"/>
    <col min="7941" max="7941" width="16" style="1" bestFit="1" customWidth="1"/>
    <col min="7942" max="7945" width="18.7109375" style="1" bestFit="1" customWidth="1"/>
    <col min="7946" max="7947" width="12.7109375" style="1" customWidth="1"/>
    <col min="7948" max="7948" width="2.5703125" style="1" customWidth="1"/>
    <col min="7949" max="8192" width="11.42578125" style="1"/>
    <col min="8193" max="8193" width="17.7109375" style="1" customWidth="1"/>
    <col min="8194" max="8194" width="18.7109375" style="1" bestFit="1" customWidth="1"/>
    <col min="8195" max="8195" width="12.7109375" style="1" bestFit="1" customWidth="1"/>
    <col min="8196" max="8196" width="18.7109375" style="1" bestFit="1" customWidth="1"/>
    <col min="8197" max="8197" width="16" style="1" bestFit="1" customWidth="1"/>
    <col min="8198" max="8201" width="18.7109375" style="1" bestFit="1" customWidth="1"/>
    <col min="8202" max="8203" width="12.7109375" style="1" customWidth="1"/>
    <col min="8204" max="8204" width="2.5703125" style="1" customWidth="1"/>
    <col min="8205" max="8448" width="11.42578125" style="1"/>
    <col min="8449" max="8449" width="17.7109375" style="1" customWidth="1"/>
    <col min="8450" max="8450" width="18.7109375" style="1" bestFit="1" customWidth="1"/>
    <col min="8451" max="8451" width="12.7109375" style="1" bestFit="1" customWidth="1"/>
    <col min="8452" max="8452" width="18.7109375" style="1" bestFit="1" customWidth="1"/>
    <col min="8453" max="8453" width="16" style="1" bestFit="1" customWidth="1"/>
    <col min="8454" max="8457" width="18.7109375" style="1" bestFit="1" customWidth="1"/>
    <col min="8458" max="8459" width="12.7109375" style="1" customWidth="1"/>
    <col min="8460" max="8460" width="2.5703125" style="1" customWidth="1"/>
    <col min="8461" max="8704" width="11.42578125" style="1"/>
    <col min="8705" max="8705" width="17.7109375" style="1" customWidth="1"/>
    <col min="8706" max="8706" width="18.7109375" style="1" bestFit="1" customWidth="1"/>
    <col min="8707" max="8707" width="12.7109375" style="1" bestFit="1" customWidth="1"/>
    <col min="8708" max="8708" width="18.7109375" style="1" bestFit="1" customWidth="1"/>
    <col min="8709" max="8709" width="16" style="1" bestFit="1" customWidth="1"/>
    <col min="8710" max="8713" width="18.7109375" style="1" bestFit="1" customWidth="1"/>
    <col min="8714" max="8715" width="12.7109375" style="1" customWidth="1"/>
    <col min="8716" max="8716" width="2.5703125" style="1" customWidth="1"/>
    <col min="8717" max="8960" width="11.42578125" style="1"/>
    <col min="8961" max="8961" width="17.7109375" style="1" customWidth="1"/>
    <col min="8962" max="8962" width="18.7109375" style="1" bestFit="1" customWidth="1"/>
    <col min="8963" max="8963" width="12.7109375" style="1" bestFit="1" customWidth="1"/>
    <col min="8964" max="8964" width="18.7109375" style="1" bestFit="1" customWidth="1"/>
    <col min="8965" max="8965" width="16" style="1" bestFit="1" customWidth="1"/>
    <col min="8966" max="8969" width="18.7109375" style="1" bestFit="1" customWidth="1"/>
    <col min="8970" max="8971" width="12.7109375" style="1" customWidth="1"/>
    <col min="8972" max="8972" width="2.5703125" style="1" customWidth="1"/>
    <col min="8973" max="9216" width="11.42578125" style="1"/>
    <col min="9217" max="9217" width="17.7109375" style="1" customWidth="1"/>
    <col min="9218" max="9218" width="18.7109375" style="1" bestFit="1" customWidth="1"/>
    <col min="9219" max="9219" width="12.7109375" style="1" bestFit="1" customWidth="1"/>
    <col min="9220" max="9220" width="18.7109375" style="1" bestFit="1" customWidth="1"/>
    <col min="9221" max="9221" width="16" style="1" bestFit="1" customWidth="1"/>
    <col min="9222" max="9225" width="18.7109375" style="1" bestFit="1" customWidth="1"/>
    <col min="9226" max="9227" width="12.7109375" style="1" customWidth="1"/>
    <col min="9228" max="9228" width="2.5703125" style="1" customWidth="1"/>
    <col min="9229" max="9472" width="11.42578125" style="1"/>
    <col min="9473" max="9473" width="17.7109375" style="1" customWidth="1"/>
    <col min="9474" max="9474" width="18.7109375" style="1" bestFit="1" customWidth="1"/>
    <col min="9475" max="9475" width="12.7109375" style="1" bestFit="1" customWidth="1"/>
    <col min="9476" max="9476" width="18.7109375" style="1" bestFit="1" customWidth="1"/>
    <col min="9477" max="9477" width="16" style="1" bestFit="1" customWidth="1"/>
    <col min="9478" max="9481" width="18.7109375" style="1" bestFit="1" customWidth="1"/>
    <col min="9482" max="9483" width="12.7109375" style="1" customWidth="1"/>
    <col min="9484" max="9484" width="2.5703125" style="1" customWidth="1"/>
    <col min="9485" max="9728" width="11.42578125" style="1"/>
    <col min="9729" max="9729" width="17.7109375" style="1" customWidth="1"/>
    <col min="9730" max="9730" width="18.7109375" style="1" bestFit="1" customWidth="1"/>
    <col min="9731" max="9731" width="12.7109375" style="1" bestFit="1" customWidth="1"/>
    <col min="9732" max="9732" width="18.7109375" style="1" bestFit="1" customWidth="1"/>
    <col min="9733" max="9733" width="16" style="1" bestFit="1" customWidth="1"/>
    <col min="9734" max="9737" width="18.7109375" style="1" bestFit="1" customWidth="1"/>
    <col min="9738" max="9739" width="12.7109375" style="1" customWidth="1"/>
    <col min="9740" max="9740" width="2.5703125" style="1" customWidth="1"/>
    <col min="9741" max="9984" width="11.42578125" style="1"/>
    <col min="9985" max="9985" width="17.7109375" style="1" customWidth="1"/>
    <col min="9986" max="9986" width="18.7109375" style="1" bestFit="1" customWidth="1"/>
    <col min="9987" max="9987" width="12.7109375" style="1" bestFit="1" customWidth="1"/>
    <col min="9988" max="9988" width="18.7109375" style="1" bestFit="1" customWidth="1"/>
    <col min="9989" max="9989" width="16" style="1" bestFit="1" customWidth="1"/>
    <col min="9990" max="9993" width="18.7109375" style="1" bestFit="1" customWidth="1"/>
    <col min="9994" max="9995" width="12.7109375" style="1" customWidth="1"/>
    <col min="9996" max="9996" width="2.5703125" style="1" customWidth="1"/>
    <col min="9997" max="10240" width="11.42578125" style="1"/>
    <col min="10241" max="10241" width="17.7109375" style="1" customWidth="1"/>
    <col min="10242" max="10242" width="18.7109375" style="1" bestFit="1" customWidth="1"/>
    <col min="10243" max="10243" width="12.7109375" style="1" bestFit="1" customWidth="1"/>
    <col min="10244" max="10244" width="18.7109375" style="1" bestFit="1" customWidth="1"/>
    <col min="10245" max="10245" width="16" style="1" bestFit="1" customWidth="1"/>
    <col min="10246" max="10249" width="18.7109375" style="1" bestFit="1" customWidth="1"/>
    <col min="10250" max="10251" width="12.7109375" style="1" customWidth="1"/>
    <col min="10252" max="10252" width="2.5703125" style="1" customWidth="1"/>
    <col min="10253" max="10496" width="11.42578125" style="1"/>
    <col min="10497" max="10497" width="17.7109375" style="1" customWidth="1"/>
    <col min="10498" max="10498" width="18.7109375" style="1" bestFit="1" customWidth="1"/>
    <col min="10499" max="10499" width="12.7109375" style="1" bestFit="1" customWidth="1"/>
    <col min="10500" max="10500" width="18.7109375" style="1" bestFit="1" customWidth="1"/>
    <col min="10501" max="10501" width="16" style="1" bestFit="1" customWidth="1"/>
    <col min="10502" max="10505" width="18.7109375" style="1" bestFit="1" customWidth="1"/>
    <col min="10506" max="10507" width="12.7109375" style="1" customWidth="1"/>
    <col min="10508" max="10508" width="2.5703125" style="1" customWidth="1"/>
    <col min="10509" max="10752" width="11.42578125" style="1"/>
    <col min="10753" max="10753" width="17.7109375" style="1" customWidth="1"/>
    <col min="10754" max="10754" width="18.7109375" style="1" bestFit="1" customWidth="1"/>
    <col min="10755" max="10755" width="12.7109375" style="1" bestFit="1" customWidth="1"/>
    <col min="10756" max="10756" width="18.7109375" style="1" bestFit="1" customWidth="1"/>
    <col min="10757" max="10757" width="16" style="1" bestFit="1" customWidth="1"/>
    <col min="10758" max="10761" width="18.7109375" style="1" bestFit="1" customWidth="1"/>
    <col min="10762" max="10763" width="12.7109375" style="1" customWidth="1"/>
    <col min="10764" max="10764" width="2.5703125" style="1" customWidth="1"/>
    <col min="10765" max="11008" width="11.42578125" style="1"/>
    <col min="11009" max="11009" width="17.7109375" style="1" customWidth="1"/>
    <col min="11010" max="11010" width="18.7109375" style="1" bestFit="1" customWidth="1"/>
    <col min="11011" max="11011" width="12.7109375" style="1" bestFit="1" customWidth="1"/>
    <col min="11012" max="11012" width="18.7109375" style="1" bestFit="1" customWidth="1"/>
    <col min="11013" max="11013" width="16" style="1" bestFit="1" customWidth="1"/>
    <col min="11014" max="11017" width="18.7109375" style="1" bestFit="1" customWidth="1"/>
    <col min="11018" max="11019" width="12.7109375" style="1" customWidth="1"/>
    <col min="11020" max="11020" width="2.5703125" style="1" customWidth="1"/>
    <col min="11021" max="11264" width="11.42578125" style="1"/>
    <col min="11265" max="11265" width="17.7109375" style="1" customWidth="1"/>
    <col min="11266" max="11266" width="18.7109375" style="1" bestFit="1" customWidth="1"/>
    <col min="11267" max="11267" width="12.7109375" style="1" bestFit="1" customWidth="1"/>
    <col min="11268" max="11268" width="18.7109375" style="1" bestFit="1" customWidth="1"/>
    <col min="11269" max="11269" width="16" style="1" bestFit="1" customWidth="1"/>
    <col min="11270" max="11273" width="18.7109375" style="1" bestFit="1" customWidth="1"/>
    <col min="11274" max="11275" width="12.7109375" style="1" customWidth="1"/>
    <col min="11276" max="11276" width="2.5703125" style="1" customWidth="1"/>
    <col min="11277" max="11520" width="11.42578125" style="1"/>
    <col min="11521" max="11521" width="17.7109375" style="1" customWidth="1"/>
    <col min="11522" max="11522" width="18.7109375" style="1" bestFit="1" customWidth="1"/>
    <col min="11523" max="11523" width="12.7109375" style="1" bestFit="1" customWidth="1"/>
    <col min="11524" max="11524" width="18.7109375" style="1" bestFit="1" customWidth="1"/>
    <col min="11525" max="11525" width="16" style="1" bestFit="1" customWidth="1"/>
    <col min="11526" max="11529" width="18.7109375" style="1" bestFit="1" customWidth="1"/>
    <col min="11530" max="11531" width="12.7109375" style="1" customWidth="1"/>
    <col min="11532" max="11532" width="2.5703125" style="1" customWidth="1"/>
    <col min="11533" max="11776" width="11.42578125" style="1"/>
    <col min="11777" max="11777" width="17.7109375" style="1" customWidth="1"/>
    <col min="11778" max="11778" width="18.7109375" style="1" bestFit="1" customWidth="1"/>
    <col min="11779" max="11779" width="12.7109375" style="1" bestFit="1" customWidth="1"/>
    <col min="11780" max="11780" width="18.7109375" style="1" bestFit="1" customWidth="1"/>
    <col min="11781" max="11781" width="16" style="1" bestFit="1" customWidth="1"/>
    <col min="11782" max="11785" width="18.7109375" style="1" bestFit="1" customWidth="1"/>
    <col min="11786" max="11787" width="12.7109375" style="1" customWidth="1"/>
    <col min="11788" max="11788" width="2.5703125" style="1" customWidth="1"/>
    <col min="11789" max="12032" width="11.42578125" style="1"/>
    <col min="12033" max="12033" width="17.7109375" style="1" customWidth="1"/>
    <col min="12034" max="12034" width="18.7109375" style="1" bestFit="1" customWidth="1"/>
    <col min="12035" max="12035" width="12.7109375" style="1" bestFit="1" customWidth="1"/>
    <col min="12036" max="12036" width="18.7109375" style="1" bestFit="1" customWidth="1"/>
    <col min="12037" max="12037" width="16" style="1" bestFit="1" customWidth="1"/>
    <col min="12038" max="12041" width="18.7109375" style="1" bestFit="1" customWidth="1"/>
    <col min="12042" max="12043" width="12.7109375" style="1" customWidth="1"/>
    <col min="12044" max="12044" width="2.5703125" style="1" customWidth="1"/>
    <col min="12045" max="12288" width="11.42578125" style="1"/>
    <col min="12289" max="12289" width="17.7109375" style="1" customWidth="1"/>
    <col min="12290" max="12290" width="18.7109375" style="1" bestFit="1" customWidth="1"/>
    <col min="12291" max="12291" width="12.7109375" style="1" bestFit="1" customWidth="1"/>
    <col min="12292" max="12292" width="18.7109375" style="1" bestFit="1" customWidth="1"/>
    <col min="12293" max="12293" width="16" style="1" bestFit="1" customWidth="1"/>
    <col min="12294" max="12297" width="18.7109375" style="1" bestFit="1" customWidth="1"/>
    <col min="12298" max="12299" width="12.7109375" style="1" customWidth="1"/>
    <col min="12300" max="12300" width="2.5703125" style="1" customWidth="1"/>
    <col min="12301" max="12544" width="11.42578125" style="1"/>
    <col min="12545" max="12545" width="17.7109375" style="1" customWidth="1"/>
    <col min="12546" max="12546" width="18.7109375" style="1" bestFit="1" customWidth="1"/>
    <col min="12547" max="12547" width="12.7109375" style="1" bestFit="1" customWidth="1"/>
    <col min="12548" max="12548" width="18.7109375" style="1" bestFit="1" customWidth="1"/>
    <col min="12549" max="12549" width="16" style="1" bestFit="1" customWidth="1"/>
    <col min="12550" max="12553" width="18.7109375" style="1" bestFit="1" customWidth="1"/>
    <col min="12554" max="12555" width="12.7109375" style="1" customWidth="1"/>
    <col min="12556" max="12556" width="2.5703125" style="1" customWidth="1"/>
    <col min="12557" max="12800" width="11.42578125" style="1"/>
    <col min="12801" max="12801" width="17.7109375" style="1" customWidth="1"/>
    <col min="12802" max="12802" width="18.7109375" style="1" bestFit="1" customWidth="1"/>
    <col min="12803" max="12803" width="12.7109375" style="1" bestFit="1" customWidth="1"/>
    <col min="12804" max="12804" width="18.7109375" style="1" bestFit="1" customWidth="1"/>
    <col min="12805" max="12805" width="16" style="1" bestFit="1" customWidth="1"/>
    <col min="12806" max="12809" width="18.7109375" style="1" bestFit="1" customWidth="1"/>
    <col min="12810" max="12811" width="12.7109375" style="1" customWidth="1"/>
    <col min="12812" max="12812" width="2.5703125" style="1" customWidth="1"/>
    <col min="12813" max="13056" width="11.42578125" style="1"/>
    <col min="13057" max="13057" width="17.7109375" style="1" customWidth="1"/>
    <col min="13058" max="13058" width="18.7109375" style="1" bestFit="1" customWidth="1"/>
    <col min="13059" max="13059" width="12.7109375" style="1" bestFit="1" customWidth="1"/>
    <col min="13060" max="13060" width="18.7109375" style="1" bestFit="1" customWidth="1"/>
    <col min="13061" max="13061" width="16" style="1" bestFit="1" customWidth="1"/>
    <col min="13062" max="13065" width="18.7109375" style="1" bestFit="1" customWidth="1"/>
    <col min="13066" max="13067" width="12.7109375" style="1" customWidth="1"/>
    <col min="13068" max="13068" width="2.5703125" style="1" customWidth="1"/>
    <col min="13069" max="13312" width="11.42578125" style="1"/>
    <col min="13313" max="13313" width="17.7109375" style="1" customWidth="1"/>
    <col min="13314" max="13314" width="18.7109375" style="1" bestFit="1" customWidth="1"/>
    <col min="13315" max="13315" width="12.7109375" style="1" bestFit="1" customWidth="1"/>
    <col min="13316" max="13316" width="18.7109375" style="1" bestFit="1" customWidth="1"/>
    <col min="13317" max="13317" width="16" style="1" bestFit="1" customWidth="1"/>
    <col min="13318" max="13321" width="18.7109375" style="1" bestFit="1" customWidth="1"/>
    <col min="13322" max="13323" width="12.7109375" style="1" customWidth="1"/>
    <col min="13324" max="13324" width="2.5703125" style="1" customWidth="1"/>
    <col min="13325" max="13568" width="11.42578125" style="1"/>
    <col min="13569" max="13569" width="17.7109375" style="1" customWidth="1"/>
    <col min="13570" max="13570" width="18.7109375" style="1" bestFit="1" customWidth="1"/>
    <col min="13571" max="13571" width="12.7109375" style="1" bestFit="1" customWidth="1"/>
    <col min="13572" max="13572" width="18.7109375" style="1" bestFit="1" customWidth="1"/>
    <col min="13573" max="13573" width="16" style="1" bestFit="1" customWidth="1"/>
    <col min="13574" max="13577" width="18.7109375" style="1" bestFit="1" customWidth="1"/>
    <col min="13578" max="13579" width="12.7109375" style="1" customWidth="1"/>
    <col min="13580" max="13580" width="2.5703125" style="1" customWidth="1"/>
    <col min="13581" max="13824" width="11.42578125" style="1"/>
    <col min="13825" max="13825" width="17.7109375" style="1" customWidth="1"/>
    <col min="13826" max="13826" width="18.7109375" style="1" bestFit="1" customWidth="1"/>
    <col min="13827" max="13827" width="12.7109375" style="1" bestFit="1" customWidth="1"/>
    <col min="13828" max="13828" width="18.7109375" style="1" bestFit="1" customWidth="1"/>
    <col min="13829" max="13829" width="16" style="1" bestFit="1" customWidth="1"/>
    <col min="13830" max="13833" width="18.7109375" style="1" bestFit="1" customWidth="1"/>
    <col min="13834" max="13835" width="12.7109375" style="1" customWidth="1"/>
    <col min="13836" max="13836" width="2.5703125" style="1" customWidth="1"/>
    <col min="13837" max="14080" width="11.42578125" style="1"/>
    <col min="14081" max="14081" width="17.7109375" style="1" customWidth="1"/>
    <col min="14082" max="14082" width="18.7109375" style="1" bestFit="1" customWidth="1"/>
    <col min="14083" max="14083" width="12.7109375" style="1" bestFit="1" customWidth="1"/>
    <col min="14084" max="14084" width="18.7109375" style="1" bestFit="1" customWidth="1"/>
    <col min="14085" max="14085" width="16" style="1" bestFit="1" customWidth="1"/>
    <col min="14086" max="14089" width="18.7109375" style="1" bestFit="1" customWidth="1"/>
    <col min="14090" max="14091" width="12.7109375" style="1" customWidth="1"/>
    <col min="14092" max="14092" width="2.5703125" style="1" customWidth="1"/>
    <col min="14093" max="14336" width="11.42578125" style="1"/>
    <col min="14337" max="14337" width="17.7109375" style="1" customWidth="1"/>
    <col min="14338" max="14338" width="18.7109375" style="1" bestFit="1" customWidth="1"/>
    <col min="14339" max="14339" width="12.7109375" style="1" bestFit="1" customWidth="1"/>
    <col min="14340" max="14340" width="18.7109375" style="1" bestFit="1" customWidth="1"/>
    <col min="14341" max="14341" width="16" style="1" bestFit="1" customWidth="1"/>
    <col min="14342" max="14345" width="18.7109375" style="1" bestFit="1" customWidth="1"/>
    <col min="14346" max="14347" width="12.7109375" style="1" customWidth="1"/>
    <col min="14348" max="14348" width="2.5703125" style="1" customWidth="1"/>
    <col min="14349" max="14592" width="11.42578125" style="1"/>
    <col min="14593" max="14593" width="17.7109375" style="1" customWidth="1"/>
    <col min="14594" max="14594" width="18.7109375" style="1" bestFit="1" customWidth="1"/>
    <col min="14595" max="14595" width="12.7109375" style="1" bestFit="1" customWidth="1"/>
    <col min="14596" max="14596" width="18.7109375" style="1" bestFit="1" customWidth="1"/>
    <col min="14597" max="14597" width="16" style="1" bestFit="1" customWidth="1"/>
    <col min="14598" max="14601" width="18.7109375" style="1" bestFit="1" customWidth="1"/>
    <col min="14602" max="14603" width="12.7109375" style="1" customWidth="1"/>
    <col min="14604" max="14604" width="2.5703125" style="1" customWidth="1"/>
    <col min="14605" max="14848" width="11.42578125" style="1"/>
    <col min="14849" max="14849" width="17.7109375" style="1" customWidth="1"/>
    <col min="14850" max="14850" width="18.7109375" style="1" bestFit="1" customWidth="1"/>
    <col min="14851" max="14851" width="12.7109375" style="1" bestFit="1" customWidth="1"/>
    <col min="14852" max="14852" width="18.7109375" style="1" bestFit="1" customWidth="1"/>
    <col min="14853" max="14853" width="16" style="1" bestFit="1" customWidth="1"/>
    <col min="14854" max="14857" width="18.7109375" style="1" bestFit="1" customWidth="1"/>
    <col min="14858" max="14859" width="12.7109375" style="1" customWidth="1"/>
    <col min="14860" max="14860" width="2.5703125" style="1" customWidth="1"/>
    <col min="14861" max="15104" width="11.42578125" style="1"/>
    <col min="15105" max="15105" width="17.7109375" style="1" customWidth="1"/>
    <col min="15106" max="15106" width="18.7109375" style="1" bestFit="1" customWidth="1"/>
    <col min="15107" max="15107" width="12.7109375" style="1" bestFit="1" customWidth="1"/>
    <col min="15108" max="15108" width="18.7109375" style="1" bestFit="1" customWidth="1"/>
    <col min="15109" max="15109" width="16" style="1" bestFit="1" customWidth="1"/>
    <col min="15110" max="15113" width="18.7109375" style="1" bestFit="1" customWidth="1"/>
    <col min="15114" max="15115" width="12.7109375" style="1" customWidth="1"/>
    <col min="15116" max="15116" width="2.5703125" style="1" customWidth="1"/>
    <col min="15117" max="15360" width="11.42578125" style="1"/>
    <col min="15361" max="15361" width="17.7109375" style="1" customWidth="1"/>
    <col min="15362" max="15362" width="18.7109375" style="1" bestFit="1" customWidth="1"/>
    <col min="15363" max="15363" width="12.7109375" style="1" bestFit="1" customWidth="1"/>
    <col min="15364" max="15364" width="18.7109375" style="1" bestFit="1" customWidth="1"/>
    <col min="15365" max="15365" width="16" style="1" bestFit="1" customWidth="1"/>
    <col min="15366" max="15369" width="18.7109375" style="1" bestFit="1" customWidth="1"/>
    <col min="15370" max="15371" width="12.7109375" style="1" customWidth="1"/>
    <col min="15372" max="15372" width="2.5703125" style="1" customWidth="1"/>
    <col min="15373" max="15616" width="11.42578125" style="1"/>
    <col min="15617" max="15617" width="17.7109375" style="1" customWidth="1"/>
    <col min="15618" max="15618" width="18.7109375" style="1" bestFit="1" customWidth="1"/>
    <col min="15619" max="15619" width="12.7109375" style="1" bestFit="1" customWidth="1"/>
    <col min="15620" max="15620" width="18.7109375" style="1" bestFit="1" customWidth="1"/>
    <col min="15621" max="15621" width="16" style="1" bestFit="1" customWidth="1"/>
    <col min="15622" max="15625" width="18.7109375" style="1" bestFit="1" customWidth="1"/>
    <col min="15626" max="15627" width="12.7109375" style="1" customWidth="1"/>
    <col min="15628" max="15628" width="2.5703125" style="1" customWidth="1"/>
    <col min="15629" max="15872" width="11.42578125" style="1"/>
    <col min="15873" max="15873" width="17.7109375" style="1" customWidth="1"/>
    <col min="15874" max="15874" width="18.7109375" style="1" bestFit="1" customWidth="1"/>
    <col min="15875" max="15875" width="12.7109375" style="1" bestFit="1" customWidth="1"/>
    <col min="15876" max="15876" width="18.7109375" style="1" bestFit="1" customWidth="1"/>
    <col min="15877" max="15877" width="16" style="1" bestFit="1" customWidth="1"/>
    <col min="15878" max="15881" width="18.7109375" style="1" bestFit="1" customWidth="1"/>
    <col min="15882" max="15883" width="12.7109375" style="1" customWidth="1"/>
    <col min="15884" max="15884" width="2.5703125" style="1" customWidth="1"/>
    <col min="15885" max="16128" width="11.42578125" style="1"/>
    <col min="16129" max="16129" width="17.7109375" style="1" customWidth="1"/>
    <col min="16130" max="16130" width="18.7109375" style="1" bestFit="1" customWidth="1"/>
    <col min="16131" max="16131" width="12.7109375" style="1" bestFit="1" customWidth="1"/>
    <col min="16132" max="16132" width="18.7109375" style="1" bestFit="1" customWidth="1"/>
    <col min="16133" max="16133" width="16" style="1" bestFit="1" customWidth="1"/>
    <col min="16134" max="16137" width="18.7109375" style="1" bestFit="1" customWidth="1"/>
    <col min="16138" max="16139" width="12.7109375" style="1" customWidth="1"/>
    <col min="16140" max="16140" width="2.5703125" style="1" customWidth="1"/>
    <col min="16141" max="16384" width="11.42578125" style="1"/>
  </cols>
  <sheetData>
    <row r="1" spans="1:20" x14ac:dyDescent="0.25">
      <c r="A1" s="59" t="s">
        <v>764</v>
      </c>
    </row>
    <row r="2" spans="1:20" ht="15.75" x14ac:dyDescent="0.25">
      <c r="A2" s="81" t="s">
        <v>718</v>
      </c>
    </row>
    <row r="3" spans="1:20" ht="15.75" x14ac:dyDescent="0.25">
      <c r="A3" s="81"/>
    </row>
    <row r="4" spans="1:20" x14ac:dyDescent="0.25">
      <c r="A4" s="62" t="s">
        <v>719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20" s="84" customFormat="1" ht="23.25" customHeight="1" x14ac:dyDescent="0.25">
      <c r="A5" s="82" t="s">
        <v>209</v>
      </c>
      <c r="B5" s="83" t="s">
        <v>720</v>
      </c>
      <c r="C5" s="83" t="s">
        <v>721</v>
      </c>
      <c r="D5" s="83" t="s">
        <v>722</v>
      </c>
      <c r="E5" s="83" t="s">
        <v>723</v>
      </c>
      <c r="F5" s="83" t="s">
        <v>724</v>
      </c>
      <c r="G5" s="83" t="s">
        <v>725</v>
      </c>
      <c r="H5" s="83" t="s">
        <v>270</v>
      </c>
      <c r="I5" s="83" t="s">
        <v>726</v>
      </c>
      <c r="J5" s="83" t="s">
        <v>252</v>
      </c>
      <c r="K5" s="83" t="s">
        <v>0</v>
      </c>
    </row>
    <row r="6" spans="1:20" x14ac:dyDescent="0.25">
      <c r="A6" s="85">
        <v>2015</v>
      </c>
      <c r="B6" s="86">
        <v>8167.5413215696453</v>
      </c>
      <c r="C6" s="86">
        <v>6650.5953646963662</v>
      </c>
      <c r="D6" s="86">
        <v>1507.6585313878966</v>
      </c>
      <c r="E6" s="86">
        <v>137.79635297098301</v>
      </c>
      <c r="F6" s="86">
        <v>1548.2696011111263</v>
      </c>
      <c r="G6" s="86">
        <v>341.68532335183227</v>
      </c>
      <c r="H6" s="86">
        <v>350.00259655641497</v>
      </c>
      <c r="I6" s="86">
        <v>219.63469285986613</v>
      </c>
      <c r="J6" s="86">
        <v>26.956227140133979</v>
      </c>
      <c r="K6" s="86">
        <f t="shared" ref="K6:K14" si="0">SUM(B6:J6)</f>
        <v>18950.14001164426</v>
      </c>
      <c r="N6" s="87"/>
    </row>
    <row r="7" spans="1:20" x14ac:dyDescent="0.25">
      <c r="A7" s="85">
        <v>2016</v>
      </c>
      <c r="B7" s="86">
        <v>10170.877328177923</v>
      </c>
      <c r="C7" s="86">
        <v>7425.7115273502486</v>
      </c>
      <c r="D7" s="86">
        <v>1468.7609249862976</v>
      </c>
      <c r="E7" s="86">
        <v>120.45621156886</v>
      </c>
      <c r="F7" s="86">
        <v>1657.8096258474304</v>
      </c>
      <c r="G7" s="668">
        <v>344.26223521111058</v>
      </c>
      <c r="H7" s="86">
        <v>343.53079468679698</v>
      </c>
      <c r="I7" s="1080">
        <v>272.67154160154456</v>
      </c>
      <c r="J7" s="86">
        <v>14.999100398455639</v>
      </c>
      <c r="K7" s="86">
        <f>SUM(B7:J7)</f>
        <v>21819.079289828664</v>
      </c>
      <c r="M7"/>
      <c r="N7" s="87"/>
      <c r="O7"/>
      <c r="P7"/>
      <c r="Q7"/>
      <c r="R7"/>
      <c r="S7"/>
      <c r="T7"/>
    </row>
    <row r="8" spans="1:20" x14ac:dyDescent="0.25">
      <c r="A8" s="85">
        <v>2017</v>
      </c>
      <c r="B8" s="86">
        <v>13844.958650954813</v>
      </c>
      <c r="C8" s="86">
        <v>8270.4808182538964</v>
      </c>
      <c r="D8" s="86">
        <v>2398.5088575489553</v>
      </c>
      <c r="E8" s="86">
        <v>118.02914691497099</v>
      </c>
      <c r="F8" s="86">
        <v>1726.1331451614039</v>
      </c>
      <c r="G8" s="668">
        <v>370.47611971466921</v>
      </c>
      <c r="H8" s="86">
        <v>434.37049986164698</v>
      </c>
      <c r="I8" s="1080">
        <v>367.8568511257717</v>
      </c>
      <c r="J8" s="86">
        <v>50.793155874228319</v>
      </c>
      <c r="K8" s="86">
        <f t="shared" si="0"/>
        <v>27581.607245410356</v>
      </c>
      <c r="M8"/>
      <c r="N8" s="87"/>
      <c r="O8"/>
      <c r="P8"/>
      <c r="Q8"/>
      <c r="R8"/>
      <c r="S8"/>
      <c r="T8"/>
    </row>
    <row r="9" spans="1:20" x14ac:dyDescent="0.25">
      <c r="A9" s="85">
        <v>2018</v>
      </c>
      <c r="B9" s="86">
        <v>14938.54527505925</v>
      </c>
      <c r="C9" s="86">
        <v>8258.5140570626972</v>
      </c>
      <c r="D9" s="86">
        <v>2573.9030892868009</v>
      </c>
      <c r="E9" s="86">
        <v>122.68864173304</v>
      </c>
      <c r="F9" s="86">
        <v>1545.468800568307</v>
      </c>
      <c r="G9" s="668">
        <v>351.76617733195485</v>
      </c>
      <c r="H9" s="86">
        <v>484.36463219586608</v>
      </c>
      <c r="I9" s="1080">
        <v>612.4952597119152</v>
      </c>
      <c r="J9" s="86">
        <v>10.911933288084873</v>
      </c>
      <c r="K9" s="86">
        <f t="shared" si="0"/>
        <v>28898.657866237914</v>
      </c>
      <c r="M9"/>
      <c r="N9" s="87"/>
      <c r="O9"/>
      <c r="P9"/>
      <c r="Q9"/>
      <c r="R9"/>
      <c r="S9"/>
      <c r="T9"/>
    </row>
    <row r="10" spans="1:20" x14ac:dyDescent="0.25">
      <c r="A10" s="85">
        <v>2019</v>
      </c>
      <c r="B10" s="86">
        <v>14000.934230424238</v>
      </c>
      <c r="C10" s="86">
        <v>8555.1157122799923</v>
      </c>
      <c r="D10" s="86">
        <v>2114.0200076680549</v>
      </c>
      <c r="E10" s="86">
        <v>80.687839499970124</v>
      </c>
      <c r="F10" s="86">
        <v>1566.9742659553435</v>
      </c>
      <c r="G10" s="668">
        <v>382.31444230000005</v>
      </c>
      <c r="H10" s="86">
        <v>978.06279613990228</v>
      </c>
      <c r="I10" s="1080">
        <v>655.9361910902893</v>
      </c>
      <c r="J10" s="86">
        <v>2.1621656499999999</v>
      </c>
      <c r="K10" s="86">
        <f t="shared" si="0"/>
        <v>28336.20765100779</v>
      </c>
      <c r="M10" s="562"/>
      <c r="N10" s="87"/>
      <c r="O10"/>
      <c r="P10"/>
      <c r="Q10"/>
      <c r="R10"/>
      <c r="S10"/>
      <c r="T10"/>
    </row>
    <row r="11" spans="1:20" x14ac:dyDescent="0.25">
      <c r="A11" s="85">
        <v>2020</v>
      </c>
      <c r="B11" s="86">
        <v>13039.526141632487</v>
      </c>
      <c r="C11" s="86">
        <v>7829.5665440800021</v>
      </c>
      <c r="D11" s="86">
        <v>1707.1525987270168</v>
      </c>
      <c r="E11" s="86">
        <v>93.552143480020916</v>
      </c>
      <c r="F11" s="86">
        <v>1460.6263937905728</v>
      </c>
      <c r="G11" s="668">
        <v>366.6663935119999</v>
      </c>
      <c r="H11" s="86">
        <v>1146.6078181248376</v>
      </c>
      <c r="I11" s="1080">
        <v>478.49304627782897</v>
      </c>
      <c r="J11" s="86">
        <v>5.5008721299999994</v>
      </c>
      <c r="K11" s="86">
        <f t="shared" si="0"/>
        <v>26127.691951754765</v>
      </c>
      <c r="M11" s="562"/>
      <c r="N11" s="87"/>
      <c r="O11"/>
      <c r="P11"/>
      <c r="Q11"/>
      <c r="R11"/>
      <c r="S11"/>
      <c r="T11"/>
    </row>
    <row r="12" spans="1:20" x14ac:dyDescent="0.25">
      <c r="A12" s="85">
        <v>2021</v>
      </c>
      <c r="B12" s="86">
        <v>20694.198624724449</v>
      </c>
      <c r="C12" s="86">
        <v>10184.994801960001</v>
      </c>
      <c r="D12" s="86">
        <v>2685.0816663286341</v>
      </c>
      <c r="E12" s="86">
        <v>117.15571348005717</v>
      </c>
      <c r="F12" s="86">
        <v>2028.3349286807293</v>
      </c>
      <c r="G12" s="668">
        <v>885.89957017999984</v>
      </c>
      <c r="H12" s="86">
        <v>2256.78275033011</v>
      </c>
      <c r="I12" s="1080">
        <v>1045.2800694006469</v>
      </c>
      <c r="J12" s="86">
        <v>3.1513878499999999</v>
      </c>
      <c r="K12" s="86">
        <f t="shared" si="0"/>
        <v>39900.879512934625</v>
      </c>
      <c r="M12" s="562"/>
      <c r="N12" s="87"/>
      <c r="O12"/>
      <c r="P12"/>
      <c r="Q12"/>
      <c r="R12"/>
      <c r="S12"/>
      <c r="T12"/>
    </row>
    <row r="13" spans="1:20" x14ac:dyDescent="0.25">
      <c r="A13" s="85">
        <v>2022</v>
      </c>
      <c r="B13" s="86">
        <v>19671.799029249411</v>
      </c>
      <c r="C13" s="86">
        <v>10194.401980660003</v>
      </c>
      <c r="D13" s="86">
        <v>2677.0775377560203</v>
      </c>
      <c r="E13" s="86">
        <v>90.218522479972336</v>
      </c>
      <c r="F13" s="86">
        <v>1786.3171245651856</v>
      </c>
      <c r="G13" s="668">
        <v>782.91723198000022</v>
      </c>
      <c r="H13" s="86">
        <v>1749.7695392699709</v>
      </c>
      <c r="I13" s="1080">
        <v>1149.5748933149007</v>
      </c>
      <c r="J13" s="86">
        <v>3.8181220999999996</v>
      </c>
      <c r="K13" s="86">
        <f t="shared" si="0"/>
        <v>38105.893981375455</v>
      </c>
      <c r="M13" s="562"/>
      <c r="N13" s="87"/>
      <c r="O13"/>
      <c r="P13"/>
      <c r="Q13"/>
      <c r="R13"/>
      <c r="S13"/>
      <c r="T13"/>
    </row>
    <row r="14" spans="1:20" x14ac:dyDescent="0.25">
      <c r="A14" s="85">
        <v>2023</v>
      </c>
      <c r="B14" s="86">
        <v>23429.052466174609</v>
      </c>
      <c r="C14" s="86">
        <v>10942.702875979994</v>
      </c>
      <c r="D14" s="86">
        <v>2356.1093167542494</v>
      </c>
      <c r="E14" s="86">
        <v>97.918753810025407</v>
      </c>
      <c r="F14" s="86">
        <v>1919.797591066098</v>
      </c>
      <c r="G14" s="668">
        <v>653.63367914000071</v>
      </c>
      <c r="H14" s="86">
        <v>1724.3906789698915</v>
      </c>
      <c r="I14" s="1080">
        <v>1659.9803423534543</v>
      </c>
      <c r="J14" s="86">
        <v>5.95992619</v>
      </c>
      <c r="K14" s="86">
        <f t="shared" si="0"/>
        <v>42789.545630438319</v>
      </c>
      <c r="M14" s="562"/>
      <c r="N14" s="87"/>
      <c r="O14"/>
      <c r="P14"/>
      <c r="Q14"/>
      <c r="R14"/>
      <c r="S14"/>
      <c r="T14"/>
    </row>
    <row r="15" spans="1:20" x14ac:dyDescent="0.25">
      <c r="A15" s="85">
        <v>2024</v>
      </c>
      <c r="B15" s="86">
        <v>23404.826705134848</v>
      </c>
      <c r="C15" s="86">
        <v>15467.844902929999</v>
      </c>
      <c r="D15" s="86">
        <v>2223.1855431383901</v>
      </c>
      <c r="E15" s="86">
        <v>128.67314471001831</v>
      </c>
      <c r="F15" s="86">
        <v>2292.9765447215163</v>
      </c>
      <c r="G15" s="668">
        <v>893.96496980999973</v>
      </c>
      <c r="H15" s="86">
        <v>1686.9099496400304</v>
      </c>
      <c r="I15" s="1080">
        <v>1599.1844136989334</v>
      </c>
      <c r="J15" s="86">
        <v>2.9681160500000003</v>
      </c>
      <c r="K15" s="86">
        <f>SUM(B15:J15)</f>
        <v>47700.534289833726</v>
      </c>
      <c r="M15" s="562"/>
      <c r="N15" s="87"/>
      <c r="O15"/>
      <c r="P15"/>
      <c r="Q15"/>
      <c r="R15"/>
      <c r="S15"/>
      <c r="T15"/>
    </row>
    <row r="16" spans="1:20" ht="26.25" x14ac:dyDescent="0.25">
      <c r="A16" s="904" t="s">
        <v>919</v>
      </c>
      <c r="B16" s="88">
        <f>SUM(B17:B18)</f>
        <v>3796.3729853400901</v>
      </c>
      <c r="C16" s="88">
        <f t="shared" ref="C16:J16" si="1">SUM(C17:C18)</f>
        <v>2968.0628569800001</v>
      </c>
      <c r="D16" s="88">
        <f t="shared" si="1"/>
        <v>343.611100427184</v>
      </c>
      <c r="E16" s="88">
        <f t="shared" si="1"/>
        <v>24.618688379999298</v>
      </c>
      <c r="F16" s="88">
        <f t="shared" si="1"/>
        <v>270.590685514754</v>
      </c>
      <c r="G16" s="88">
        <f t="shared" si="1"/>
        <v>129.89232491999991</v>
      </c>
      <c r="H16" s="88">
        <f t="shared" si="1"/>
        <v>252.733957240081</v>
      </c>
      <c r="I16" s="88">
        <f t="shared" si="1"/>
        <v>285.08796998436196</v>
      </c>
      <c r="J16" s="88">
        <f t="shared" si="1"/>
        <v>0.58557930999999996</v>
      </c>
      <c r="K16" s="88">
        <f>SUM(K17:K18)</f>
        <v>8071.5561480964698</v>
      </c>
    </row>
    <row r="17" spans="1:11" x14ac:dyDescent="0.25">
      <c r="A17" s="89" t="s">
        <v>210</v>
      </c>
      <c r="B17" s="90">
        <v>1941.05379362893</v>
      </c>
      <c r="C17" s="90">
        <v>1501.2577025999999</v>
      </c>
      <c r="D17" s="90">
        <v>156.511147479843</v>
      </c>
      <c r="E17" s="90">
        <v>10.884987379984601</v>
      </c>
      <c r="F17" s="90">
        <v>153.33161654099899</v>
      </c>
      <c r="G17" s="90">
        <v>71.352839600000095</v>
      </c>
      <c r="H17" s="90">
        <v>128.393400000035</v>
      </c>
      <c r="I17" s="90">
        <v>166.821729495581</v>
      </c>
      <c r="J17" s="90">
        <v>0.55165332</v>
      </c>
      <c r="K17" s="90">
        <f>SUM(B17:J17)</f>
        <v>4130.1588700453722</v>
      </c>
    </row>
    <row r="18" spans="1:11" x14ac:dyDescent="0.25">
      <c r="A18" s="89" t="s">
        <v>211</v>
      </c>
      <c r="B18" s="90">
        <v>1855.3191917111601</v>
      </c>
      <c r="C18" s="90">
        <v>1466.80515438</v>
      </c>
      <c r="D18" s="90">
        <v>187.099952947341</v>
      </c>
      <c r="E18" s="90">
        <v>13.733701000014699</v>
      </c>
      <c r="F18" s="90">
        <v>117.25906897375501</v>
      </c>
      <c r="G18" s="90">
        <v>58.539485319999798</v>
      </c>
      <c r="H18" s="90">
        <v>124.340557240046</v>
      </c>
      <c r="I18" s="90">
        <v>118.26624048878099</v>
      </c>
      <c r="J18" s="1081">
        <v>3.3925990000000003E-2</v>
      </c>
      <c r="K18" s="90">
        <f>SUM(B18:J18)</f>
        <v>3941.3972780510976</v>
      </c>
    </row>
    <row r="19" spans="1:11" x14ac:dyDescent="0.25">
      <c r="A19" s="85"/>
      <c r="B19" s="90"/>
      <c r="C19" s="90"/>
      <c r="D19" s="90"/>
      <c r="E19" s="90"/>
      <c r="F19" s="90"/>
      <c r="G19" s="90"/>
      <c r="H19" s="90"/>
      <c r="I19" s="90"/>
      <c r="J19" s="90"/>
      <c r="K19" s="91"/>
    </row>
    <row r="20" spans="1:11" x14ac:dyDescent="0.25">
      <c r="A20" s="92" t="s">
        <v>920</v>
      </c>
      <c r="B20" s="61"/>
      <c r="C20" s="61"/>
      <c r="D20" s="61"/>
      <c r="E20" s="61"/>
      <c r="F20" s="61"/>
      <c r="G20" s="61"/>
      <c r="H20" s="61"/>
      <c r="I20" s="61"/>
      <c r="J20" s="61"/>
      <c r="K20" s="8"/>
    </row>
    <row r="21" spans="1:11" x14ac:dyDescent="0.25">
      <c r="A21" s="89" t="s">
        <v>640</v>
      </c>
      <c r="B21" s="90">
        <v>1858.8597614932801</v>
      </c>
      <c r="C21" s="90">
        <v>1003.13164385</v>
      </c>
      <c r="D21" s="90">
        <v>161.886202748606</v>
      </c>
      <c r="E21" s="90">
        <v>8.0535669599975694</v>
      </c>
      <c r="F21" s="90">
        <v>150.91853339910901</v>
      </c>
      <c r="G21" s="90">
        <v>45.028956879999903</v>
      </c>
      <c r="H21" s="90">
        <v>193.25387308998501</v>
      </c>
      <c r="I21" s="90">
        <v>110.86857614252099</v>
      </c>
      <c r="J21" s="1082">
        <v>6.5948000000000005E-4</v>
      </c>
      <c r="K21" s="90">
        <f>SUM(B21:J21)</f>
        <v>3532.0017740434992</v>
      </c>
    </row>
    <row r="22" spans="1:11" x14ac:dyDescent="0.25">
      <c r="A22" s="89" t="s">
        <v>641</v>
      </c>
      <c r="B22" s="90">
        <v>1855.3191917111601</v>
      </c>
      <c r="C22" s="90">
        <v>1466.80515438</v>
      </c>
      <c r="D22" s="90">
        <v>187.099952947341</v>
      </c>
      <c r="E22" s="90">
        <v>13.733701000014699</v>
      </c>
      <c r="F22" s="90">
        <v>117.25906897375501</v>
      </c>
      <c r="G22" s="90">
        <v>58.539485319999798</v>
      </c>
      <c r="H22" s="90">
        <v>124.340557240046</v>
      </c>
      <c r="I22" s="90">
        <v>118.26624048878099</v>
      </c>
      <c r="J22" s="1081">
        <v>3.3925990000000003E-2</v>
      </c>
      <c r="K22" s="90">
        <f>SUM(B22:J22)</f>
        <v>3941.3972780510976</v>
      </c>
    </row>
    <row r="23" spans="1:11" x14ac:dyDescent="0.25">
      <c r="A23" s="93" t="s">
        <v>271</v>
      </c>
      <c r="B23" s="94">
        <f>B22/B21-1</f>
        <v>-1.9046997818037426E-3</v>
      </c>
      <c r="C23" s="94">
        <f>C22/C21-1</f>
        <v>0.46222598337186316</v>
      </c>
      <c r="D23" s="94">
        <f>D22/D21-1</f>
        <v>0.15574984013856685</v>
      </c>
      <c r="E23" s="94">
        <f>E22/E21-1</f>
        <v>0.7052941967491686</v>
      </c>
      <c r="F23" s="94">
        <f t="shared" ref="F23:H23" si="2">F22/F21-1</f>
        <v>-0.22303068859237085</v>
      </c>
      <c r="G23" s="94">
        <f t="shared" si="2"/>
        <v>0.30004089315248472</v>
      </c>
      <c r="H23" s="94">
        <f t="shared" si="2"/>
        <v>-0.35659474632030186</v>
      </c>
      <c r="I23" s="94">
        <f>I22/I21-1</f>
        <v>6.6724626613318572E-2</v>
      </c>
      <c r="J23" s="94" t="s">
        <v>246</v>
      </c>
      <c r="K23" s="94">
        <f>K22/K21-1</f>
        <v>0.11591033362899905</v>
      </c>
    </row>
    <row r="24" spans="1:11" x14ac:dyDescent="0.25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</row>
    <row r="25" spans="1:11" x14ac:dyDescent="0.25">
      <c r="A25" s="92" t="s">
        <v>921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89" t="s">
        <v>642</v>
      </c>
      <c r="B26" s="90">
        <v>3298.6513523448402</v>
      </c>
      <c r="C26" s="90">
        <v>2024.7785925100002</v>
      </c>
      <c r="D26" s="90">
        <v>300.76370579848196</v>
      </c>
      <c r="E26" s="90">
        <v>16.5824430800035</v>
      </c>
      <c r="F26" s="90">
        <v>313.40153927312804</v>
      </c>
      <c r="G26" s="90">
        <v>100.11406146999991</v>
      </c>
      <c r="H26" s="90">
        <v>381.94357309002703</v>
      </c>
      <c r="I26" s="90">
        <v>205.96048701292679</v>
      </c>
      <c r="J26" s="90">
        <v>0.25337255999999997</v>
      </c>
      <c r="K26" s="90">
        <f>SUM(B26:J26)</f>
        <v>6642.4491271394081</v>
      </c>
    </row>
    <row r="27" spans="1:11" x14ac:dyDescent="0.25">
      <c r="A27" s="89" t="s">
        <v>643</v>
      </c>
      <c r="B27" s="90">
        <v>3796.3729853400901</v>
      </c>
      <c r="C27" s="90">
        <v>2968.0628569800001</v>
      </c>
      <c r="D27" s="90">
        <v>343.611100427184</v>
      </c>
      <c r="E27" s="90">
        <v>24.618688379999298</v>
      </c>
      <c r="F27" s="90">
        <v>270.590685514754</v>
      </c>
      <c r="G27" s="90">
        <v>129.89232491999991</v>
      </c>
      <c r="H27" s="90">
        <v>252.733957240081</v>
      </c>
      <c r="I27" s="90">
        <v>285.08796998436196</v>
      </c>
      <c r="J27" s="90">
        <v>0.58557930999999996</v>
      </c>
      <c r="K27" s="90">
        <f>SUM(B27:J27)</f>
        <v>8071.5561480964698</v>
      </c>
    </row>
    <row r="28" spans="1:11" x14ac:dyDescent="0.25">
      <c r="A28" s="93" t="s">
        <v>271</v>
      </c>
      <c r="B28" s="94">
        <f>B27/B26-1</f>
        <v>0.15088640169305712</v>
      </c>
      <c r="C28" s="94">
        <f t="shared" ref="C28:J28" si="3">C27/C26-1</f>
        <v>0.46587032674059703</v>
      </c>
      <c r="D28" s="94">
        <f t="shared" si="3"/>
        <v>0.14246198528159737</v>
      </c>
      <c r="E28" s="94">
        <f>E27/E26-1</f>
        <v>0.4846237228871646</v>
      </c>
      <c r="F28" s="94">
        <f t="shared" si="3"/>
        <v>-0.13660064930652616</v>
      </c>
      <c r="G28" s="94">
        <f t="shared" si="3"/>
        <v>0.29744336622406764</v>
      </c>
      <c r="H28" s="94">
        <f t="shared" si="3"/>
        <v>-0.33829503872680777</v>
      </c>
      <c r="I28" s="94">
        <f t="shared" si="3"/>
        <v>0.38418768628406319</v>
      </c>
      <c r="J28" s="94">
        <f t="shared" si="3"/>
        <v>1.3111394146232729</v>
      </c>
      <c r="K28" s="94">
        <f>K27/K26-1</f>
        <v>0.2151476049877572</v>
      </c>
    </row>
    <row r="29" spans="1:11" x14ac:dyDescent="0.25">
      <c r="A29" s="62"/>
      <c r="B29" s="96"/>
      <c r="C29" s="96"/>
      <c r="D29" s="96"/>
      <c r="E29" s="96"/>
      <c r="F29" s="96"/>
      <c r="G29" s="96"/>
      <c r="H29" s="96"/>
      <c r="I29" s="96"/>
      <c r="J29" s="96"/>
      <c r="K29" s="1083"/>
    </row>
    <row r="30" spans="1:11" x14ac:dyDescent="0.25">
      <c r="A30" s="62"/>
      <c r="B30" s="558"/>
      <c r="C30" s="558"/>
      <c r="D30" s="558"/>
      <c r="E30" s="558"/>
      <c r="F30" s="558"/>
      <c r="G30" s="558"/>
      <c r="H30" s="558"/>
      <c r="I30" s="558"/>
      <c r="J30" s="558"/>
      <c r="K30" s="559"/>
    </row>
    <row r="31" spans="1:11" x14ac:dyDescent="0.25">
      <c r="A31" s="92" t="s">
        <v>727</v>
      </c>
      <c r="B31" s="61"/>
      <c r="C31" s="61"/>
      <c r="D31" s="61"/>
      <c r="E31" s="61"/>
      <c r="F31" s="61"/>
      <c r="G31" s="61"/>
      <c r="H31" s="61"/>
      <c r="I31" s="61"/>
      <c r="J31" s="61"/>
      <c r="K31" s="8"/>
    </row>
    <row r="32" spans="1:11" x14ac:dyDescent="0.25">
      <c r="A32" s="89" t="s">
        <v>619</v>
      </c>
      <c r="B32" s="90">
        <v>1941.05379362893</v>
      </c>
      <c r="C32" s="90">
        <v>1501.2577025999999</v>
      </c>
      <c r="D32" s="90">
        <v>156.511147479843</v>
      </c>
      <c r="E32" s="90">
        <v>10.884987379984601</v>
      </c>
      <c r="F32" s="90">
        <v>153.33161654099899</v>
      </c>
      <c r="G32" s="90">
        <v>71.352839600000095</v>
      </c>
      <c r="H32" s="90">
        <v>128.393400000035</v>
      </c>
      <c r="I32" s="90">
        <v>166.821729495581</v>
      </c>
      <c r="J32" s="90">
        <v>0.55165332</v>
      </c>
      <c r="K32" s="90">
        <f>SUM(B32:J32)</f>
        <v>4130.1588700453722</v>
      </c>
    </row>
    <row r="33" spans="1:12" x14ac:dyDescent="0.25">
      <c r="A33" s="89" t="s">
        <v>641</v>
      </c>
      <c r="B33" s="90">
        <v>1855.3191917111601</v>
      </c>
      <c r="C33" s="90">
        <v>1466.80515438</v>
      </c>
      <c r="D33" s="90">
        <v>187.099952947341</v>
      </c>
      <c r="E33" s="90">
        <v>13.733701000014699</v>
      </c>
      <c r="F33" s="90">
        <v>117.25906897375501</v>
      </c>
      <c r="G33" s="90">
        <v>58.539485319999798</v>
      </c>
      <c r="H33" s="90">
        <v>124.340557240046</v>
      </c>
      <c r="I33" s="90">
        <v>118.26624048878099</v>
      </c>
      <c r="J33" s="1081">
        <v>3.3925990000000003E-2</v>
      </c>
      <c r="K33" s="90">
        <f>SUM(B33:J33)</f>
        <v>3941.3972780510976</v>
      </c>
    </row>
    <row r="34" spans="1:12" x14ac:dyDescent="0.25">
      <c r="A34" s="93" t="s">
        <v>271</v>
      </c>
      <c r="B34" s="94">
        <f>B33/B32-1</f>
        <v>-4.4169101443336745E-2</v>
      </c>
      <c r="C34" s="94">
        <f>C33/C32-1</f>
        <v>-2.2949123365250457E-2</v>
      </c>
      <c r="D34" s="94">
        <f>D33/D32-1</f>
        <v>0.19544170469670541</v>
      </c>
      <c r="E34" s="94">
        <f t="shared" ref="E34:J34" si="4">E33/E32-1</f>
        <v>0.26171032823320806</v>
      </c>
      <c r="F34" s="94">
        <f t="shared" si="4"/>
        <v>-0.23525837906755931</v>
      </c>
      <c r="G34" s="94">
        <f t="shared" si="4"/>
        <v>-0.17957735602158542</v>
      </c>
      <c r="H34" s="94">
        <f t="shared" si="4"/>
        <v>-3.1565818492133579E-2</v>
      </c>
      <c r="I34" s="94">
        <f t="shared" si="4"/>
        <v>-0.29106213653111779</v>
      </c>
      <c r="J34" s="94">
        <f t="shared" si="4"/>
        <v>-0.93850124929910694</v>
      </c>
      <c r="K34" s="94">
        <f>K33/K32-1</f>
        <v>-4.5703227874186125E-2</v>
      </c>
    </row>
    <row r="35" spans="1:12" x14ac:dyDescent="0.25">
      <c r="B35"/>
      <c r="C35"/>
      <c r="D35"/>
      <c r="E35"/>
      <c r="F35"/>
      <c r="G35"/>
      <c r="H35"/>
      <c r="I35"/>
      <c r="J35"/>
    </row>
    <row r="36" spans="1:12" x14ac:dyDescent="0.25">
      <c r="B36"/>
      <c r="C36"/>
      <c r="D36"/>
      <c r="E36"/>
      <c r="F36"/>
      <c r="G36"/>
      <c r="H36"/>
      <c r="I36"/>
      <c r="J36"/>
      <c r="K36"/>
      <c r="L36"/>
    </row>
    <row r="38" spans="1:12" x14ac:dyDescent="0.25">
      <c r="A38" s="1001" t="s">
        <v>728</v>
      </c>
      <c r="B38" s="1001"/>
      <c r="C38" s="1001"/>
      <c r="D38" s="1001"/>
      <c r="E38" s="1001"/>
      <c r="F38" s="1001"/>
      <c r="G38" s="1001"/>
      <c r="H38" s="1001"/>
      <c r="I38" s="1001"/>
      <c r="J38" s="1001"/>
      <c r="K38" s="1001"/>
    </row>
    <row r="42" spans="1:12" x14ac:dyDescent="0.25">
      <c r="A42" s="97"/>
    </row>
    <row r="44" spans="1:12" x14ac:dyDescent="0.25">
      <c r="A44" s="97"/>
    </row>
    <row r="54" spans="1:26" s="18" customFormat="1" x14ac:dyDescent="0.25">
      <c r="A54" s="62" t="s">
        <v>729</v>
      </c>
      <c r="B54" s="8"/>
      <c r="C54" s="8"/>
      <c r="D54" s="8"/>
      <c r="E54" s="8"/>
      <c r="F54" s="8"/>
      <c r="G54" s="8"/>
      <c r="H54" s="8"/>
      <c r="I54" s="8"/>
      <c r="J54" s="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18" customFormat="1" x14ac:dyDescent="0.25">
      <c r="A55" s="98" t="s">
        <v>209</v>
      </c>
      <c r="B55" s="99" t="s">
        <v>720</v>
      </c>
      <c r="C55" s="99" t="s">
        <v>721</v>
      </c>
      <c r="D55" s="99" t="s">
        <v>722</v>
      </c>
      <c r="E55" s="99" t="s">
        <v>723</v>
      </c>
      <c r="F55" s="99" t="s">
        <v>724</v>
      </c>
      <c r="G55" s="99" t="s">
        <v>725</v>
      </c>
      <c r="H55" s="99" t="s">
        <v>270</v>
      </c>
      <c r="I55" s="99" t="s">
        <v>726</v>
      </c>
      <c r="J55" s="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18" customFormat="1" x14ac:dyDescent="0.25">
      <c r="A56" s="7"/>
      <c r="B56" s="100" t="s">
        <v>730</v>
      </c>
      <c r="C56" s="100" t="s">
        <v>731</v>
      </c>
      <c r="D56" s="100" t="s">
        <v>730</v>
      </c>
      <c r="E56" s="100" t="s">
        <v>732</v>
      </c>
      <c r="F56" s="100" t="s">
        <v>730</v>
      </c>
      <c r="G56" s="100" t="s">
        <v>730</v>
      </c>
      <c r="H56" s="100" t="s">
        <v>733</v>
      </c>
      <c r="I56" s="100" t="s">
        <v>730</v>
      </c>
      <c r="J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18" customFormat="1" x14ac:dyDescent="0.25">
      <c r="A57" s="85">
        <v>2015</v>
      </c>
      <c r="B57" s="91">
        <v>1643.7569690000003</v>
      </c>
      <c r="C57" s="91">
        <v>5743.7721409999986</v>
      </c>
      <c r="D57" s="91">
        <v>1190.298859</v>
      </c>
      <c r="E57" s="91">
        <v>8.9059539999999995</v>
      </c>
      <c r="F57" s="91">
        <v>938.35960200000011</v>
      </c>
      <c r="G57" s="91">
        <v>20.811199999999999</v>
      </c>
      <c r="H57" s="91">
        <v>11.646831000000001</v>
      </c>
      <c r="I57" s="91">
        <v>17.764907390686925</v>
      </c>
      <c r="J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18" customFormat="1" x14ac:dyDescent="0.25">
      <c r="A58" s="85">
        <v>2016</v>
      </c>
      <c r="B58" s="91">
        <v>2317.2932110000002</v>
      </c>
      <c r="C58" s="91">
        <v>5936.5698080000002</v>
      </c>
      <c r="D58" s="91">
        <v>1102.9358439999999</v>
      </c>
      <c r="E58" s="91">
        <v>7.1565099999999982</v>
      </c>
      <c r="F58" s="91">
        <v>942.29859900000008</v>
      </c>
      <c r="G58" s="91">
        <v>18.915343000000004</v>
      </c>
      <c r="H58" s="91">
        <v>11.089091000000002</v>
      </c>
      <c r="I58" s="91">
        <v>24.500516022025053</v>
      </c>
      <c r="J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8" customFormat="1" x14ac:dyDescent="0.25">
      <c r="A59" s="85">
        <v>2017</v>
      </c>
      <c r="B59" s="91">
        <v>2438.0425139999998</v>
      </c>
      <c r="C59" s="91">
        <v>6563.9221310000012</v>
      </c>
      <c r="D59" s="91">
        <v>1236.5138630000001</v>
      </c>
      <c r="E59" s="91">
        <v>6.9465319999999995</v>
      </c>
      <c r="F59" s="91">
        <v>865.54154800000003</v>
      </c>
      <c r="G59" s="91">
        <v>18.107502</v>
      </c>
      <c r="H59" s="91">
        <v>11.692759000000001</v>
      </c>
      <c r="I59" s="91">
        <v>25.423540350680781</v>
      </c>
      <c r="J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8" customFormat="1" x14ac:dyDescent="0.25">
      <c r="A60" s="85">
        <v>2018</v>
      </c>
      <c r="B60" s="91">
        <v>2487.8854569999999</v>
      </c>
      <c r="C60" s="91">
        <v>6513.3016529999995</v>
      </c>
      <c r="D60" s="91">
        <v>1208.0306520000001</v>
      </c>
      <c r="E60" s="91">
        <v>7.8107290000000003</v>
      </c>
      <c r="F60" s="91">
        <v>793.74422600000003</v>
      </c>
      <c r="G60" s="91">
        <v>17.110648999999999</v>
      </c>
      <c r="H60" s="91">
        <v>14.680347999999999</v>
      </c>
      <c r="I60" s="91">
        <v>27.171357639812076</v>
      </c>
      <c r="J60" s="10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8" customFormat="1" x14ac:dyDescent="0.25">
      <c r="A61" s="85">
        <v>2019</v>
      </c>
      <c r="B61" s="91">
        <v>2554.9391948135981</v>
      </c>
      <c r="C61" s="91">
        <v>6139.6800270651038</v>
      </c>
      <c r="D61" s="91">
        <v>1194.6094978007111</v>
      </c>
      <c r="E61" s="91">
        <v>4.7343134888110008</v>
      </c>
      <c r="F61" s="91">
        <v>835.96116070666892</v>
      </c>
      <c r="G61" s="91">
        <v>20.077339641999998</v>
      </c>
      <c r="H61" s="91">
        <v>15.748065453363001</v>
      </c>
      <c r="I61" s="91">
        <v>30.339354856170623</v>
      </c>
      <c r="J61" s="10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8" customFormat="1" x14ac:dyDescent="0.25">
      <c r="A62" s="85">
        <v>2020</v>
      </c>
      <c r="B62" s="91">
        <v>2183.680597735944</v>
      </c>
      <c r="C62" s="91">
        <v>4426.6311021439542</v>
      </c>
      <c r="D62" s="91">
        <v>1169.900012381546</v>
      </c>
      <c r="E62" s="91">
        <v>4.6800948318970006</v>
      </c>
      <c r="F62" s="91">
        <v>746.20684186854999</v>
      </c>
      <c r="G62" s="91">
        <v>20.095348600000001</v>
      </c>
      <c r="H62" s="91">
        <v>14.290312997073</v>
      </c>
      <c r="I62" s="91">
        <v>29.56865228604148</v>
      </c>
      <c r="J62" s="10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8" customFormat="1" x14ac:dyDescent="0.25">
      <c r="A63" s="85">
        <v>2021</v>
      </c>
      <c r="B63" s="91">
        <v>2316.0709897788838</v>
      </c>
      <c r="C63" s="91">
        <v>5663.260269844599</v>
      </c>
      <c r="D63" s="91">
        <v>1215.5821221695819</v>
      </c>
      <c r="E63" s="91">
        <v>4.6418586206430001</v>
      </c>
      <c r="F63" s="91">
        <v>863.31795709745495</v>
      </c>
      <c r="G63" s="91">
        <v>25.548352000000001</v>
      </c>
      <c r="H63" s="91">
        <v>18.181757074653</v>
      </c>
      <c r="I63" s="91">
        <v>32.597042292064089</v>
      </c>
      <c r="J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18" customFormat="1" x14ac:dyDescent="0.25">
      <c r="A64" s="85">
        <v>2022</v>
      </c>
      <c r="B64" s="91">
        <v>2448.3065033462776</v>
      </c>
      <c r="C64" s="91">
        <v>5665.0608001114279</v>
      </c>
      <c r="D64" s="91">
        <v>1100.345831132626</v>
      </c>
      <c r="E64" s="91">
        <v>4.2071969278010002</v>
      </c>
      <c r="F64" s="91">
        <v>788.32240836902906</v>
      </c>
      <c r="G64" s="91">
        <v>26.684910299999999</v>
      </c>
      <c r="H64" s="91">
        <v>19.395276287986999</v>
      </c>
      <c r="I64" s="91">
        <v>29.481467272762778</v>
      </c>
      <c r="J64" s="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18" customFormat="1" x14ac:dyDescent="0.25">
      <c r="A65" s="85">
        <v>2023</v>
      </c>
      <c r="B65" s="91">
        <v>2960.5970801137191</v>
      </c>
      <c r="C65" s="91">
        <v>5623.5698807258632</v>
      </c>
      <c r="D65" s="91">
        <v>1337.3503551422762</v>
      </c>
      <c r="E65" s="91">
        <v>4.249931025136001</v>
      </c>
      <c r="F65" s="91">
        <v>826.81099223020794</v>
      </c>
      <c r="G65" s="91">
        <v>24.921071228999999</v>
      </c>
      <c r="H65" s="91">
        <v>19.201671537549998</v>
      </c>
      <c r="I65" s="91">
        <v>36.871184451801142</v>
      </c>
      <c r="J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18" customFormat="1" x14ac:dyDescent="0.25">
      <c r="A66" s="85">
        <v>2024</v>
      </c>
      <c r="B66" s="91">
        <v>2860.11359271624</v>
      </c>
      <c r="C66" s="91">
        <v>6448.134520862297</v>
      </c>
      <c r="D66" s="91">
        <v>1084.2857514438622</v>
      </c>
      <c r="E66" s="91">
        <v>4.8095670774329999</v>
      </c>
      <c r="F66" s="91">
        <v>899.21826384981409</v>
      </c>
      <c r="G66" s="91">
        <v>29.395888362000001</v>
      </c>
      <c r="H66" s="91">
        <v>21.368781702253997</v>
      </c>
      <c r="I66" s="91">
        <v>39.608610993492654</v>
      </c>
      <c r="J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18" customFormat="1" ht="26.25" x14ac:dyDescent="0.25">
      <c r="A67" s="904" t="s">
        <v>919</v>
      </c>
      <c r="B67" s="88">
        <f>SUM(B68:B69)</f>
        <v>430.43067182634798</v>
      </c>
      <c r="C67" s="88">
        <f t="shared" ref="C67:I67" si="5">SUM(C68:C69)</f>
        <v>1073.613824997617</v>
      </c>
      <c r="D67" s="88">
        <f t="shared" si="5"/>
        <v>148.843840522253</v>
      </c>
      <c r="E67" s="88">
        <f t="shared" si="5"/>
        <v>0.766804698349</v>
      </c>
      <c r="F67" s="88">
        <f t="shared" si="5"/>
        <v>103.52660320422601</v>
      </c>
      <c r="G67" s="88">
        <f t="shared" si="5"/>
        <v>4.299874</v>
      </c>
      <c r="H67" s="88">
        <f t="shared" si="5"/>
        <v>3.6725112372140001</v>
      </c>
      <c r="I67" s="88">
        <f t="shared" si="5"/>
        <v>7.1608960098547598</v>
      </c>
      <c r="J67" s="10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18" customFormat="1" x14ac:dyDescent="0.25">
      <c r="A68" s="85" t="s">
        <v>210</v>
      </c>
      <c r="B68" s="91">
        <v>219.90692833309399</v>
      </c>
      <c r="C68" s="91">
        <v>567.14225784711596</v>
      </c>
      <c r="D68" s="91">
        <v>64.883474793934994</v>
      </c>
      <c r="E68" s="91">
        <v>0.31798414882800002</v>
      </c>
      <c r="F68" s="91">
        <v>60.007737305920998</v>
      </c>
      <c r="G68" s="91">
        <v>2.3864996000000001</v>
      </c>
      <c r="H68" s="91">
        <v>1.86570182113</v>
      </c>
      <c r="I68" s="91">
        <v>4.1517782477101202</v>
      </c>
      <c r="J68" s="9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18" customFormat="1" x14ac:dyDescent="0.25">
      <c r="A69" s="85" t="s">
        <v>211</v>
      </c>
      <c r="B69" s="91">
        <v>210.52374349325399</v>
      </c>
      <c r="C69" s="91">
        <v>506.47156715050102</v>
      </c>
      <c r="D69" s="91">
        <v>83.960365728317996</v>
      </c>
      <c r="E69" s="91">
        <v>0.44882054952099998</v>
      </c>
      <c r="F69" s="91">
        <v>43.518865898305002</v>
      </c>
      <c r="G69" s="91">
        <v>1.9133743999999999</v>
      </c>
      <c r="H69" s="91">
        <v>1.806809416084</v>
      </c>
      <c r="I69" s="91">
        <v>3.0091177621446401</v>
      </c>
      <c r="J69" s="9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18" customFormat="1" x14ac:dyDescent="0.25">
      <c r="A70" s="85"/>
      <c r="B70" s="91"/>
      <c r="C70" s="91"/>
      <c r="D70" s="91"/>
      <c r="E70" s="91"/>
      <c r="F70" s="91"/>
      <c r="G70" s="103"/>
      <c r="H70" s="91"/>
      <c r="I70" s="91"/>
      <c r="J70" s="9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18" customFormat="1" x14ac:dyDescent="0.25">
      <c r="A71" s="92" t="s">
        <v>922</v>
      </c>
      <c r="B71" s="61"/>
      <c r="C71" s="61"/>
      <c r="D71" s="61"/>
      <c r="E71" s="61"/>
      <c r="F71" s="61"/>
      <c r="G71" s="61"/>
      <c r="H71" s="61"/>
      <c r="I71" s="61"/>
      <c r="J71" s="6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18" customFormat="1" x14ac:dyDescent="0.25">
      <c r="A72" s="89" t="s">
        <v>640</v>
      </c>
      <c r="B72" s="90">
        <v>249.907997549659</v>
      </c>
      <c r="C72" s="90">
        <v>495.18004146541</v>
      </c>
      <c r="D72" s="90">
        <v>94.183225063229003</v>
      </c>
      <c r="E72" s="90">
        <v>0.34332984940400002</v>
      </c>
      <c r="F72" s="90">
        <v>66.486975284463995</v>
      </c>
      <c r="G72" s="90">
        <v>1.6727510000000001</v>
      </c>
      <c r="H72" s="90">
        <v>2.185783885767</v>
      </c>
      <c r="I72" s="1093">
        <v>2.9565306000320999</v>
      </c>
      <c r="J72" s="6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18" customFormat="1" x14ac:dyDescent="0.25">
      <c r="A73" s="89" t="s">
        <v>641</v>
      </c>
      <c r="B73" s="90">
        <v>210.52374349325399</v>
      </c>
      <c r="C73" s="90">
        <v>506.47156715050102</v>
      </c>
      <c r="D73" s="90">
        <v>83.960365728317996</v>
      </c>
      <c r="E73" s="90">
        <v>0.44882054952099998</v>
      </c>
      <c r="F73" s="90">
        <v>43.518865898305002</v>
      </c>
      <c r="G73" s="90">
        <v>1.9133743999999999</v>
      </c>
      <c r="H73" s="90">
        <v>1.806809416084</v>
      </c>
      <c r="I73" s="1093">
        <v>3.0091177621446401</v>
      </c>
      <c r="J73" s="6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18" customFormat="1" x14ac:dyDescent="0.25">
      <c r="A74" s="104" t="s">
        <v>271</v>
      </c>
      <c r="B74" s="94">
        <f>B73/B72-1</f>
        <v>-0.15759501273495258</v>
      </c>
      <c r="C74" s="94">
        <f t="shared" ref="C74:I74" si="6">C73/C72-1</f>
        <v>2.2802869137607873E-2</v>
      </c>
      <c r="D74" s="94">
        <f t="shared" si="6"/>
        <v>-0.10854225185056032</v>
      </c>
      <c r="E74" s="94">
        <f t="shared" si="6"/>
        <v>0.30725758421566152</v>
      </c>
      <c r="F74" s="94">
        <f t="shared" si="6"/>
        <v>-0.3454527640622862</v>
      </c>
      <c r="G74" s="94">
        <f t="shared" si="6"/>
        <v>0.14384890518672533</v>
      </c>
      <c r="H74" s="94">
        <f t="shared" si="6"/>
        <v>-0.17338149125846281</v>
      </c>
      <c r="I74" s="94">
        <f t="shared" si="6"/>
        <v>1.7786780935725499E-2</v>
      </c>
      <c r="J74" s="6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18" customFormat="1" x14ac:dyDescent="0.25">
      <c r="A75" s="105"/>
      <c r="B75" s="96"/>
      <c r="C75" s="96"/>
      <c r="D75" s="96"/>
      <c r="E75" s="96"/>
      <c r="F75" s="96"/>
      <c r="G75" s="96"/>
      <c r="H75" s="96"/>
      <c r="I75" s="96"/>
      <c r="J75" s="6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18" customFormat="1" x14ac:dyDescent="0.25">
      <c r="A76" s="92" t="s">
        <v>923</v>
      </c>
      <c r="B76" s="61"/>
      <c r="C76" s="61"/>
      <c r="D76" s="61"/>
      <c r="E76" s="61"/>
      <c r="F76" s="61"/>
      <c r="G76" s="61"/>
      <c r="H76" s="61"/>
      <c r="I76" s="61"/>
      <c r="J76" s="6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18" customFormat="1" x14ac:dyDescent="0.25">
      <c r="A77" s="89" t="s">
        <v>642</v>
      </c>
      <c r="B77" s="1084">
        <v>428.49984182151502</v>
      </c>
      <c r="C77" s="1084">
        <v>997.58037362384698</v>
      </c>
      <c r="D77" s="1084">
        <v>173.46056153239101</v>
      </c>
      <c r="E77" s="1084">
        <v>0.7107965322180001</v>
      </c>
      <c r="F77" s="1084">
        <v>137.45302089620699</v>
      </c>
      <c r="G77" s="1084">
        <v>3.8035702000000002</v>
      </c>
      <c r="H77" s="1084">
        <v>4.1853916464949998</v>
      </c>
      <c r="I77" s="1084">
        <v>5.6193467540521294</v>
      </c>
      <c r="J77" s="6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1087" customFormat="1" x14ac:dyDescent="0.25">
      <c r="A78" s="89" t="s">
        <v>643</v>
      </c>
      <c r="B78" s="1085">
        <v>430.43067182634798</v>
      </c>
      <c r="C78" s="1085">
        <v>1073.613824997617</v>
      </c>
      <c r="D78" s="1085">
        <v>148.843840522253</v>
      </c>
      <c r="E78" s="1085">
        <v>0.766804698349</v>
      </c>
      <c r="F78" s="1085">
        <v>103.52660320422601</v>
      </c>
      <c r="G78" s="1085">
        <v>4.299874</v>
      </c>
      <c r="H78" s="1085">
        <v>3.6725112372140001</v>
      </c>
      <c r="I78" s="1085">
        <v>7.1608960098547598</v>
      </c>
      <c r="J78" s="1086"/>
      <c r="L78" s="1088"/>
      <c r="M78" s="1088"/>
      <c r="N78" s="1088"/>
      <c r="O78" s="1088"/>
      <c r="P78" s="1088"/>
      <c r="Q78" s="1088"/>
      <c r="R78" s="1088"/>
      <c r="S78" s="1088"/>
      <c r="T78" s="1088"/>
      <c r="U78" s="1088"/>
      <c r="V78" s="1088"/>
      <c r="W78" s="1088"/>
      <c r="X78" s="1088"/>
      <c r="Y78" s="1088"/>
      <c r="Z78" s="1088"/>
    </row>
    <row r="79" spans="1:26" s="18" customFormat="1" x14ac:dyDescent="0.25">
      <c r="A79" s="93" t="s">
        <v>271</v>
      </c>
      <c r="B79" s="94">
        <f>B78/B77-1</f>
        <v>4.5060226781534762E-3</v>
      </c>
      <c r="C79" s="94">
        <f>C78/C77-1</f>
        <v>7.6217870142701427E-2</v>
      </c>
      <c r="D79" s="94">
        <f>D78/D77-1</f>
        <v>-0.14191537714779756</v>
      </c>
      <c r="E79" s="94">
        <f t="shared" ref="E79:I79" si="7">E78/E77-1</f>
        <v>7.8796341276778037E-2</v>
      </c>
      <c r="F79" s="94">
        <f t="shared" si="7"/>
        <v>-0.24682191392213471</v>
      </c>
      <c r="G79" s="94">
        <f t="shared" si="7"/>
        <v>0.13048367031585206</v>
      </c>
      <c r="H79" s="94">
        <f t="shared" si="7"/>
        <v>-0.1225406013581799</v>
      </c>
      <c r="I79" s="94">
        <f t="shared" si="7"/>
        <v>0.27432890748217553</v>
      </c>
      <c r="J79" s="6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18" customFormat="1" x14ac:dyDescent="0.25">
      <c r="A80" s="105"/>
      <c r="B80" s="96"/>
      <c r="C80" s="96"/>
      <c r="D80" s="96"/>
      <c r="E80" s="96"/>
      <c r="F80" s="96"/>
      <c r="G80" s="96"/>
      <c r="H80" s="96"/>
      <c r="I80" s="96"/>
      <c r="J80" s="6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18" customFormat="1" x14ac:dyDescent="0.25">
      <c r="A81" s="95"/>
      <c r="B81" s="106"/>
      <c r="C81" s="106"/>
      <c r="D81" s="106"/>
      <c r="E81" s="106"/>
      <c r="F81" s="106"/>
      <c r="G81" s="106"/>
      <c r="H81" s="106"/>
      <c r="I81" s="106"/>
      <c r="J81" s="6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18" customFormat="1" x14ac:dyDescent="0.25">
      <c r="A82" s="92" t="s">
        <v>734</v>
      </c>
      <c r="B82" s="61"/>
      <c r="C82" s="61"/>
      <c r="D82" s="61"/>
      <c r="E82" s="61"/>
      <c r="F82" s="61"/>
      <c r="G82" s="61"/>
      <c r="H82" s="61"/>
      <c r="I82" s="61"/>
      <c r="J82" s="6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18" customFormat="1" x14ac:dyDescent="0.25">
      <c r="A83" s="89" t="s">
        <v>619</v>
      </c>
      <c r="B83" s="90">
        <v>219.90692833309399</v>
      </c>
      <c r="C83" s="90">
        <v>567.14225784711596</v>
      </c>
      <c r="D83" s="90">
        <v>64.883474793934994</v>
      </c>
      <c r="E83" s="90">
        <v>0.31798414882800002</v>
      </c>
      <c r="F83" s="90">
        <v>60.007737305920998</v>
      </c>
      <c r="G83" s="90">
        <v>2.3864996000000001</v>
      </c>
      <c r="H83" s="90">
        <v>1.86570182113</v>
      </c>
      <c r="I83" s="90">
        <v>4.1517782477101202</v>
      </c>
      <c r="J83" s="6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18" customFormat="1" x14ac:dyDescent="0.25">
      <c r="A84" s="89" t="s">
        <v>641</v>
      </c>
      <c r="B84" s="90">
        <v>210.52374349325399</v>
      </c>
      <c r="C84" s="90">
        <v>506.47156715050102</v>
      </c>
      <c r="D84" s="90">
        <v>83.960365728317996</v>
      </c>
      <c r="E84" s="90">
        <v>0.44882054952099998</v>
      </c>
      <c r="F84" s="90">
        <v>43.518865898305002</v>
      </c>
      <c r="G84" s="90">
        <v>1.9133743999999999</v>
      </c>
      <c r="H84" s="90">
        <v>1.806809416084</v>
      </c>
      <c r="I84" s="90">
        <v>3.0091177621446401</v>
      </c>
      <c r="J84" s="6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07" t="s">
        <v>271</v>
      </c>
      <c r="B85" s="108">
        <f>B84/B83-1</f>
        <v>-4.2668891384937346E-2</v>
      </c>
      <c r="C85" s="108">
        <f t="shared" ref="C85:I85" si="8">C84/C83-1</f>
        <v>-0.10697614197700978</v>
      </c>
      <c r="D85" s="108">
        <f t="shared" si="8"/>
        <v>0.29401771398603049</v>
      </c>
      <c r="E85" s="108">
        <f t="shared" si="8"/>
        <v>0.41145573191376372</v>
      </c>
      <c r="F85" s="108">
        <f t="shared" si="8"/>
        <v>-0.27477908929569039</v>
      </c>
      <c r="G85" s="108">
        <f t="shared" si="8"/>
        <v>-0.19825069319098154</v>
      </c>
      <c r="H85" s="108">
        <f t="shared" si="8"/>
        <v>-3.1565818492008901E-2</v>
      </c>
      <c r="I85" s="108">
        <f t="shared" si="8"/>
        <v>-0.27522194524616173</v>
      </c>
      <c r="J85" s="8"/>
    </row>
    <row r="88" spans="1:26" s="18" customFormat="1" x14ac:dyDescent="0.25">
      <c r="A88" s="1001" t="s">
        <v>735</v>
      </c>
      <c r="B88" s="1001"/>
      <c r="C88" s="1001"/>
      <c r="D88" s="1001"/>
      <c r="E88" s="1001"/>
      <c r="F88" s="1001"/>
      <c r="G88" s="1001"/>
      <c r="H88" s="1001"/>
      <c r="I88" s="100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104" spans="1:11" ht="147" customHeight="1" x14ac:dyDescent="0.25">
      <c r="A104" s="1000" t="s">
        <v>924</v>
      </c>
      <c r="B104" s="1000"/>
      <c r="C104" s="1000"/>
      <c r="D104" s="1000"/>
      <c r="E104" s="1000"/>
      <c r="F104" s="1000"/>
      <c r="G104" s="1000"/>
      <c r="H104" s="1000"/>
      <c r="I104" s="1000"/>
      <c r="J104" s="109"/>
      <c r="K104" s="109"/>
    </row>
  </sheetData>
  <mergeCells count="3">
    <mergeCell ref="A38:K38"/>
    <mergeCell ref="A88:I88"/>
    <mergeCell ref="A104:I104"/>
  </mergeCells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F410-5FEE-4214-85C3-BC604799451A}">
  <sheetPr>
    <tabColor rgb="FF92D050"/>
    <pageSetUpPr fitToPage="1"/>
  </sheetPr>
  <dimension ref="A1:T50"/>
  <sheetViews>
    <sheetView showGridLines="0" view="pageBreakPreview" zoomScaleNormal="100" zoomScaleSheetLayoutView="100" workbookViewId="0"/>
  </sheetViews>
  <sheetFormatPr baseColWidth="10" defaultColWidth="28.7109375" defaultRowHeight="12" x14ac:dyDescent="0.2"/>
  <cols>
    <col min="1" max="1" width="26.5703125" style="2" customWidth="1"/>
    <col min="2" max="2" width="7.7109375" style="2" customWidth="1"/>
    <col min="3" max="7" width="8" style="2" customWidth="1"/>
    <col min="8" max="13" width="7.7109375" style="2" customWidth="1"/>
    <col min="14" max="14" width="9.7109375" style="2" customWidth="1"/>
    <col min="15" max="15" width="10.28515625" style="2" customWidth="1"/>
    <col min="16" max="16" width="2.28515625" style="3" customWidth="1"/>
    <col min="17" max="17" width="7.7109375" style="3" customWidth="1"/>
    <col min="18" max="18" width="10.5703125" style="3" customWidth="1"/>
    <col min="19" max="19" width="13.7109375" style="3" customWidth="1"/>
    <col min="20" max="246" width="28.7109375" style="3"/>
    <col min="247" max="248" width="0" style="3" hidden="1" customWidth="1"/>
    <col min="249" max="264" width="7.7109375" style="3" customWidth="1"/>
    <col min="265" max="265" width="8.7109375" style="3" customWidth="1"/>
    <col min="266" max="267" width="7.7109375" style="3" customWidth="1"/>
    <col min="268" max="268" width="5.42578125" style="3" customWidth="1"/>
    <col min="269" max="269" width="5.7109375" style="3" customWidth="1"/>
    <col min="270" max="270" width="9.7109375" style="3" customWidth="1"/>
    <col min="271" max="273" width="7.7109375" style="3" customWidth="1"/>
    <col min="274" max="274" width="10.5703125" style="3" customWidth="1"/>
    <col min="275" max="275" width="13.7109375" style="3" customWidth="1"/>
    <col min="276" max="502" width="28.7109375" style="3"/>
    <col min="503" max="504" width="0" style="3" hidden="1" customWidth="1"/>
    <col min="505" max="520" width="7.7109375" style="3" customWidth="1"/>
    <col min="521" max="521" width="8.7109375" style="3" customWidth="1"/>
    <col min="522" max="523" width="7.7109375" style="3" customWidth="1"/>
    <col min="524" max="524" width="5.42578125" style="3" customWidth="1"/>
    <col min="525" max="525" width="5.7109375" style="3" customWidth="1"/>
    <col min="526" max="526" width="9.7109375" style="3" customWidth="1"/>
    <col min="527" max="529" width="7.7109375" style="3" customWidth="1"/>
    <col min="530" max="530" width="10.5703125" style="3" customWidth="1"/>
    <col min="531" max="531" width="13.7109375" style="3" customWidth="1"/>
    <col min="532" max="758" width="28.7109375" style="3"/>
    <col min="759" max="760" width="0" style="3" hidden="1" customWidth="1"/>
    <col min="761" max="776" width="7.7109375" style="3" customWidth="1"/>
    <col min="777" max="777" width="8.7109375" style="3" customWidth="1"/>
    <col min="778" max="779" width="7.7109375" style="3" customWidth="1"/>
    <col min="780" max="780" width="5.42578125" style="3" customWidth="1"/>
    <col min="781" max="781" width="5.7109375" style="3" customWidth="1"/>
    <col min="782" max="782" width="9.7109375" style="3" customWidth="1"/>
    <col min="783" max="785" width="7.7109375" style="3" customWidth="1"/>
    <col min="786" max="786" width="10.5703125" style="3" customWidth="1"/>
    <col min="787" max="787" width="13.7109375" style="3" customWidth="1"/>
    <col min="788" max="1014" width="28.7109375" style="3"/>
    <col min="1015" max="1016" width="0" style="3" hidden="1" customWidth="1"/>
    <col min="1017" max="1032" width="7.7109375" style="3" customWidth="1"/>
    <col min="1033" max="1033" width="8.7109375" style="3" customWidth="1"/>
    <col min="1034" max="1035" width="7.7109375" style="3" customWidth="1"/>
    <col min="1036" max="1036" width="5.42578125" style="3" customWidth="1"/>
    <col min="1037" max="1037" width="5.7109375" style="3" customWidth="1"/>
    <col min="1038" max="1038" width="9.7109375" style="3" customWidth="1"/>
    <col min="1039" max="1041" width="7.7109375" style="3" customWidth="1"/>
    <col min="1042" max="1042" width="10.5703125" style="3" customWidth="1"/>
    <col min="1043" max="1043" width="13.7109375" style="3" customWidth="1"/>
    <col min="1044" max="1270" width="28.7109375" style="3"/>
    <col min="1271" max="1272" width="0" style="3" hidden="1" customWidth="1"/>
    <col min="1273" max="1288" width="7.7109375" style="3" customWidth="1"/>
    <col min="1289" max="1289" width="8.7109375" style="3" customWidth="1"/>
    <col min="1290" max="1291" width="7.7109375" style="3" customWidth="1"/>
    <col min="1292" max="1292" width="5.42578125" style="3" customWidth="1"/>
    <col min="1293" max="1293" width="5.7109375" style="3" customWidth="1"/>
    <col min="1294" max="1294" width="9.7109375" style="3" customWidth="1"/>
    <col min="1295" max="1297" width="7.7109375" style="3" customWidth="1"/>
    <col min="1298" max="1298" width="10.5703125" style="3" customWidth="1"/>
    <col min="1299" max="1299" width="13.7109375" style="3" customWidth="1"/>
    <col min="1300" max="1526" width="28.7109375" style="3"/>
    <col min="1527" max="1528" width="0" style="3" hidden="1" customWidth="1"/>
    <col min="1529" max="1544" width="7.7109375" style="3" customWidth="1"/>
    <col min="1545" max="1545" width="8.7109375" style="3" customWidth="1"/>
    <col min="1546" max="1547" width="7.7109375" style="3" customWidth="1"/>
    <col min="1548" max="1548" width="5.42578125" style="3" customWidth="1"/>
    <col min="1549" max="1549" width="5.7109375" style="3" customWidth="1"/>
    <col min="1550" max="1550" width="9.7109375" style="3" customWidth="1"/>
    <col min="1551" max="1553" width="7.7109375" style="3" customWidth="1"/>
    <col min="1554" max="1554" width="10.5703125" style="3" customWidth="1"/>
    <col min="1555" max="1555" width="13.7109375" style="3" customWidth="1"/>
    <col min="1556" max="1782" width="28.7109375" style="3"/>
    <col min="1783" max="1784" width="0" style="3" hidden="1" customWidth="1"/>
    <col min="1785" max="1800" width="7.7109375" style="3" customWidth="1"/>
    <col min="1801" max="1801" width="8.7109375" style="3" customWidth="1"/>
    <col min="1802" max="1803" width="7.7109375" style="3" customWidth="1"/>
    <col min="1804" max="1804" width="5.42578125" style="3" customWidth="1"/>
    <col min="1805" max="1805" width="5.7109375" style="3" customWidth="1"/>
    <col min="1806" max="1806" width="9.7109375" style="3" customWidth="1"/>
    <col min="1807" max="1809" width="7.7109375" style="3" customWidth="1"/>
    <col min="1810" max="1810" width="10.5703125" style="3" customWidth="1"/>
    <col min="1811" max="1811" width="13.7109375" style="3" customWidth="1"/>
    <col min="1812" max="2038" width="28.7109375" style="3"/>
    <col min="2039" max="2040" width="0" style="3" hidden="1" customWidth="1"/>
    <col min="2041" max="2056" width="7.7109375" style="3" customWidth="1"/>
    <col min="2057" max="2057" width="8.7109375" style="3" customWidth="1"/>
    <col min="2058" max="2059" width="7.7109375" style="3" customWidth="1"/>
    <col min="2060" max="2060" width="5.42578125" style="3" customWidth="1"/>
    <col min="2061" max="2061" width="5.7109375" style="3" customWidth="1"/>
    <col min="2062" max="2062" width="9.7109375" style="3" customWidth="1"/>
    <col min="2063" max="2065" width="7.7109375" style="3" customWidth="1"/>
    <col min="2066" max="2066" width="10.5703125" style="3" customWidth="1"/>
    <col min="2067" max="2067" width="13.7109375" style="3" customWidth="1"/>
    <col min="2068" max="2294" width="28.7109375" style="3"/>
    <col min="2295" max="2296" width="0" style="3" hidden="1" customWidth="1"/>
    <col min="2297" max="2312" width="7.7109375" style="3" customWidth="1"/>
    <col min="2313" max="2313" width="8.7109375" style="3" customWidth="1"/>
    <col min="2314" max="2315" width="7.7109375" style="3" customWidth="1"/>
    <col min="2316" max="2316" width="5.42578125" style="3" customWidth="1"/>
    <col min="2317" max="2317" width="5.7109375" style="3" customWidth="1"/>
    <col min="2318" max="2318" width="9.7109375" style="3" customWidth="1"/>
    <col min="2319" max="2321" width="7.7109375" style="3" customWidth="1"/>
    <col min="2322" max="2322" width="10.5703125" style="3" customWidth="1"/>
    <col min="2323" max="2323" width="13.7109375" style="3" customWidth="1"/>
    <col min="2324" max="2550" width="28.7109375" style="3"/>
    <col min="2551" max="2552" width="0" style="3" hidden="1" customWidth="1"/>
    <col min="2553" max="2568" width="7.7109375" style="3" customWidth="1"/>
    <col min="2569" max="2569" width="8.7109375" style="3" customWidth="1"/>
    <col min="2570" max="2571" width="7.7109375" style="3" customWidth="1"/>
    <col min="2572" max="2572" width="5.42578125" style="3" customWidth="1"/>
    <col min="2573" max="2573" width="5.7109375" style="3" customWidth="1"/>
    <col min="2574" max="2574" width="9.7109375" style="3" customWidth="1"/>
    <col min="2575" max="2577" width="7.7109375" style="3" customWidth="1"/>
    <col min="2578" max="2578" width="10.5703125" style="3" customWidth="1"/>
    <col min="2579" max="2579" width="13.7109375" style="3" customWidth="1"/>
    <col min="2580" max="2806" width="28.7109375" style="3"/>
    <col min="2807" max="2808" width="0" style="3" hidden="1" customWidth="1"/>
    <col min="2809" max="2824" width="7.7109375" style="3" customWidth="1"/>
    <col min="2825" max="2825" width="8.7109375" style="3" customWidth="1"/>
    <col min="2826" max="2827" width="7.7109375" style="3" customWidth="1"/>
    <col min="2828" max="2828" width="5.42578125" style="3" customWidth="1"/>
    <col min="2829" max="2829" width="5.7109375" style="3" customWidth="1"/>
    <col min="2830" max="2830" width="9.7109375" style="3" customWidth="1"/>
    <col min="2831" max="2833" width="7.7109375" style="3" customWidth="1"/>
    <col min="2834" max="2834" width="10.5703125" style="3" customWidth="1"/>
    <col min="2835" max="2835" width="13.7109375" style="3" customWidth="1"/>
    <col min="2836" max="3062" width="28.7109375" style="3"/>
    <col min="3063" max="3064" width="0" style="3" hidden="1" customWidth="1"/>
    <col min="3065" max="3080" width="7.7109375" style="3" customWidth="1"/>
    <col min="3081" max="3081" width="8.7109375" style="3" customWidth="1"/>
    <col min="3082" max="3083" width="7.7109375" style="3" customWidth="1"/>
    <col min="3084" max="3084" width="5.42578125" style="3" customWidth="1"/>
    <col min="3085" max="3085" width="5.7109375" style="3" customWidth="1"/>
    <col min="3086" max="3086" width="9.7109375" style="3" customWidth="1"/>
    <col min="3087" max="3089" width="7.7109375" style="3" customWidth="1"/>
    <col min="3090" max="3090" width="10.5703125" style="3" customWidth="1"/>
    <col min="3091" max="3091" width="13.7109375" style="3" customWidth="1"/>
    <col min="3092" max="3318" width="28.7109375" style="3"/>
    <col min="3319" max="3320" width="0" style="3" hidden="1" customWidth="1"/>
    <col min="3321" max="3336" width="7.7109375" style="3" customWidth="1"/>
    <col min="3337" max="3337" width="8.7109375" style="3" customWidth="1"/>
    <col min="3338" max="3339" width="7.7109375" style="3" customWidth="1"/>
    <col min="3340" max="3340" width="5.42578125" style="3" customWidth="1"/>
    <col min="3341" max="3341" width="5.7109375" style="3" customWidth="1"/>
    <col min="3342" max="3342" width="9.7109375" style="3" customWidth="1"/>
    <col min="3343" max="3345" width="7.7109375" style="3" customWidth="1"/>
    <col min="3346" max="3346" width="10.5703125" style="3" customWidth="1"/>
    <col min="3347" max="3347" width="13.7109375" style="3" customWidth="1"/>
    <col min="3348" max="3574" width="28.7109375" style="3"/>
    <col min="3575" max="3576" width="0" style="3" hidden="1" customWidth="1"/>
    <col min="3577" max="3592" width="7.7109375" style="3" customWidth="1"/>
    <col min="3593" max="3593" width="8.7109375" style="3" customWidth="1"/>
    <col min="3594" max="3595" width="7.7109375" style="3" customWidth="1"/>
    <col min="3596" max="3596" width="5.42578125" style="3" customWidth="1"/>
    <col min="3597" max="3597" width="5.7109375" style="3" customWidth="1"/>
    <col min="3598" max="3598" width="9.7109375" style="3" customWidth="1"/>
    <col min="3599" max="3601" width="7.7109375" style="3" customWidth="1"/>
    <col min="3602" max="3602" width="10.5703125" style="3" customWidth="1"/>
    <col min="3603" max="3603" width="13.7109375" style="3" customWidth="1"/>
    <col min="3604" max="3830" width="28.7109375" style="3"/>
    <col min="3831" max="3832" width="0" style="3" hidden="1" customWidth="1"/>
    <col min="3833" max="3848" width="7.7109375" style="3" customWidth="1"/>
    <col min="3849" max="3849" width="8.7109375" style="3" customWidth="1"/>
    <col min="3850" max="3851" width="7.7109375" style="3" customWidth="1"/>
    <col min="3852" max="3852" width="5.42578125" style="3" customWidth="1"/>
    <col min="3853" max="3853" width="5.7109375" style="3" customWidth="1"/>
    <col min="3854" max="3854" width="9.7109375" style="3" customWidth="1"/>
    <col min="3855" max="3857" width="7.7109375" style="3" customWidth="1"/>
    <col min="3858" max="3858" width="10.5703125" style="3" customWidth="1"/>
    <col min="3859" max="3859" width="13.7109375" style="3" customWidth="1"/>
    <col min="3860" max="4086" width="28.7109375" style="3"/>
    <col min="4087" max="4088" width="0" style="3" hidden="1" customWidth="1"/>
    <col min="4089" max="4104" width="7.7109375" style="3" customWidth="1"/>
    <col min="4105" max="4105" width="8.7109375" style="3" customWidth="1"/>
    <col min="4106" max="4107" width="7.7109375" style="3" customWidth="1"/>
    <col min="4108" max="4108" width="5.42578125" style="3" customWidth="1"/>
    <col min="4109" max="4109" width="5.7109375" style="3" customWidth="1"/>
    <col min="4110" max="4110" width="9.7109375" style="3" customWidth="1"/>
    <col min="4111" max="4113" width="7.7109375" style="3" customWidth="1"/>
    <col min="4114" max="4114" width="10.5703125" style="3" customWidth="1"/>
    <col min="4115" max="4115" width="13.7109375" style="3" customWidth="1"/>
    <col min="4116" max="4342" width="28.7109375" style="3"/>
    <col min="4343" max="4344" width="0" style="3" hidden="1" customWidth="1"/>
    <col min="4345" max="4360" width="7.7109375" style="3" customWidth="1"/>
    <col min="4361" max="4361" width="8.7109375" style="3" customWidth="1"/>
    <col min="4362" max="4363" width="7.7109375" style="3" customWidth="1"/>
    <col min="4364" max="4364" width="5.42578125" style="3" customWidth="1"/>
    <col min="4365" max="4365" width="5.7109375" style="3" customWidth="1"/>
    <col min="4366" max="4366" width="9.7109375" style="3" customWidth="1"/>
    <col min="4367" max="4369" width="7.7109375" style="3" customWidth="1"/>
    <col min="4370" max="4370" width="10.5703125" style="3" customWidth="1"/>
    <col min="4371" max="4371" width="13.7109375" style="3" customWidth="1"/>
    <col min="4372" max="4598" width="28.7109375" style="3"/>
    <col min="4599" max="4600" width="0" style="3" hidden="1" customWidth="1"/>
    <col min="4601" max="4616" width="7.7109375" style="3" customWidth="1"/>
    <col min="4617" max="4617" width="8.7109375" style="3" customWidth="1"/>
    <col min="4618" max="4619" width="7.7109375" style="3" customWidth="1"/>
    <col min="4620" max="4620" width="5.42578125" style="3" customWidth="1"/>
    <col min="4621" max="4621" width="5.7109375" style="3" customWidth="1"/>
    <col min="4622" max="4622" width="9.7109375" style="3" customWidth="1"/>
    <col min="4623" max="4625" width="7.7109375" style="3" customWidth="1"/>
    <col min="4626" max="4626" width="10.5703125" style="3" customWidth="1"/>
    <col min="4627" max="4627" width="13.7109375" style="3" customWidth="1"/>
    <col min="4628" max="4854" width="28.7109375" style="3"/>
    <col min="4855" max="4856" width="0" style="3" hidden="1" customWidth="1"/>
    <col min="4857" max="4872" width="7.7109375" style="3" customWidth="1"/>
    <col min="4873" max="4873" width="8.7109375" style="3" customWidth="1"/>
    <col min="4874" max="4875" width="7.7109375" style="3" customWidth="1"/>
    <col min="4876" max="4876" width="5.42578125" style="3" customWidth="1"/>
    <col min="4877" max="4877" width="5.7109375" style="3" customWidth="1"/>
    <col min="4878" max="4878" width="9.7109375" style="3" customWidth="1"/>
    <col min="4879" max="4881" width="7.7109375" style="3" customWidth="1"/>
    <col min="4882" max="4882" width="10.5703125" style="3" customWidth="1"/>
    <col min="4883" max="4883" width="13.7109375" style="3" customWidth="1"/>
    <col min="4884" max="5110" width="28.7109375" style="3"/>
    <col min="5111" max="5112" width="0" style="3" hidden="1" customWidth="1"/>
    <col min="5113" max="5128" width="7.7109375" style="3" customWidth="1"/>
    <col min="5129" max="5129" width="8.7109375" style="3" customWidth="1"/>
    <col min="5130" max="5131" width="7.7109375" style="3" customWidth="1"/>
    <col min="5132" max="5132" width="5.42578125" style="3" customWidth="1"/>
    <col min="5133" max="5133" width="5.7109375" style="3" customWidth="1"/>
    <col min="5134" max="5134" width="9.7109375" style="3" customWidth="1"/>
    <col min="5135" max="5137" width="7.7109375" style="3" customWidth="1"/>
    <col min="5138" max="5138" width="10.5703125" style="3" customWidth="1"/>
    <col min="5139" max="5139" width="13.7109375" style="3" customWidth="1"/>
    <col min="5140" max="5366" width="28.7109375" style="3"/>
    <col min="5367" max="5368" width="0" style="3" hidden="1" customWidth="1"/>
    <col min="5369" max="5384" width="7.7109375" style="3" customWidth="1"/>
    <col min="5385" max="5385" width="8.7109375" style="3" customWidth="1"/>
    <col min="5386" max="5387" width="7.7109375" style="3" customWidth="1"/>
    <col min="5388" max="5388" width="5.42578125" style="3" customWidth="1"/>
    <col min="5389" max="5389" width="5.7109375" style="3" customWidth="1"/>
    <col min="5390" max="5390" width="9.7109375" style="3" customWidth="1"/>
    <col min="5391" max="5393" width="7.7109375" style="3" customWidth="1"/>
    <col min="5394" max="5394" width="10.5703125" style="3" customWidth="1"/>
    <col min="5395" max="5395" width="13.7109375" style="3" customWidth="1"/>
    <col min="5396" max="5622" width="28.7109375" style="3"/>
    <col min="5623" max="5624" width="0" style="3" hidden="1" customWidth="1"/>
    <col min="5625" max="5640" width="7.7109375" style="3" customWidth="1"/>
    <col min="5641" max="5641" width="8.7109375" style="3" customWidth="1"/>
    <col min="5642" max="5643" width="7.7109375" style="3" customWidth="1"/>
    <col min="5644" max="5644" width="5.42578125" style="3" customWidth="1"/>
    <col min="5645" max="5645" width="5.7109375" style="3" customWidth="1"/>
    <col min="5646" max="5646" width="9.7109375" style="3" customWidth="1"/>
    <col min="5647" max="5649" width="7.7109375" style="3" customWidth="1"/>
    <col min="5650" max="5650" width="10.5703125" style="3" customWidth="1"/>
    <col min="5651" max="5651" width="13.7109375" style="3" customWidth="1"/>
    <col min="5652" max="5878" width="28.7109375" style="3"/>
    <col min="5879" max="5880" width="0" style="3" hidden="1" customWidth="1"/>
    <col min="5881" max="5896" width="7.7109375" style="3" customWidth="1"/>
    <col min="5897" max="5897" width="8.7109375" style="3" customWidth="1"/>
    <col min="5898" max="5899" width="7.7109375" style="3" customWidth="1"/>
    <col min="5900" max="5900" width="5.42578125" style="3" customWidth="1"/>
    <col min="5901" max="5901" width="5.7109375" style="3" customWidth="1"/>
    <col min="5902" max="5902" width="9.7109375" style="3" customWidth="1"/>
    <col min="5903" max="5905" width="7.7109375" style="3" customWidth="1"/>
    <col min="5906" max="5906" width="10.5703125" style="3" customWidth="1"/>
    <col min="5907" max="5907" width="13.7109375" style="3" customWidth="1"/>
    <col min="5908" max="6134" width="28.7109375" style="3"/>
    <col min="6135" max="6136" width="0" style="3" hidden="1" customWidth="1"/>
    <col min="6137" max="6152" width="7.7109375" style="3" customWidth="1"/>
    <col min="6153" max="6153" width="8.7109375" style="3" customWidth="1"/>
    <col min="6154" max="6155" width="7.7109375" style="3" customWidth="1"/>
    <col min="6156" max="6156" width="5.42578125" style="3" customWidth="1"/>
    <col min="6157" max="6157" width="5.7109375" style="3" customWidth="1"/>
    <col min="6158" max="6158" width="9.7109375" style="3" customWidth="1"/>
    <col min="6159" max="6161" width="7.7109375" style="3" customWidth="1"/>
    <col min="6162" max="6162" width="10.5703125" style="3" customWidth="1"/>
    <col min="6163" max="6163" width="13.7109375" style="3" customWidth="1"/>
    <col min="6164" max="6390" width="28.7109375" style="3"/>
    <col min="6391" max="6392" width="0" style="3" hidden="1" customWidth="1"/>
    <col min="6393" max="6408" width="7.7109375" style="3" customWidth="1"/>
    <col min="6409" max="6409" width="8.7109375" style="3" customWidth="1"/>
    <col min="6410" max="6411" width="7.7109375" style="3" customWidth="1"/>
    <col min="6412" max="6412" width="5.42578125" style="3" customWidth="1"/>
    <col min="6413" max="6413" width="5.7109375" style="3" customWidth="1"/>
    <col min="6414" max="6414" width="9.7109375" style="3" customWidth="1"/>
    <col min="6415" max="6417" width="7.7109375" style="3" customWidth="1"/>
    <col min="6418" max="6418" width="10.5703125" style="3" customWidth="1"/>
    <col min="6419" max="6419" width="13.7109375" style="3" customWidth="1"/>
    <col min="6420" max="6646" width="28.7109375" style="3"/>
    <col min="6647" max="6648" width="0" style="3" hidden="1" customWidth="1"/>
    <col min="6649" max="6664" width="7.7109375" style="3" customWidth="1"/>
    <col min="6665" max="6665" width="8.7109375" style="3" customWidth="1"/>
    <col min="6666" max="6667" width="7.7109375" style="3" customWidth="1"/>
    <col min="6668" max="6668" width="5.42578125" style="3" customWidth="1"/>
    <col min="6669" max="6669" width="5.7109375" style="3" customWidth="1"/>
    <col min="6670" max="6670" width="9.7109375" style="3" customWidth="1"/>
    <col min="6671" max="6673" width="7.7109375" style="3" customWidth="1"/>
    <col min="6674" max="6674" width="10.5703125" style="3" customWidth="1"/>
    <col min="6675" max="6675" width="13.7109375" style="3" customWidth="1"/>
    <col min="6676" max="6902" width="28.7109375" style="3"/>
    <col min="6903" max="6904" width="0" style="3" hidden="1" customWidth="1"/>
    <col min="6905" max="6920" width="7.7109375" style="3" customWidth="1"/>
    <col min="6921" max="6921" width="8.7109375" style="3" customWidth="1"/>
    <col min="6922" max="6923" width="7.7109375" style="3" customWidth="1"/>
    <col min="6924" max="6924" width="5.42578125" style="3" customWidth="1"/>
    <col min="6925" max="6925" width="5.7109375" style="3" customWidth="1"/>
    <col min="6926" max="6926" width="9.7109375" style="3" customWidth="1"/>
    <col min="6927" max="6929" width="7.7109375" style="3" customWidth="1"/>
    <col min="6930" max="6930" width="10.5703125" style="3" customWidth="1"/>
    <col min="6931" max="6931" width="13.7109375" style="3" customWidth="1"/>
    <col min="6932" max="7158" width="28.7109375" style="3"/>
    <col min="7159" max="7160" width="0" style="3" hidden="1" customWidth="1"/>
    <col min="7161" max="7176" width="7.7109375" style="3" customWidth="1"/>
    <col min="7177" max="7177" width="8.7109375" style="3" customWidth="1"/>
    <col min="7178" max="7179" width="7.7109375" style="3" customWidth="1"/>
    <col min="7180" max="7180" width="5.42578125" style="3" customWidth="1"/>
    <col min="7181" max="7181" width="5.7109375" style="3" customWidth="1"/>
    <col min="7182" max="7182" width="9.7109375" style="3" customWidth="1"/>
    <col min="7183" max="7185" width="7.7109375" style="3" customWidth="1"/>
    <col min="7186" max="7186" width="10.5703125" style="3" customWidth="1"/>
    <col min="7187" max="7187" width="13.7109375" style="3" customWidth="1"/>
    <col min="7188" max="7414" width="28.7109375" style="3"/>
    <col min="7415" max="7416" width="0" style="3" hidden="1" customWidth="1"/>
    <col min="7417" max="7432" width="7.7109375" style="3" customWidth="1"/>
    <col min="7433" max="7433" width="8.7109375" style="3" customWidth="1"/>
    <col min="7434" max="7435" width="7.7109375" style="3" customWidth="1"/>
    <col min="7436" max="7436" width="5.42578125" style="3" customWidth="1"/>
    <col min="7437" max="7437" width="5.7109375" style="3" customWidth="1"/>
    <col min="7438" max="7438" width="9.7109375" style="3" customWidth="1"/>
    <col min="7439" max="7441" width="7.7109375" style="3" customWidth="1"/>
    <col min="7442" max="7442" width="10.5703125" style="3" customWidth="1"/>
    <col min="7443" max="7443" width="13.7109375" style="3" customWidth="1"/>
    <col min="7444" max="7670" width="28.7109375" style="3"/>
    <col min="7671" max="7672" width="0" style="3" hidden="1" customWidth="1"/>
    <col min="7673" max="7688" width="7.7109375" style="3" customWidth="1"/>
    <col min="7689" max="7689" width="8.7109375" style="3" customWidth="1"/>
    <col min="7690" max="7691" width="7.7109375" style="3" customWidth="1"/>
    <col min="7692" max="7692" width="5.42578125" style="3" customWidth="1"/>
    <col min="7693" max="7693" width="5.7109375" style="3" customWidth="1"/>
    <col min="7694" max="7694" width="9.7109375" style="3" customWidth="1"/>
    <col min="7695" max="7697" width="7.7109375" style="3" customWidth="1"/>
    <col min="7698" max="7698" width="10.5703125" style="3" customWidth="1"/>
    <col min="7699" max="7699" width="13.7109375" style="3" customWidth="1"/>
    <col min="7700" max="7926" width="28.7109375" style="3"/>
    <col min="7927" max="7928" width="0" style="3" hidden="1" customWidth="1"/>
    <col min="7929" max="7944" width="7.7109375" style="3" customWidth="1"/>
    <col min="7945" max="7945" width="8.7109375" style="3" customWidth="1"/>
    <col min="7946" max="7947" width="7.7109375" style="3" customWidth="1"/>
    <col min="7948" max="7948" width="5.42578125" style="3" customWidth="1"/>
    <col min="7949" max="7949" width="5.7109375" style="3" customWidth="1"/>
    <col min="7950" max="7950" width="9.7109375" style="3" customWidth="1"/>
    <col min="7951" max="7953" width="7.7109375" style="3" customWidth="1"/>
    <col min="7954" max="7954" width="10.5703125" style="3" customWidth="1"/>
    <col min="7955" max="7955" width="13.7109375" style="3" customWidth="1"/>
    <col min="7956" max="8182" width="28.7109375" style="3"/>
    <col min="8183" max="8184" width="0" style="3" hidden="1" customWidth="1"/>
    <col min="8185" max="8200" width="7.7109375" style="3" customWidth="1"/>
    <col min="8201" max="8201" width="8.7109375" style="3" customWidth="1"/>
    <col min="8202" max="8203" width="7.7109375" style="3" customWidth="1"/>
    <col min="8204" max="8204" width="5.42578125" style="3" customWidth="1"/>
    <col min="8205" max="8205" width="5.7109375" style="3" customWidth="1"/>
    <col min="8206" max="8206" width="9.7109375" style="3" customWidth="1"/>
    <col min="8207" max="8209" width="7.7109375" style="3" customWidth="1"/>
    <col min="8210" max="8210" width="10.5703125" style="3" customWidth="1"/>
    <col min="8211" max="8211" width="13.7109375" style="3" customWidth="1"/>
    <col min="8212" max="8438" width="28.7109375" style="3"/>
    <col min="8439" max="8440" width="0" style="3" hidden="1" customWidth="1"/>
    <col min="8441" max="8456" width="7.7109375" style="3" customWidth="1"/>
    <col min="8457" max="8457" width="8.7109375" style="3" customWidth="1"/>
    <col min="8458" max="8459" width="7.7109375" style="3" customWidth="1"/>
    <col min="8460" max="8460" width="5.42578125" style="3" customWidth="1"/>
    <col min="8461" max="8461" width="5.7109375" style="3" customWidth="1"/>
    <col min="8462" max="8462" width="9.7109375" style="3" customWidth="1"/>
    <col min="8463" max="8465" width="7.7109375" style="3" customWidth="1"/>
    <col min="8466" max="8466" width="10.5703125" style="3" customWidth="1"/>
    <col min="8467" max="8467" width="13.7109375" style="3" customWidth="1"/>
    <col min="8468" max="8694" width="28.7109375" style="3"/>
    <col min="8695" max="8696" width="0" style="3" hidden="1" customWidth="1"/>
    <col min="8697" max="8712" width="7.7109375" style="3" customWidth="1"/>
    <col min="8713" max="8713" width="8.7109375" style="3" customWidth="1"/>
    <col min="8714" max="8715" width="7.7109375" style="3" customWidth="1"/>
    <col min="8716" max="8716" width="5.42578125" style="3" customWidth="1"/>
    <col min="8717" max="8717" width="5.7109375" style="3" customWidth="1"/>
    <col min="8718" max="8718" width="9.7109375" style="3" customWidth="1"/>
    <col min="8719" max="8721" width="7.7109375" style="3" customWidth="1"/>
    <col min="8722" max="8722" width="10.5703125" style="3" customWidth="1"/>
    <col min="8723" max="8723" width="13.7109375" style="3" customWidth="1"/>
    <col min="8724" max="8950" width="28.7109375" style="3"/>
    <col min="8951" max="8952" width="0" style="3" hidden="1" customWidth="1"/>
    <col min="8953" max="8968" width="7.7109375" style="3" customWidth="1"/>
    <col min="8969" max="8969" width="8.7109375" style="3" customWidth="1"/>
    <col min="8970" max="8971" width="7.7109375" style="3" customWidth="1"/>
    <col min="8972" max="8972" width="5.42578125" style="3" customWidth="1"/>
    <col min="8973" max="8973" width="5.7109375" style="3" customWidth="1"/>
    <col min="8974" max="8974" width="9.7109375" style="3" customWidth="1"/>
    <col min="8975" max="8977" width="7.7109375" style="3" customWidth="1"/>
    <col min="8978" max="8978" width="10.5703125" style="3" customWidth="1"/>
    <col min="8979" max="8979" width="13.7109375" style="3" customWidth="1"/>
    <col min="8980" max="9206" width="28.7109375" style="3"/>
    <col min="9207" max="9208" width="0" style="3" hidden="1" customWidth="1"/>
    <col min="9209" max="9224" width="7.7109375" style="3" customWidth="1"/>
    <col min="9225" max="9225" width="8.7109375" style="3" customWidth="1"/>
    <col min="9226" max="9227" width="7.7109375" style="3" customWidth="1"/>
    <col min="9228" max="9228" width="5.42578125" style="3" customWidth="1"/>
    <col min="9229" max="9229" width="5.7109375" style="3" customWidth="1"/>
    <col min="9230" max="9230" width="9.7109375" style="3" customWidth="1"/>
    <col min="9231" max="9233" width="7.7109375" style="3" customWidth="1"/>
    <col min="9234" max="9234" width="10.5703125" style="3" customWidth="1"/>
    <col min="9235" max="9235" width="13.7109375" style="3" customWidth="1"/>
    <col min="9236" max="9462" width="28.7109375" style="3"/>
    <col min="9463" max="9464" width="0" style="3" hidden="1" customWidth="1"/>
    <col min="9465" max="9480" width="7.7109375" style="3" customWidth="1"/>
    <col min="9481" max="9481" width="8.7109375" style="3" customWidth="1"/>
    <col min="9482" max="9483" width="7.7109375" style="3" customWidth="1"/>
    <col min="9484" max="9484" width="5.42578125" style="3" customWidth="1"/>
    <col min="9485" max="9485" width="5.7109375" style="3" customWidth="1"/>
    <col min="9486" max="9486" width="9.7109375" style="3" customWidth="1"/>
    <col min="9487" max="9489" width="7.7109375" style="3" customWidth="1"/>
    <col min="9490" max="9490" width="10.5703125" style="3" customWidth="1"/>
    <col min="9491" max="9491" width="13.7109375" style="3" customWidth="1"/>
    <col min="9492" max="9718" width="28.7109375" style="3"/>
    <col min="9719" max="9720" width="0" style="3" hidden="1" customWidth="1"/>
    <col min="9721" max="9736" width="7.7109375" style="3" customWidth="1"/>
    <col min="9737" max="9737" width="8.7109375" style="3" customWidth="1"/>
    <col min="9738" max="9739" width="7.7109375" style="3" customWidth="1"/>
    <col min="9740" max="9740" width="5.42578125" style="3" customWidth="1"/>
    <col min="9741" max="9741" width="5.7109375" style="3" customWidth="1"/>
    <col min="9742" max="9742" width="9.7109375" style="3" customWidth="1"/>
    <col min="9743" max="9745" width="7.7109375" style="3" customWidth="1"/>
    <col min="9746" max="9746" width="10.5703125" style="3" customWidth="1"/>
    <col min="9747" max="9747" width="13.7109375" style="3" customWidth="1"/>
    <col min="9748" max="9974" width="28.7109375" style="3"/>
    <col min="9975" max="9976" width="0" style="3" hidden="1" customWidth="1"/>
    <col min="9977" max="9992" width="7.7109375" style="3" customWidth="1"/>
    <col min="9993" max="9993" width="8.7109375" style="3" customWidth="1"/>
    <col min="9994" max="9995" width="7.7109375" style="3" customWidth="1"/>
    <col min="9996" max="9996" width="5.42578125" style="3" customWidth="1"/>
    <col min="9997" max="9997" width="5.7109375" style="3" customWidth="1"/>
    <col min="9998" max="9998" width="9.7109375" style="3" customWidth="1"/>
    <col min="9999" max="10001" width="7.7109375" style="3" customWidth="1"/>
    <col min="10002" max="10002" width="10.5703125" style="3" customWidth="1"/>
    <col min="10003" max="10003" width="13.7109375" style="3" customWidth="1"/>
    <col min="10004" max="10230" width="28.7109375" style="3"/>
    <col min="10231" max="10232" width="0" style="3" hidden="1" customWidth="1"/>
    <col min="10233" max="10248" width="7.7109375" style="3" customWidth="1"/>
    <col min="10249" max="10249" width="8.7109375" style="3" customWidth="1"/>
    <col min="10250" max="10251" width="7.7109375" style="3" customWidth="1"/>
    <col min="10252" max="10252" width="5.42578125" style="3" customWidth="1"/>
    <col min="10253" max="10253" width="5.7109375" style="3" customWidth="1"/>
    <col min="10254" max="10254" width="9.7109375" style="3" customWidth="1"/>
    <col min="10255" max="10257" width="7.7109375" style="3" customWidth="1"/>
    <col min="10258" max="10258" width="10.5703125" style="3" customWidth="1"/>
    <col min="10259" max="10259" width="13.7109375" style="3" customWidth="1"/>
    <col min="10260" max="10486" width="28.7109375" style="3"/>
    <col min="10487" max="10488" width="0" style="3" hidden="1" customWidth="1"/>
    <col min="10489" max="10504" width="7.7109375" style="3" customWidth="1"/>
    <col min="10505" max="10505" width="8.7109375" style="3" customWidth="1"/>
    <col min="10506" max="10507" width="7.7109375" style="3" customWidth="1"/>
    <col min="10508" max="10508" width="5.42578125" style="3" customWidth="1"/>
    <col min="10509" max="10509" width="5.7109375" style="3" customWidth="1"/>
    <col min="10510" max="10510" width="9.7109375" style="3" customWidth="1"/>
    <col min="10511" max="10513" width="7.7109375" style="3" customWidth="1"/>
    <col min="10514" max="10514" width="10.5703125" style="3" customWidth="1"/>
    <col min="10515" max="10515" width="13.7109375" style="3" customWidth="1"/>
    <col min="10516" max="10742" width="28.7109375" style="3"/>
    <col min="10743" max="10744" width="0" style="3" hidden="1" customWidth="1"/>
    <col min="10745" max="10760" width="7.7109375" style="3" customWidth="1"/>
    <col min="10761" max="10761" width="8.7109375" style="3" customWidth="1"/>
    <col min="10762" max="10763" width="7.7109375" style="3" customWidth="1"/>
    <col min="10764" max="10764" width="5.42578125" style="3" customWidth="1"/>
    <col min="10765" max="10765" width="5.7109375" style="3" customWidth="1"/>
    <col min="10766" max="10766" width="9.7109375" style="3" customWidth="1"/>
    <col min="10767" max="10769" width="7.7109375" style="3" customWidth="1"/>
    <col min="10770" max="10770" width="10.5703125" style="3" customWidth="1"/>
    <col min="10771" max="10771" width="13.7109375" style="3" customWidth="1"/>
    <col min="10772" max="10998" width="28.7109375" style="3"/>
    <col min="10999" max="11000" width="0" style="3" hidden="1" customWidth="1"/>
    <col min="11001" max="11016" width="7.7109375" style="3" customWidth="1"/>
    <col min="11017" max="11017" width="8.7109375" style="3" customWidth="1"/>
    <col min="11018" max="11019" width="7.7109375" style="3" customWidth="1"/>
    <col min="11020" max="11020" width="5.42578125" style="3" customWidth="1"/>
    <col min="11021" max="11021" width="5.7109375" style="3" customWidth="1"/>
    <col min="11022" max="11022" width="9.7109375" style="3" customWidth="1"/>
    <col min="11023" max="11025" width="7.7109375" style="3" customWidth="1"/>
    <col min="11026" max="11026" width="10.5703125" style="3" customWidth="1"/>
    <col min="11027" max="11027" width="13.7109375" style="3" customWidth="1"/>
    <col min="11028" max="11254" width="28.7109375" style="3"/>
    <col min="11255" max="11256" width="0" style="3" hidden="1" customWidth="1"/>
    <col min="11257" max="11272" width="7.7109375" style="3" customWidth="1"/>
    <col min="11273" max="11273" width="8.7109375" style="3" customWidth="1"/>
    <col min="11274" max="11275" width="7.7109375" style="3" customWidth="1"/>
    <col min="11276" max="11276" width="5.42578125" style="3" customWidth="1"/>
    <col min="11277" max="11277" width="5.7109375" style="3" customWidth="1"/>
    <col min="11278" max="11278" width="9.7109375" style="3" customWidth="1"/>
    <col min="11279" max="11281" width="7.7109375" style="3" customWidth="1"/>
    <col min="11282" max="11282" width="10.5703125" style="3" customWidth="1"/>
    <col min="11283" max="11283" width="13.7109375" style="3" customWidth="1"/>
    <col min="11284" max="11510" width="28.7109375" style="3"/>
    <col min="11511" max="11512" width="0" style="3" hidden="1" customWidth="1"/>
    <col min="11513" max="11528" width="7.7109375" style="3" customWidth="1"/>
    <col min="11529" max="11529" width="8.7109375" style="3" customWidth="1"/>
    <col min="11530" max="11531" width="7.7109375" style="3" customWidth="1"/>
    <col min="11532" max="11532" width="5.42578125" style="3" customWidth="1"/>
    <col min="11533" max="11533" width="5.7109375" style="3" customWidth="1"/>
    <col min="11534" max="11534" width="9.7109375" style="3" customWidth="1"/>
    <col min="11535" max="11537" width="7.7109375" style="3" customWidth="1"/>
    <col min="11538" max="11538" width="10.5703125" style="3" customWidth="1"/>
    <col min="11539" max="11539" width="13.7109375" style="3" customWidth="1"/>
    <col min="11540" max="11766" width="28.7109375" style="3"/>
    <col min="11767" max="11768" width="0" style="3" hidden="1" customWidth="1"/>
    <col min="11769" max="11784" width="7.7109375" style="3" customWidth="1"/>
    <col min="11785" max="11785" width="8.7109375" style="3" customWidth="1"/>
    <col min="11786" max="11787" width="7.7109375" style="3" customWidth="1"/>
    <col min="11788" max="11788" width="5.42578125" style="3" customWidth="1"/>
    <col min="11789" max="11789" width="5.7109375" style="3" customWidth="1"/>
    <col min="11790" max="11790" width="9.7109375" style="3" customWidth="1"/>
    <col min="11791" max="11793" width="7.7109375" style="3" customWidth="1"/>
    <col min="11794" max="11794" width="10.5703125" style="3" customWidth="1"/>
    <col min="11795" max="11795" width="13.7109375" style="3" customWidth="1"/>
    <col min="11796" max="12022" width="28.7109375" style="3"/>
    <col min="12023" max="12024" width="0" style="3" hidden="1" customWidth="1"/>
    <col min="12025" max="12040" width="7.7109375" style="3" customWidth="1"/>
    <col min="12041" max="12041" width="8.7109375" style="3" customWidth="1"/>
    <col min="12042" max="12043" width="7.7109375" style="3" customWidth="1"/>
    <col min="12044" max="12044" width="5.42578125" style="3" customWidth="1"/>
    <col min="12045" max="12045" width="5.7109375" style="3" customWidth="1"/>
    <col min="12046" max="12046" width="9.7109375" style="3" customWidth="1"/>
    <col min="12047" max="12049" width="7.7109375" style="3" customWidth="1"/>
    <col min="12050" max="12050" width="10.5703125" style="3" customWidth="1"/>
    <col min="12051" max="12051" width="13.7109375" style="3" customWidth="1"/>
    <col min="12052" max="12278" width="28.7109375" style="3"/>
    <col min="12279" max="12280" width="0" style="3" hidden="1" customWidth="1"/>
    <col min="12281" max="12296" width="7.7109375" style="3" customWidth="1"/>
    <col min="12297" max="12297" width="8.7109375" style="3" customWidth="1"/>
    <col min="12298" max="12299" width="7.7109375" style="3" customWidth="1"/>
    <col min="12300" max="12300" width="5.42578125" style="3" customWidth="1"/>
    <col min="12301" max="12301" width="5.7109375" style="3" customWidth="1"/>
    <col min="12302" max="12302" width="9.7109375" style="3" customWidth="1"/>
    <col min="12303" max="12305" width="7.7109375" style="3" customWidth="1"/>
    <col min="12306" max="12306" width="10.5703125" style="3" customWidth="1"/>
    <col min="12307" max="12307" width="13.7109375" style="3" customWidth="1"/>
    <col min="12308" max="12534" width="28.7109375" style="3"/>
    <col min="12535" max="12536" width="0" style="3" hidden="1" customWidth="1"/>
    <col min="12537" max="12552" width="7.7109375" style="3" customWidth="1"/>
    <col min="12553" max="12553" width="8.7109375" style="3" customWidth="1"/>
    <col min="12554" max="12555" width="7.7109375" style="3" customWidth="1"/>
    <col min="12556" max="12556" width="5.42578125" style="3" customWidth="1"/>
    <col min="12557" max="12557" width="5.7109375" style="3" customWidth="1"/>
    <col min="12558" max="12558" width="9.7109375" style="3" customWidth="1"/>
    <col min="12559" max="12561" width="7.7109375" style="3" customWidth="1"/>
    <col min="12562" max="12562" width="10.5703125" style="3" customWidth="1"/>
    <col min="12563" max="12563" width="13.7109375" style="3" customWidth="1"/>
    <col min="12564" max="12790" width="28.7109375" style="3"/>
    <col min="12791" max="12792" width="0" style="3" hidden="1" customWidth="1"/>
    <col min="12793" max="12808" width="7.7109375" style="3" customWidth="1"/>
    <col min="12809" max="12809" width="8.7109375" style="3" customWidth="1"/>
    <col min="12810" max="12811" width="7.7109375" style="3" customWidth="1"/>
    <col min="12812" max="12812" width="5.42578125" style="3" customWidth="1"/>
    <col min="12813" max="12813" width="5.7109375" style="3" customWidth="1"/>
    <col min="12814" max="12814" width="9.7109375" style="3" customWidth="1"/>
    <col min="12815" max="12817" width="7.7109375" style="3" customWidth="1"/>
    <col min="12818" max="12818" width="10.5703125" style="3" customWidth="1"/>
    <col min="12819" max="12819" width="13.7109375" style="3" customWidth="1"/>
    <col min="12820" max="13046" width="28.7109375" style="3"/>
    <col min="13047" max="13048" width="0" style="3" hidden="1" customWidth="1"/>
    <col min="13049" max="13064" width="7.7109375" style="3" customWidth="1"/>
    <col min="13065" max="13065" width="8.7109375" style="3" customWidth="1"/>
    <col min="13066" max="13067" width="7.7109375" style="3" customWidth="1"/>
    <col min="13068" max="13068" width="5.42578125" style="3" customWidth="1"/>
    <col min="13069" max="13069" width="5.7109375" style="3" customWidth="1"/>
    <col min="13070" max="13070" width="9.7109375" style="3" customWidth="1"/>
    <col min="13071" max="13073" width="7.7109375" style="3" customWidth="1"/>
    <col min="13074" max="13074" width="10.5703125" style="3" customWidth="1"/>
    <col min="13075" max="13075" width="13.7109375" style="3" customWidth="1"/>
    <col min="13076" max="13302" width="28.7109375" style="3"/>
    <col min="13303" max="13304" width="0" style="3" hidden="1" customWidth="1"/>
    <col min="13305" max="13320" width="7.7109375" style="3" customWidth="1"/>
    <col min="13321" max="13321" width="8.7109375" style="3" customWidth="1"/>
    <col min="13322" max="13323" width="7.7109375" style="3" customWidth="1"/>
    <col min="13324" max="13324" width="5.42578125" style="3" customWidth="1"/>
    <col min="13325" max="13325" width="5.7109375" style="3" customWidth="1"/>
    <col min="13326" max="13326" width="9.7109375" style="3" customWidth="1"/>
    <col min="13327" max="13329" width="7.7109375" style="3" customWidth="1"/>
    <col min="13330" max="13330" width="10.5703125" style="3" customWidth="1"/>
    <col min="13331" max="13331" width="13.7109375" style="3" customWidth="1"/>
    <col min="13332" max="13558" width="28.7109375" style="3"/>
    <col min="13559" max="13560" width="0" style="3" hidden="1" customWidth="1"/>
    <col min="13561" max="13576" width="7.7109375" style="3" customWidth="1"/>
    <col min="13577" max="13577" width="8.7109375" style="3" customWidth="1"/>
    <col min="13578" max="13579" width="7.7109375" style="3" customWidth="1"/>
    <col min="13580" max="13580" width="5.42578125" style="3" customWidth="1"/>
    <col min="13581" max="13581" width="5.7109375" style="3" customWidth="1"/>
    <col min="13582" max="13582" width="9.7109375" style="3" customWidth="1"/>
    <col min="13583" max="13585" width="7.7109375" style="3" customWidth="1"/>
    <col min="13586" max="13586" width="10.5703125" style="3" customWidth="1"/>
    <col min="13587" max="13587" width="13.7109375" style="3" customWidth="1"/>
    <col min="13588" max="13814" width="28.7109375" style="3"/>
    <col min="13815" max="13816" width="0" style="3" hidden="1" customWidth="1"/>
    <col min="13817" max="13832" width="7.7109375" style="3" customWidth="1"/>
    <col min="13833" max="13833" width="8.7109375" style="3" customWidth="1"/>
    <col min="13834" max="13835" width="7.7109375" style="3" customWidth="1"/>
    <col min="13836" max="13836" width="5.42578125" style="3" customWidth="1"/>
    <col min="13837" max="13837" width="5.7109375" style="3" customWidth="1"/>
    <col min="13838" max="13838" width="9.7109375" style="3" customWidth="1"/>
    <col min="13839" max="13841" width="7.7109375" style="3" customWidth="1"/>
    <col min="13842" max="13842" width="10.5703125" style="3" customWidth="1"/>
    <col min="13843" max="13843" width="13.7109375" style="3" customWidth="1"/>
    <col min="13844" max="14070" width="28.7109375" style="3"/>
    <col min="14071" max="14072" width="0" style="3" hidden="1" customWidth="1"/>
    <col min="14073" max="14088" width="7.7109375" style="3" customWidth="1"/>
    <col min="14089" max="14089" width="8.7109375" style="3" customWidth="1"/>
    <col min="14090" max="14091" width="7.7109375" style="3" customWidth="1"/>
    <col min="14092" max="14092" width="5.42578125" style="3" customWidth="1"/>
    <col min="14093" max="14093" width="5.7109375" style="3" customWidth="1"/>
    <col min="14094" max="14094" width="9.7109375" style="3" customWidth="1"/>
    <col min="14095" max="14097" width="7.7109375" style="3" customWidth="1"/>
    <col min="14098" max="14098" width="10.5703125" style="3" customWidth="1"/>
    <col min="14099" max="14099" width="13.7109375" style="3" customWidth="1"/>
    <col min="14100" max="14326" width="28.7109375" style="3"/>
    <col min="14327" max="14328" width="0" style="3" hidden="1" customWidth="1"/>
    <col min="14329" max="14344" width="7.7109375" style="3" customWidth="1"/>
    <col min="14345" max="14345" width="8.7109375" style="3" customWidth="1"/>
    <col min="14346" max="14347" width="7.7109375" style="3" customWidth="1"/>
    <col min="14348" max="14348" width="5.42578125" style="3" customWidth="1"/>
    <col min="14349" max="14349" width="5.7109375" style="3" customWidth="1"/>
    <col min="14350" max="14350" width="9.7109375" style="3" customWidth="1"/>
    <col min="14351" max="14353" width="7.7109375" style="3" customWidth="1"/>
    <col min="14354" max="14354" width="10.5703125" style="3" customWidth="1"/>
    <col min="14355" max="14355" width="13.7109375" style="3" customWidth="1"/>
    <col min="14356" max="14582" width="28.7109375" style="3"/>
    <col min="14583" max="14584" width="0" style="3" hidden="1" customWidth="1"/>
    <col min="14585" max="14600" width="7.7109375" style="3" customWidth="1"/>
    <col min="14601" max="14601" width="8.7109375" style="3" customWidth="1"/>
    <col min="14602" max="14603" width="7.7109375" style="3" customWidth="1"/>
    <col min="14604" max="14604" width="5.42578125" style="3" customWidth="1"/>
    <col min="14605" max="14605" width="5.7109375" style="3" customWidth="1"/>
    <col min="14606" max="14606" width="9.7109375" style="3" customWidth="1"/>
    <col min="14607" max="14609" width="7.7109375" style="3" customWidth="1"/>
    <col min="14610" max="14610" width="10.5703125" style="3" customWidth="1"/>
    <col min="14611" max="14611" width="13.7109375" style="3" customWidth="1"/>
    <col min="14612" max="14838" width="28.7109375" style="3"/>
    <col min="14839" max="14840" width="0" style="3" hidden="1" customWidth="1"/>
    <col min="14841" max="14856" width="7.7109375" style="3" customWidth="1"/>
    <col min="14857" max="14857" width="8.7109375" style="3" customWidth="1"/>
    <col min="14858" max="14859" width="7.7109375" style="3" customWidth="1"/>
    <col min="14860" max="14860" width="5.42578125" style="3" customWidth="1"/>
    <col min="14861" max="14861" width="5.7109375" style="3" customWidth="1"/>
    <col min="14862" max="14862" width="9.7109375" style="3" customWidth="1"/>
    <col min="14863" max="14865" width="7.7109375" style="3" customWidth="1"/>
    <col min="14866" max="14866" width="10.5703125" style="3" customWidth="1"/>
    <col min="14867" max="14867" width="13.7109375" style="3" customWidth="1"/>
    <col min="14868" max="15094" width="28.7109375" style="3"/>
    <col min="15095" max="15096" width="0" style="3" hidden="1" customWidth="1"/>
    <col min="15097" max="15112" width="7.7109375" style="3" customWidth="1"/>
    <col min="15113" max="15113" width="8.7109375" style="3" customWidth="1"/>
    <col min="15114" max="15115" width="7.7109375" style="3" customWidth="1"/>
    <col min="15116" max="15116" width="5.42578125" style="3" customWidth="1"/>
    <col min="15117" max="15117" width="5.7109375" style="3" customWidth="1"/>
    <col min="15118" max="15118" width="9.7109375" style="3" customWidth="1"/>
    <col min="15119" max="15121" width="7.7109375" style="3" customWidth="1"/>
    <col min="15122" max="15122" width="10.5703125" style="3" customWidth="1"/>
    <col min="15123" max="15123" width="13.7109375" style="3" customWidth="1"/>
    <col min="15124" max="15350" width="28.7109375" style="3"/>
    <col min="15351" max="15352" width="0" style="3" hidden="1" customWidth="1"/>
    <col min="15353" max="15368" width="7.7109375" style="3" customWidth="1"/>
    <col min="15369" max="15369" width="8.7109375" style="3" customWidth="1"/>
    <col min="15370" max="15371" width="7.7109375" style="3" customWidth="1"/>
    <col min="15372" max="15372" width="5.42578125" style="3" customWidth="1"/>
    <col min="15373" max="15373" width="5.7109375" style="3" customWidth="1"/>
    <col min="15374" max="15374" width="9.7109375" style="3" customWidth="1"/>
    <col min="15375" max="15377" width="7.7109375" style="3" customWidth="1"/>
    <col min="15378" max="15378" width="10.5703125" style="3" customWidth="1"/>
    <col min="15379" max="15379" width="13.7109375" style="3" customWidth="1"/>
    <col min="15380" max="15606" width="28.7109375" style="3"/>
    <col min="15607" max="15608" width="0" style="3" hidden="1" customWidth="1"/>
    <col min="15609" max="15624" width="7.7109375" style="3" customWidth="1"/>
    <col min="15625" max="15625" width="8.7109375" style="3" customWidth="1"/>
    <col min="15626" max="15627" width="7.7109375" style="3" customWidth="1"/>
    <col min="15628" max="15628" width="5.42578125" style="3" customWidth="1"/>
    <col min="15629" max="15629" width="5.7109375" style="3" customWidth="1"/>
    <col min="15630" max="15630" width="9.7109375" style="3" customWidth="1"/>
    <col min="15631" max="15633" width="7.7109375" style="3" customWidth="1"/>
    <col min="15634" max="15634" width="10.5703125" style="3" customWidth="1"/>
    <col min="15635" max="15635" width="13.7109375" style="3" customWidth="1"/>
    <col min="15636" max="15862" width="28.7109375" style="3"/>
    <col min="15863" max="15864" width="0" style="3" hidden="1" customWidth="1"/>
    <col min="15865" max="15880" width="7.7109375" style="3" customWidth="1"/>
    <col min="15881" max="15881" width="8.7109375" style="3" customWidth="1"/>
    <col min="15882" max="15883" width="7.7109375" style="3" customWidth="1"/>
    <col min="15884" max="15884" width="5.42578125" style="3" customWidth="1"/>
    <col min="15885" max="15885" width="5.7109375" style="3" customWidth="1"/>
    <col min="15886" max="15886" width="9.7109375" style="3" customWidth="1"/>
    <col min="15887" max="15889" width="7.7109375" style="3" customWidth="1"/>
    <col min="15890" max="15890" width="10.5703125" style="3" customWidth="1"/>
    <col min="15891" max="15891" width="13.7109375" style="3" customWidth="1"/>
    <col min="15892" max="16118" width="28.7109375" style="3"/>
    <col min="16119" max="16120" width="0" style="3" hidden="1" customWidth="1"/>
    <col min="16121" max="16136" width="7.7109375" style="3" customWidth="1"/>
    <col min="16137" max="16137" width="8.7109375" style="3" customWidth="1"/>
    <col min="16138" max="16139" width="7.7109375" style="3" customWidth="1"/>
    <col min="16140" max="16140" width="5.42578125" style="3" customWidth="1"/>
    <col min="16141" max="16141" width="5.7109375" style="3" customWidth="1"/>
    <col min="16142" max="16142" width="9.7109375" style="3" customWidth="1"/>
    <col min="16143" max="16145" width="7.7109375" style="3" customWidth="1"/>
    <col min="16146" max="16146" width="10.5703125" style="3" customWidth="1"/>
    <col min="16147" max="16147" width="13.7109375" style="3" customWidth="1"/>
    <col min="16148" max="16384" width="28.7109375" style="3"/>
  </cols>
  <sheetData>
    <row r="1" spans="1:20" ht="12.75" x14ac:dyDescent="0.2">
      <c r="A1" s="110" t="s">
        <v>736</v>
      </c>
      <c r="O1" s="3"/>
    </row>
    <row r="2" spans="1:20" ht="15.75" x14ac:dyDescent="0.25">
      <c r="A2" s="81" t="s">
        <v>737</v>
      </c>
      <c r="O2" s="3"/>
    </row>
    <row r="3" spans="1:20" x14ac:dyDescent="0.2">
      <c r="O3" s="3"/>
    </row>
    <row r="4" spans="1:20" s="113" customFormat="1" ht="24" customHeight="1" x14ac:dyDescent="0.25">
      <c r="A4" s="111" t="s">
        <v>738</v>
      </c>
      <c r="B4" s="112">
        <v>2015</v>
      </c>
      <c r="C4" s="112">
        <v>2016</v>
      </c>
      <c r="D4" s="112">
        <v>2017</v>
      </c>
      <c r="E4" s="112">
        <v>2018</v>
      </c>
      <c r="F4" s="112">
        <v>2019</v>
      </c>
      <c r="G4" s="112">
        <v>2020</v>
      </c>
      <c r="H4" s="112">
        <v>2021</v>
      </c>
      <c r="I4" s="112">
        <v>2022</v>
      </c>
      <c r="J4" s="112">
        <v>2023</v>
      </c>
      <c r="K4" s="112">
        <v>2024</v>
      </c>
      <c r="L4" s="1089">
        <v>2025</v>
      </c>
      <c r="M4" s="1090"/>
      <c r="N4" s="1002">
        <v>2025</v>
      </c>
      <c r="O4" s="112" t="s">
        <v>739</v>
      </c>
    </row>
    <row r="5" spans="1:20" ht="12.75" x14ac:dyDescent="0.2">
      <c r="A5" s="114"/>
      <c r="B5" s="115"/>
      <c r="C5" s="115"/>
      <c r="D5" s="115"/>
      <c r="E5" s="115"/>
      <c r="F5" s="115"/>
      <c r="G5" s="115"/>
      <c r="H5" s="112"/>
      <c r="I5" s="112"/>
      <c r="J5" s="112"/>
      <c r="K5" s="112"/>
      <c r="L5" s="116" t="s">
        <v>740</v>
      </c>
      <c r="M5" s="116" t="s">
        <v>925</v>
      </c>
      <c r="N5" s="1002"/>
      <c r="O5" s="115"/>
    </row>
    <row r="6" spans="1:20" ht="12.75" x14ac:dyDescent="0.2">
      <c r="A6" s="117" t="s">
        <v>741</v>
      </c>
      <c r="B6" s="119">
        <v>18950.140011644278</v>
      </c>
      <c r="C6" s="118">
        <v>21819.079289828671</v>
      </c>
      <c r="D6" s="119">
        <v>27581.607245410378</v>
      </c>
      <c r="E6" s="119">
        <v>28898.657866237922</v>
      </c>
      <c r="F6" s="119">
        <v>28336.207651007782</v>
      </c>
      <c r="G6" s="119">
        <v>26127.691951754798</v>
      </c>
      <c r="H6" s="119">
        <v>39900.752334794633</v>
      </c>
      <c r="I6" s="119">
        <v>38105.893981375455</v>
      </c>
      <c r="J6" s="119">
        <v>42789.545630438341</v>
      </c>
      <c r="K6" s="119">
        <v>47700.534289833719</v>
      </c>
      <c r="L6" s="119">
        <v>4130.1588700453703</v>
      </c>
      <c r="M6" s="119">
        <v>3941.3972780510899</v>
      </c>
      <c r="N6" s="120">
        <f>SUM(L6:M6)</f>
        <v>8071.5561480964607</v>
      </c>
      <c r="O6" s="121">
        <f>N6/$N$21</f>
        <v>0.61351848611828719</v>
      </c>
      <c r="Q6" s="122"/>
      <c r="R6" s="123"/>
    </row>
    <row r="7" spans="1:20" ht="15" x14ac:dyDescent="0.25">
      <c r="A7" s="124" t="s">
        <v>742</v>
      </c>
      <c r="B7" s="126">
        <v>2302.3120197518469</v>
      </c>
      <c r="C7" s="125">
        <v>2216.6974493786047</v>
      </c>
      <c r="D7" s="126">
        <v>3368.8558075212054</v>
      </c>
      <c r="E7" s="126">
        <v>4038.7122725853042</v>
      </c>
      <c r="F7" s="126">
        <v>2975.0747060300005</v>
      </c>
      <c r="G7" s="126">
        <v>1584.2206256799975</v>
      </c>
      <c r="H7" s="126">
        <v>3710.7444045197822</v>
      </c>
      <c r="I7" s="126">
        <v>5904.7864427747945</v>
      </c>
      <c r="J7" s="126">
        <v>3951.3351864400042</v>
      </c>
      <c r="K7" s="126">
        <v>4001.1016607599986</v>
      </c>
      <c r="L7" s="125">
        <v>321.31159330999998</v>
      </c>
      <c r="M7" s="125">
        <v>379.40480101999998</v>
      </c>
      <c r="N7" s="120">
        <f t="shared" ref="N7:N18" si="0">SUM(L7:M7)</f>
        <v>700.71639432999996</v>
      </c>
      <c r="O7" s="127">
        <f>N7/$N$21</f>
        <v>5.3261410013110244E-2</v>
      </c>
      <c r="P7"/>
      <c r="Q7" s="128"/>
      <c r="R7" s="128"/>
    </row>
    <row r="8" spans="1:20" ht="12.75" x14ac:dyDescent="0.2">
      <c r="A8" s="124" t="s">
        <v>743</v>
      </c>
      <c r="B8" s="126">
        <v>1456.9481829951933</v>
      </c>
      <c r="C8" s="125">
        <v>1269.2528803730224</v>
      </c>
      <c r="D8" s="126">
        <v>1788.5044791097578</v>
      </c>
      <c r="E8" s="126">
        <v>1938.0913091995621</v>
      </c>
      <c r="F8" s="126">
        <v>1928.8144254944868</v>
      </c>
      <c r="G8" s="126">
        <v>1542.1219676761218</v>
      </c>
      <c r="H8" s="126">
        <v>2335.2618859167123</v>
      </c>
      <c r="I8" s="126">
        <v>2385.507550827363</v>
      </c>
      <c r="J8" s="126">
        <v>1141.977552892977</v>
      </c>
      <c r="K8" s="126">
        <v>2287.9151621415481</v>
      </c>
      <c r="L8" s="125">
        <v>233.320466518156</v>
      </c>
      <c r="M8" s="125">
        <v>325.97014975771799</v>
      </c>
      <c r="N8" s="120">
        <f t="shared" si="0"/>
        <v>559.29061627587396</v>
      </c>
      <c r="O8" s="127">
        <f t="shared" ref="O8:O17" si="1">N8/$N$21</f>
        <v>4.2511645326119757E-2</v>
      </c>
    </row>
    <row r="9" spans="1:20" ht="12.75" x14ac:dyDescent="0.2">
      <c r="A9" s="124" t="s">
        <v>744</v>
      </c>
      <c r="B9" s="126">
        <v>722.75179937486212</v>
      </c>
      <c r="C9" s="125">
        <v>877.92480076155869</v>
      </c>
      <c r="D9" s="126">
        <v>826.88744974230519</v>
      </c>
      <c r="E9" s="126">
        <v>762.26194432339321</v>
      </c>
      <c r="F9" s="126">
        <v>774.28456059900623</v>
      </c>
      <c r="G9" s="126">
        <v>731.13150255190237</v>
      </c>
      <c r="H9" s="126">
        <v>857.22899843374671</v>
      </c>
      <c r="I9" s="126">
        <v>1354.2156808018956</v>
      </c>
      <c r="J9" s="126">
        <v>969.7588067297479</v>
      </c>
      <c r="K9" s="126">
        <v>1228.6856296710289</v>
      </c>
      <c r="L9" s="125">
        <v>59.948186502316098</v>
      </c>
      <c r="M9" s="125">
        <v>27.846676571859302</v>
      </c>
      <c r="N9" s="120">
        <f t="shared" si="0"/>
        <v>87.794863074175396</v>
      </c>
      <c r="O9" s="127">
        <f>N9/$N$21</f>
        <v>6.6732821396445667E-3</v>
      </c>
    </row>
    <row r="10" spans="1:20" ht="12.75" x14ac:dyDescent="0.2">
      <c r="A10" s="124" t="s">
        <v>745</v>
      </c>
      <c r="B10" s="126">
        <v>4390.5687832700005</v>
      </c>
      <c r="C10" s="125">
        <v>4686.0392679400002</v>
      </c>
      <c r="D10" s="126">
        <v>5103.0639328999996</v>
      </c>
      <c r="E10" s="126">
        <v>5867.3235235600005</v>
      </c>
      <c r="F10" s="126">
        <v>6298.8242</v>
      </c>
      <c r="G10" s="126">
        <v>6735.3891000000012</v>
      </c>
      <c r="H10" s="126">
        <v>7868.0211000000008</v>
      </c>
      <c r="I10" s="126">
        <v>8367.7086999999992</v>
      </c>
      <c r="J10" s="126">
        <v>9180.3272000000015</v>
      </c>
      <c r="K10" s="126">
        <v>11151.416699999998</v>
      </c>
      <c r="L10" s="125">
        <v>1244.1300000000001</v>
      </c>
      <c r="M10" s="125">
        <v>823.48670000000004</v>
      </c>
      <c r="N10" s="120">
        <f t="shared" si="0"/>
        <v>2067.6167</v>
      </c>
      <c r="O10" s="127">
        <f t="shared" si="1"/>
        <v>0.15715941813228271</v>
      </c>
    </row>
    <row r="11" spans="1:20" ht="12.75" x14ac:dyDescent="0.2">
      <c r="A11" s="124" t="s">
        <v>746</v>
      </c>
      <c r="B11" s="126">
        <v>950.66641673000004</v>
      </c>
      <c r="C11" s="125">
        <v>926.43403205999994</v>
      </c>
      <c r="D11" s="129">
        <v>1088.6195671</v>
      </c>
      <c r="E11" s="129">
        <v>1374.83657644</v>
      </c>
      <c r="F11" s="129">
        <v>1614.1054000000001</v>
      </c>
      <c r="G11" s="129">
        <v>1316.1869000000002</v>
      </c>
      <c r="H11" s="126">
        <v>1515.5727999999997</v>
      </c>
      <c r="I11" s="126">
        <v>1639.1869000000002</v>
      </c>
      <c r="J11" s="126">
        <v>1779.4551999999996</v>
      </c>
      <c r="K11" s="126">
        <v>1319.7496000000001</v>
      </c>
      <c r="L11" s="125">
        <v>78.287300000000002</v>
      </c>
      <c r="M11" s="125">
        <v>137.35319999999999</v>
      </c>
      <c r="N11" s="120">
        <f t="shared" si="0"/>
        <v>215.64049999999997</v>
      </c>
      <c r="O11" s="127">
        <f t="shared" si="1"/>
        <v>1.6390821135152615E-2</v>
      </c>
      <c r="R11" s="130"/>
      <c r="S11" s="130"/>
      <c r="T11" s="130"/>
    </row>
    <row r="12" spans="1:20" ht="12.75" x14ac:dyDescent="0.2">
      <c r="A12" s="124" t="s">
        <v>747</v>
      </c>
      <c r="B12" s="126">
        <v>1331.18</v>
      </c>
      <c r="C12" s="125">
        <v>1195.7920000000001</v>
      </c>
      <c r="D12" s="126">
        <v>1272.3398000000002</v>
      </c>
      <c r="E12" s="126">
        <v>1401.9002</v>
      </c>
      <c r="F12" s="126">
        <v>1354.8879000000002</v>
      </c>
      <c r="G12" s="126">
        <v>1006.5378999999998</v>
      </c>
      <c r="H12" s="126">
        <v>1564.9597000000001</v>
      </c>
      <c r="I12" s="126">
        <v>1872.8336999999999</v>
      </c>
      <c r="J12" s="126">
        <v>1600.5019</v>
      </c>
      <c r="K12" s="126">
        <v>1633.6738999999998</v>
      </c>
      <c r="L12" s="125">
        <v>137.7671</v>
      </c>
      <c r="M12" s="125">
        <v>141.8622</v>
      </c>
      <c r="N12" s="120">
        <f t="shared" si="0"/>
        <v>279.6293</v>
      </c>
      <c r="O12" s="127">
        <f t="shared" si="1"/>
        <v>2.1254605885480379E-2</v>
      </c>
      <c r="R12" s="130"/>
      <c r="S12" s="130"/>
      <c r="T12" s="130"/>
    </row>
    <row r="13" spans="1:20" ht="15" x14ac:dyDescent="0.25">
      <c r="A13" s="124" t="s">
        <v>748</v>
      </c>
      <c r="B13" s="126">
        <v>352.98030000000006</v>
      </c>
      <c r="C13" s="125">
        <v>322.35929999999996</v>
      </c>
      <c r="D13" s="126">
        <v>343.81120000000004</v>
      </c>
      <c r="E13" s="126">
        <v>338.97039999999998</v>
      </c>
      <c r="F13" s="126">
        <v>321.73099999999999</v>
      </c>
      <c r="G13" s="126">
        <v>238.73949999999999</v>
      </c>
      <c r="H13" s="126">
        <v>279.96199999999999</v>
      </c>
      <c r="I13" s="126">
        <v>312.62270000000007</v>
      </c>
      <c r="J13" s="126">
        <v>288.11899999999997</v>
      </c>
      <c r="K13" s="126">
        <v>285.65979999999996</v>
      </c>
      <c r="L13" s="1091">
        <v>19.942699999999999</v>
      </c>
      <c r="M13" s="1091">
        <v>20.138400000000001</v>
      </c>
      <c r="N13" s="120">
        <f t="shared" si="0"/>
        <v>40.081099999999999</v>
      </c>
      <c r="O13" s="127">
        <f t="shared" si="1"/>
        <v>3.0465619445334507E-3</v>
      </c>
      <c r="Q13"/>
      <c r="R13" s="130"/>
      <c r="S13" s="130"/>
      <c r="T13" s="130"/>
    </row>
    <row r="14" spans="1:20" ht="12.75" x14ac:dyDescent="0.2">
      <c r="A14" s="124" t="s">
        <v>749</v>
      </c>
      <c r="B14" s="126">
        <v>1405.9457</v>
      </c>
      <c r="C14" s="125">
        <v>1343.8012999999999</v>
      </c>
      <c r="D14" s="126">
        <v>1384.7514000000001</v>
      </c>
      <c r="E14" s="126">
        <v>1562.3111999999999</v>
      </c>
      <c r="F14" s="126">
        <v>1606.7089999999998</v>
      </c>
      <c r="G14" s="126">
        <v>1495.1142999999997</v>
      </c>
      <c r="H14" s="126">
        <v>1904.9823000000001</v>
      </c>
      <c r="I14" s="126">
        <v>2348.0658000000003</v>
      </c>
      <c r="J14" s="126">
        <v>1996.1373999999998</v>
      </c>
      <c r="K14" s="126">
        <v>2190.8256999999999</v>
      </c>
      <c r="L14" s="125">
        <v>207.86750000000001</v>
      </c>
      <c r="M14" s="125">
        <v>174.5273</v>
      </c>
      <c r="N14" s="120">
        <f t="shared" si="0"/>
        <v>382.39480000000003</v>
      </c>
      <c r="O14" s="127">
        <f t="shared" si="1"/>
        <v>2.9065805216610324E-2</v>
      </c>
      <c r="Q14" s="128"/>
      <c r="R14" s="130"/>
      <c r="S14" s="130"/>
      <c r="T14" s="130"/>
    </row>
    <row r="15" spans="1:20" ht="12.75" x14ac:dyDescent="0.2">
      <c r="A15" s="117" t="s">
        <v>750</v>
      </c>
      <c r="B15" s="119">
        <v>698.46230000000003</v>
      </c>
      <c r="C15" s="118">
        <v>642.0874</v>
      </c>
      <c r="D15" s="118">
        <v>587.74400000000003</v>
      </c>
      <c r="E15" s="118">
        <v>629.21400000000006</v>
      </c>
      <c r="F15" s="118">
        <v>607.28660000000002</v>
      </c>
      <c r="G15" s="118">
        <v>446.36130000000009</v>
      </c>
      <c r="H15" s="118">
        <v>674.70120000000009</v>
      </c>
      <c r="I15" s="118">
        <v>1093.0475999999999</v>
      </c>
      <c r="J15" s="118">
        <v>1193.7174</v>
      </c>
      <c r="K15" s="118">
        <v>1047.8005000000001</v>
      </c>
      <c r="L15" s="119">
        <v>81.183000000000007</v>
      </c>
      <c r="M15" s="119">
        <v>74.472200000000001</v>
      </c>
      <c r="N15" s="120">
        <f t="shared" si="0"/>
        <v>155.65520000000001</v>
      </c>
      <c r="O15" s="121">
        <f>N15/$N$21</f>
        <v>1.1831342173461885E-2</v>
      </c>
      <c r="Q15" s="128"/>
      <c r="R15" s="130"/>
      <c r="S15" s="130"/>
      <c r="T15" s="130"/>
    </row>
    <row r="16" spans="1:20" ht="12.75" x14ac:dyDescent="0.2">
      <c r="A16" s="124" t="s">
        <v>751</v>
      </c>
      <c r="B16" s="125">
        <v>1080.6343999999999</v>
      </c>
      <c r="C16" s="125">
        <v>1085.3510000000001</v>
      </c>
      <c r="D16" s="125">
        <v>1272.5274999999997</v>
      </c>
      <c r="E16" s="125">
        <v>1324.7054000000001</v>
      </c>
      <c r="F16" s="125">
        <v>1309.9999000000003</v>
      </c>
      <c r="G16" s="125">
        <v>926.58539999999994</v>
      </c>
      <c r="H16" s="125">
        <v>1613.0619000000002</v>
      </c>
      <c r="I16" s="125">
        <v>1722.9959000000001</v>
      </c>
      <c r="J16" s="125">
        <v>1552.4005</v>
      </c>
      <c r="K16" s="125">
        <v>1994.3460000000002</v>
      </c>
      <c r="L16" s="125">
        <v>182.0642</v>
      </c>
      <c r="M16" s="125">
        <v>191.42140000000001</v>
      </c>
      <c r="N16" s="120">
        <f t="shared" si="0"/>
        <v>373.48559999999998</v>
      </c>
      <c r="O16" s="127">
        <f t="shared" si="1"/>
        <v>2.838861747285485E-2</v>
      </c>
      <c r="R16" s="131"/>
      <c r="S16" s="130"/>
      <c r="T16" s="130"/>
    </row>
    <row r="17" spans="1:20" ht="12.75" x14ac:dyDescent="0.2">
      <c r="A17" s="124" t="s">
        <v>752</v>
      </c>
      <c r="B17" s="125">
        <v>533.19579999999996</v>
      </c>
      <c r="C17" s="125">
        <v>450.20920000000001</v>
      </c>
      <c r="D17" s="125">
        <v>520.43029999999999</v>
      </c>
      <c r="E17" s="125">
        <v>590.50449999999989</v>
      </c>
      <c r="F17" s="125">
        <v>567.40030000000002</v>
      </c>
      <c r="G17" s="125">
        <v>460.96669999999995</v>
      </c>
      <c r="H17" s="125">
        <v>554.61720000000003</v>
      </c>
      <c r="I17" s="125">
        <v>648.63929999999993</v>
      </c>
      <c r="J17" s="125">
        <v>712.26750000000004</v>
      </c>
      <c r="K17" s="125">
        <v>730.21160000000009</v>
      </c>
      <c r="L17" s="125">
        <v>111.682</v>
      </c>
      <c r="M17" s="125">
        <v>52.7851</v>
      </c>
      <c r="N17" s="120">
        <f t="shared" si="0"/>
        <v>164.46710000000002</v>
      </c>
      <c r="O17" s="127">
        <f t="shared" si="1"/>
        <v>1.2501134150204898E-2</v>
      </c>
      <c r="R17" s="130"/>
      <c r="S17" s="130"/>
      <c r="T17" s="130"/>
    </row>
    <row r="18" spans="1:20" ht="12.75" x14ac:dyDescent="0.2">
      <c r="A18" s="124" t="s">
        <v>753</v>
      </c>
      <c r="B18" s="125">
        <v>238.56881153999996</v>
      </c>
      <c r="C18" s="125">
        <v>246.71012199</v>
      </c>
      <c r="D18" s="125">
        <v>282.45076269000003</v>
      </c>
      <c r="E18" s="125">
        <v>338.98661541000001</v>
      </c>
      <c r="F18" s="125">
        <v>285.1291790000007</v>
      </c>
      <c r="G18" s="125">
        <v>214.55395799999962</v>
      </c>
      <c r="H18" s="125">
        <v>334.25265599999898</v>
      </c>
      <c r="I18" s="125">
        <v>411.61083399999961</v>
      </c>
      <c r="J18" s="125">
        <v>362.5632900000009</v>
      </c>
      <c r="K18" s="125">
        <v>344.31359000000054</v>
      </c>
      <c r="L18" s="125">
        <v>30.191095000000271</v>
      </c>
      <c r="M18" s="125">
        <v>27.654896999999927</v>
      </c>
      <c r="N18" s="120">
        <f t="shared" si="0"/>
        <v>57.845992000000194</v>
      </c>
      <c r="O18" s="127">
        <f>N18/$N$21</f>
        <v>4.3968702922571245E-3</v>
      </c>
      <c r="R18" s="130"/>
      <c r="S18" s="130"/>
      <c r="T18" s="130"/>
    </row>
    <row r="19" spans="1:20" ht="12.75" x14ac:dyDescent="0.2">
      <c r="A19" s="124"/>
      <c r="B19" s="133"/>
      <c r="C19" s="134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9"/>
      <c r="O19" s="135"/>
      <c r="R19" s="130"/>
      <c r="S19" s="130"/>
      <c r="T19" s="130"/>
    </row>
    <row r="20" spans="1:20" ht="12.75" x14ac:dyDescent="0.2">
      <c r="A20" s="124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9"/>
      <c r="O20" s="136"/>
      <c r="R20" s="130"/>
      <c r="S20" s="130"/>
      <c r="T20" s="130"/>
    </row>
    <row r="21" spans="1:20" ht="12.75" x14ac:dyDescent="0.2">
      <c r="A21" s="137" t="s">
        <v>754</v>
      </c>
      <c r="B21" s="138">
        <f t="shared" ref="B21:O21" si="2">SUM(B6:B18)</f>
        <v>34414.354525306182</v>
      </c>
      <c r="C21" s="138">
        <f t="shared" si="2"/>
        <v>37081.738042331846</v>
      </c>
      <c r="D21" s="138">
        <f t="shared" si="2"/>
        <v>45421.593444473641</v>
      </c>
      <c r="E21" s="138">
        <f t="shared" si="2"/>
        <v>49066.475807756186</v>
      </c>
      <c r="F21" s="138">
        <f t="shared" si="2"/>
        <v>47980.454822131294</v>
      </c>
      <c r="G21" s="138">
        <f t="shared" si="2"/>
        <v>42825.601105662819</v>
      </c>
      <c r="H21" s="138">
        <f t="shared" si="2"/>
        <v>63114.118479664881</v>
      </c>
      <c r="I21" s="138">
        <f t="shared" si="2"/>
        <v>66167.115089779516</v>
      </c>
      <c r="J21" s="138">
        <f t="shared" si="2"/>
        <v>67518.106566501068</v>
      </c>
      <c r="K21" s="138">
        <f t="shared" si="2"/>
        <v>75916.234132406287</v>
      </c>
      <c r="L21" s="138">
        <f t="shared" si="2"/>
        <v>6837.8540113758418</v>
      </c>
      <c r="M21" s="138">
        <f t="shared" si="2"/>
        <v>6318.3203024006671</v>
      </c>
      <c r="N21" s="138">
        <f t="shared" si="2"/>
        <v>13156.17431377651</v>
      </c>
      <c r="O21" s="139">
        <f t="shared" si="2"/>
        <v>1</v>
      </c>
      <c r="R21" s="130"/>
      <c r="S21" s="130"/>
      <c r="T21" s="130"/>
    </row>
    <row r="22" spans="1:20" ht="12.75" x14ac:dyDescent="0.2">
      <c r="A22" s="140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2"/>
      <c r="O22" s="143"/>
      <c r="R22" s="144"/>
    </row>
    <row r="23" spans="1:20" ht="26.25" customHeight="1" x14ac:dyDescent="0.2">
      <c r="A23" s="145" t="s">
        <v>755</v>
      </c>
      <c r="B23" s="146">
        <f>B6+B15</f>
        <v>19648.602311644278</v>
      </c>
      <c r="C23" s="146">
        <f t="shared" ref="C23:N23" si="3">C6+C15</f>
        <v>22461.166689828671</v>
      </c>
      <c r="D23" s="146">
        <f t="shared" si="3"/>
        <v>28169.351245410377</v>
      </c>
      <c r="E23" s="146">
        <f t="shared" si="3"/>
        <v>29527.871866237921</v>
      </c>
      <c r="F23" s="146">
        <f t="shared" si="3"/>
        <v>28943.494251007782</v>
      </c>
      <c r="G23" s="146">
        <f t="shared" si="3"/>
        <v>26574.053251754798</v>
      </c>
      <c r="H23" s="146">
        <f t="shared" si="3"/>
        <v>40575.453534794637</v>
      </c>
      <c r="I23" s="146">
        <f t="shared" si="3"/>
        <v>39198.941581375453</v>
      </c>
      <c r="J23" s="146">
        <f t="shared" si="3"/>
        <v>43983.263030438342</v>
      </c>
      <c r="K23" s="146">
        <f t="shared" si="3"/>
        <v>48748.334789833716</v>
      </c>
      <c r="L23" s="146">
        <f t="shared" si="3"/>
        <v>4211.3418700453703</v>
      </c>
      <c r="M23" s="146">
        <f t="shared" si="3"/>
        <v>4015.86947805109</v>
      </c>
      <c r="N23" s="146">
        <f t="shared" si="3"/>
        <v>8227.2113480964599</v>
      </c>
      <c r="O23" s="332">
        <f>+N23/N21</f>
        <v>0.62534982829174901</v>
      </c>
    </row>
    <row r="24" spans="1:20" ht="12.75" x14ac:dyDescent="0.2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47"/>
      <c r="O24" s="147"/>
    </row>
    <row r="25" spans="1:20" ht="30" customHeight="1" x14ac:dyDescent="0.2">
      <c r="A25" s="1094" t="s">
        <v>926</v>
      </c>
      <c r="B25" s="1000"/>
      <c r="C25" s="1000"/>
      <c r="D25" s="1000"/>
      <c r="E25" s="1000"/>
      <c r="F25" s="1000"/>
      <c r="G25" s="1000"/>
      <c r="H25" s="1000"/>
      <c r="I25" s="1000"/>
      <c r="J25" s="1000"/>
      <c r="K25" s="1000"/>
      <c r="L25" s="1000"/>
      <c r="M25" s="1000"/>
      <c r="N25" s="1000"/>
      <c r="O25" s="1000"/>
    </row>
    <row r="26" spans="1:20" ht="8.25" customHeight="1" x14ac:dyDescent="0.2">
      <c r="O26" s="3"/>
    </row>
    <row r="27" spans="1:20" customFormat="1" ht="15" x14ac:dyDescent="0.25"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N27" s="128"/>
      <c r="O27" s="128"/>
      <c r="P27" s="128"/>
    </row>
    <row r="28" spans="1:20" customFormat="1" ht="15" x14ac:dyDescent="0.25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48"/>
    </row>
    <row r="29" spans="1:20" customFormat="1" ht="15" x14ac:dyDescent="0.25">
      <c r="L29" s="2"/>
      <c r="M29" s="2"/>
      <c r="N29" s="148"/>
    </row>
    <row r="30" spans="1:20" customFormat="1" ht="15" x14ac:dyDescent="0.25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28"/>
      <c r="M30" s="128"/>
      <c r="N30" s="148"/>
    </row>
    <row r="31" spans="1:20" customFormat="1" ht="15" x14ac:dyDescent="0.25">
      <c r="C31" s="128"/>
      <c r="D31" s="128"/>
      <c r="E31" s="128"/>
      <c r="F31" s="128"/>
      <c r="G31" s="148"/>
      <c r="H31" s="148"/>
      <c r="I31" s="148"/>
      <c r="J31" s="148"/>
      <c r="K31" s="148"/>
      <c r="L31" s="128"/>
      <c r="M31" s="128"/>
      <c r="N31" s="148"/>
    </row>
    <row r="32" spans="1:20" customFormat="1" ht="15" x14ac:dyDescent="0.25">
      <c r="C32" s="128"/>
      <c r="D32" s="128"/>
      <c r="E32" s="128"/>
      <c r="F32" s="128"/>
      <c r="G32" s="148"/>
      <c r="H32" s="148"/>
      <c r="I32" s="148"/>
      <c r="J32" s="148"/>
      <c r="K32" s="148"/>
      <c r="L32" s="128"/>
      <c r="M32" s="128"/>
      <c r="N32" s="148"/>
    </row>
    <row r="33" spans="3:15" customFormat="1" ht="15" x14ac:dyDescent="0.25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48"/>
    </row>
    <row r="34" spans="3:15" customFormat="1" ht="15" x14ac:dyDescent="0.25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48"/>
    </row>
    <row r="35" spans="3:15" customFormat="1" ht="15" x14ac:dyDescent="0.25">
      <c r="N35" s="148"/>
    </row>
    <row r="36" spans="3:15" customFormat="1" ht="15" x14ac:dyDescent="0.25">
      <c r="N36" s="148"/>
    </row>
    <row r="37" spans="3:15" customFormat="1" ht="15" x14ac:dyDescent="0.25">
      <c r="N37" s="148"/>
    </row>
    <row r="38" spans="3:15" customFormat="1" ht="15" x14ac:dyDescent="0.25">
      <c r="N38" s="148"/>
    </row>
    <row r="39" spans="3:15" customFormat="1" ht="15" x14ac:dyDescent="0.25">
      <c r="N39" s="148"/>
    </row>
    <row r="40" spans="3:15" customFormat="1" ht="15" x14ac:dyDescent="0.25">
      <c r="N40" s="148"/>
    </row>
    <row r="41" spans="3:15" customFormat="1" ht="15" x14ac:dyDescent="0.25"/>
    <row r="42" spans="3:15" customFormat="1" ht="15" x14ac:dyDescent="0.25"/>
    <row r="43" spans="3:15" customFormat="1" ht="15" x14ac:dyDescent="0.25">
      <c r="N43" s="2"/>
      <c r="O43" s="2"/>
    </row>
    <row r="44" spans="3:15" customFormat="1" ht="15" x14ac:dyDescent="0.25"/>
    <row r="45" spans="3:15" customFormat="1" ht="15" x14ac:dyDescent="0.25"/>
    <row r="46" spans="3:15" customFormat="1" ht="15" x14ac:dyDescent="0.25"/>
    <row r="47" spans="3:15" customFormat="1" ht="15" x14ac:dyDescent="0.25"/>
    <row r="48" spans="3:15" customFormat="1" ht="15" x14ac:dyDescent="0.25"/>
    <row r="49" customFormat="1" ht="15" x14ac:dyDescent="0.25"/>
    <row r="50" customFormat="1" ht="15" x14ac:dyDescent="0.25"/>
  </sheetData>
  <mergeCells count="3">
    <mergeCell ref="L4:M4"/>
    <mergeCell ref="N4:N5"/>
    <mergeCell ref="A25:O25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437F-8AF4-4C96-9A4F-166ACBB1A554}">
  <sheetPr>
    <tabColor rgb="FF92D050"/>
  </sheetPr>
  <dimension ref="A1:AB63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47" style="2" customWidth="1"/>
    <col min="2" max="2" width="18.7109375" style="2" customWidth="1"/>
    <col min="3" max="3" width="41.42578125" style="3" customWidth="1"/>
    <col min="4" max="4" width="3" customWidth="1"/>
    <col min="5" max="5" width="19.7109375" customWidth="1"/>
    <col min="6" max="6" width="6.7109375" customWidth="1"/>
    <col min="7" max="8" width="11.5703125" customWidth="1"/>
    <col min="10" max="10" width="15.5703125" customWidth="1"/>
    <col min="14" max="256" width="11.5703125" style="3"/>
    <col min="257" max="257" width="36.28515625" style="3" customWidth="1"/>
    <col min="258" max="258" width="18.7109375" style="3" customWidth="1"/>
    <col min="259" max="259" width="41.42578125" style="3" customWidth="1"/>
    <col min="260" max="260" width="10.42578125" style="3" bestFit="1" customWidth="1"/>
    <col min="261" max="261" width="19.7109375" style="3" customWidth="1"/>
    <col min="262" max="262" width="6.7109375" style="3" customWidth="1"/>
    <col min="263" max="264" width="11.5703125" style="3" customWidth="1"/>
    <col min="265" max="265" width="11.5703125" style="3"/>
    <col min="266" max="266" width="15.5703125" style="3" customWidth="1"/>
    <col min="267" max="512" width="11.5703125" style="3"/>
    <col min="513" max="513" width="36.28515625" style="3" customWidth="1"/>
    <col min="514" max="514" width="18.7109375" style="3" customWidth="1"/>
    <col min="515" max="515" width="41.42578125" style="3" customWidth="1"/>
    <col min="516" max="516" width="10.42578125" style="3" bestFit="1" customWidth="1"/>
    <col min="517" max="517" width="19.7109375" style="3" customWidth="1"/>
    <col min="518" max="518" width="6.7109375" style="3" customWidth="1"/>
    <col min="519" max="520" width="11.5703125" style="3" customWidth="1"/>
    <col min="521" max="521" width="11.5703125" style="3"/>
    <col min="522" max="522" width="15.5703125" style="3" customWidth="1"/>
    <col min="523" max="768" width="11.5703125" style="3"/>
    <col min="769" max="769" width="36.28515625" style="3" customWidth="1"/>
    <col min="770" max="770" width="18.7109375" style="3" customWidth="1"/>
    <col min="771" max="771" width="41.42578125" style="3" customWidth="1"/>
    <col min="772" max="772" width="10.42578125" style="3" bestFit="1" customWidth="1"/>
    <col min="773" max="773" width="19.7109375" style="3" customWidth="1"/>
    <col min="774" max="774" width="6.7109375" style="3" customWidth="1"/>
    <col min="775" max="776" width="11.5703125" style="3" customWidth="1"/>
    <col min="777" max="777" width="11.5703125" style="3"/>
    <col min="778" max="778" width="15.5703125" style="3" customWidth="1"/>
    <col min="779" max="1024" width="11.5703125" style="3"/>
    <col min="1025" max="1025" width="36.28515625" style="3" customWidth="1"/>
    <col min="1026" max="1026" width="18.7109375" style="3" customWidth="1"/>
    <col min="1027" max="1027" width="41.42578125" style="3" customWidth="1"/>
    <col min="1028" max="1028" width="10.42578125" style="3" bestFit="1" customWidth="1"/>
    <col min="1029" max="1029" width="19.7109375" style="3" customWidth="1"/>
    <col min="1030" max="1030" width="6.7109375" style="3" customWidth="1"/>
    <col min="1031" max="1032" width="11.5703125" style="3" customWidth="1"/>
    <col min="1033" max="1033" width="11.5703125" style="3"/>
    <col min="1034" max="1034" width="15.5703125" style="3" customWidth="1"/>
    <col min="1035" max="1280" width="11.5703125" style="3"/>
    <col min="1281" max="1281" width="36.28515625" style="3" customWidth="1"/>
    <col min="1282" max="1282" width="18.7109375" style="3" customWidth="1"/>
    <col min="1283" max="1283" width="41.42578125" style="3" customWidth="1"/>
    <col min="1284" max="1284" width="10.42578125" style="3" bestFit="1" customWidth="1"/>
    <col min="1285" max="1285" width="19.7109375" style="3" customWidth="1"/>
    <col min="1286" max="1286" width="6.7109375" style="3" customWidth="1"/>
    <col min="1287" max="1288" width="11.5703125" style="3" customWidth="1"/>
    <col min="1289" max="1289" width="11.5703125" style="3"/>
    <col min="1290" max="1290" width="15.5703125" style="3" customWidth="1"/>
    <col min="1291" max="1536" width="11.5703125" style="3"/>
    <col min="1537" max="1537" width="36.28515625" style="3" customWidth="1"/>
    <col min="1538" max="1538" width="18.7109375" style="3" customWidth="1"/>
    <col min="1539" max="1539" width="41.42578125" style="3" customWidth="1"/>
    <col min="1540" max="1540" width="10.42578125" style="3" bestFit="1" customWidth="1"/>
    <col min="1541" max="1541" width="19.7109375" style="3" customWidth="1"/>
    <col min="1542" max="1542" width="6.7109375" style="3" customWidth="1"/>
    <col min="1543" max="1544" width="11.5703125" style="3" customWidth="1"/>
    <col min="1545" max="1545" width="11.5703125" style="3"/>
    <col min="1546" max="1546" width="15.5703125" style="3" customWidth="1"/>
    <col min="1547" max="1792" width="11.5703125" style="3"/>
    <col min="1793" max="1793" width="36.28515625" style="3" customWidth="1"/>
    <col min="1794" max="1794" width="18.7109375" style="3" customWidth="1"/>
    <col min="1795" max="1795" width="41.42578125" style="3" customWidth="1"/>
    <col min="1796" max="1796" width="10.42578125" style="3" bestFit="1" customWidth="1"/>
    <col min="1797" max="1797" width="19.7109375" style="3" customWidth="1"/>
    <col min="1798" max="1798" width="6.7109375" style="3" customWidth="1"/>
    <col min="1799" max="1800" width="11.5703125" style="3" customWidth="1"/>
    <col min="1801" max="1801" width="11.5703125" style="3"/>
    <col min="1802" max="1802" width="15.5703125" style="3" customWidth="1"/>
    <col min="1803" max="2048" width="11.5703125" style="3"/>
    <col min="2049" max="2049" width="36.28515625" style="3" customWidth="1"/>
    <col min="2050" max="2050" width="18.7109375" style="3" customWidth="1"/>
    <col min="2051" max="2051" width="41.42578125" style="3" customWidth="1"/>
    <col min="2052" max="2052" width="10.42578125" style="3" bestFit="1" customWidth="1"/>
    <col min="2053" max="2053" width="19.7109375" style="3" customWidth="1"/>
    <col min="2054" max="2054" width="6.7109375" style="3" customWidth="1"/>
    <col min="2055" max="2056" width="11.5703125" style="3" customWidth="1"/>
    <col min="2057" max="2057" width="11.5703125" style="3"/>
    <col min="2058" max="2058" width="15.5703125" style="3" customWidth="1"/>
    <col min="2059" max="2304" width="11.5703125" style="3"/>
    <col min="2305" max="2305" width="36.28515625" style="3" customWidth="1"/>
    <col min="2306" max="2306" width="18.7109375" style="3" customWidth="1"/>
    <col min="2307" max="2307" width="41.42578125" style="3" customWidth="1"/>
    <col min="2308" max="2308" width="10.42578125" style="3" bestFit="1" customWidth="1"/>
    <col min="2309" max="2309" width="19.7109375" style="3" customWidth="1"/>
    <col min="2310" max="2310" width="6.7109375" style="3" customWidth="1"/>
    <col min="2311" max="2312" width="11.5703125" style="3" customWidth="1"/>
    <col min="2313" max="2313" width="11.5703125" style="3"/>
    <col min="2314" max="2314" width="15.5703125" style="3" customWidth="1"/>
    <col min="2315" max="2560" width="11.5703125" style="3"/>
    <col min="2561" max="2561" width="36.28515625" style="3" customWidth="1"/>
    <col min="2562" max="2562" width="18.7109375" style="3" customWidth="1"/>
    <col min="2563" max="2563" width="41.42578125" style="3" customWidth="1"/>
    <col min="2564" max="2564" width="10.42578125" style="3" bestFit="1" customWidth="1"/>
    <col min="2565" max="2565" width="19.7109375" style="3" customWidth="1"/>
    <col min="2566" max="2566" width="6.7109375" style="3" customWidth="1"/>
    <col min="2567" max="2568" width="11.5703125" style="3" customWidth="1"/>
    <col min="2569" max="2569" width="11.5703125" style="3"/>
    <col min="2570" max="2570" width="15.5703125" style="3" customWidth="1"/>
    <col min="2571" max="2816" width="11.5703125" style="3"/>
    <col min="2817" max="2817" width="36.28515625" style="3" customWidth="1"/>
    <col min="2818" max="2818" width="18.7109375" style="3" customWidth="1"/>
    <col min="2819" max="2819" width="41.42578125" style="3" customWidth="1"/>
    <col min="2820" max="2820" width="10.42578125" style="3" bestFit="1" customWidth="1"/>
    <col min="2821" max="2821" width="19.7109375" style="3" customWidth="1"/>
    <col min="2822" max="2822" width="6.7109375" style="3" customWidth="1"/>
    <col min="2823" max="2824" width="11.5703125" style="3" customWidth="1"/>
    <col min="2825" max="2825" width="11.5703125" style="3"/>
    <col min="2826" max="2826" width="15.5703125" style="3" customWidth="1"/>
    <col min="2827" max="3072" width="11.5703125" style="3"/>
    <col min="3073" max="3073" width="36.28515625" style="3" customWidth="1"/>
    <col min="3074" max="3074" width="18.7109375" style="3" customWidth="1"/>
    <col min="3075" max="3075" width="41.42578125" style="3" customWidth="1"/>
    <col min="3076" max="3076" width="10.42578125" style="3" bestFit="1" customWidth="1"/>
    <col min="3077" max="3077" width="19.7109375" style="3" customWidth="1"/>
    <col min="3078" max="3078" width="6.7109375" style="3" customWidth="1"/>
    <col min="3079" max="3080" width="11.5703125" style="3" customWidth="1"/>
    <col min="3081" max="3081" width="11.5703125" style="3"/>
    <col min="3082" max="3082" width="15.5703125" style="3" customWidth="1"/>
    <col min="3083" max="3328" width="11.5703125" style="3"/>
    <col min="3329" max="3329" width="36.28515625" style="3" customWidth="1"/>
    <col min="3330" max="3330" width="18.7109375" style="3" customWidth="1"/>
    <col min="3331" max="3331" width="41.42578125" style="3" customWidth="1"/>
    <col min="3332" max="3332" width="10.42578125" style="3" bestFit="1" customWidth="1"/>
    <col min="3333" max="3333" width="19.7109375" style="3" customWidth="1"/>
    <col min="3334" max="3334" width="6.7109375" style="3" customWidth="1"/>
    <col min="3335" max="3336" width="11.5703125" style="3" customWidth="1"/>
    <col min="3337" max="3337" width="11.5703125" style="3"/>
    <col min="3338" max="3338" width="15.5703125" style="3" customWidth="1"/>
    <col min="3339" max="3584" width="11.5703125" style="3"/>
    <col min="3585" max="3585" width="36.28515625" style="3" customWidth="1"/>
    <col min="3586" max="3586" width="18.7109375" style="3" customWidth="1"/>
    <col min="3587" max="3587" width="41.42578125" style="3" customWidth="1"/>
    <col min="3588" max="3588" width="10.42578125" style="3" bestFit="1" customWidth="1"/>
    <col min="3589" max="3589" width="19.7109375" style="3" customWidth="1"/>
    <col min="3590" max="3590" width="6.7109375" style="3" customWidth="1"/>
    <col min="3591" max="3592" width="11.5703125" style="3" customWidth="1"/>
    <col min="3593" max="3593" width="11.5703125" style="3"/>
    <col min="3594" max="3594" width="15.5703125" style="3" customWidth="1"/>
    <col min="3595" max="3840" width="11.5703125" style="3"/>
    <col min="3841" max="3841" width="36.28515625" style="3" customWidth="1"/>
    <col min="3842" max="3842" width="18.7109375" style="3" customWidth="1"/>
    <col min="3843" max="3843" width="41.42578125" style="3" customWidth="1"/>
    <col min="3844" max="3844" width="10.42578125" style="3" bestFit="1" customWidth="1"/>
    <col min="3845" max="3845" width="19.7109375" style="3" customWidth="1"/>
    <col min="3846" max="3846" width="6.7109375" style="3" customWidth="1"/>
    <col min="3847" max="3848" width="11.5703125" style="3" customWidth="1"/>
    <col min="3849" max="3849" width="11.5703125" style="3"/>
    <col min="3850" max="3850" width="15.5703125" style="3" customWidth="1"/>
    <col min="3851" max="4096" width="11.5703125" style="3"/>
    <col min="4097" max="4097" width="36.28515625" style="3" customWidth="1"/>
    <col min="4098" max="4098" width="18.7109375" style="3" customWidth="1"/>
    <col min="4099" max="4099" width="41.42578125" style="3" customWidth="1"/>
    <col min="4100" max="4100" width="10.42578125" style="3" bestFit="1" customWidth="1"/>
    <col min="4101" max="4101" width="19.7109375" style="3" customWidth="1"/>
    <col min="4102" max="4102" width="6.7109375" style="3" customWidth="1"/>
    <col min="4103" max="4104" width="11.5703125" style="3" customWidth="1"/>
    <col min="4105" max="4105" width="11.5703125" style="3"/>
    <col min="4106" max="4106" width="15.5703125" style="3" customWidth="1"/>
    <col min="4107" max="4352" width="11.5703125" style="3"/>
    <col min="4353" max="4353" width="36.28515625" style="3" customWidth="1"/>
    <col min="4354" max="4354" width="18.7109375" style="3" customWidth="1"/>
    <col min="4355" max="4355" width="41.42578125" style="3" customWidth="1"/>
    <col min="4356" max="4356" width="10.42578125" style="3" bestFit="1" customWidth="1"/>
    <col min="4357" max="4357" width="19.7109375" style="3" customWidth="1"/>
    <col min="4358" max="4358" width="6.7109375" style="3" customWidth="1"/>
    <col min="4359" max="4360" width="11.5703125" style="3" customWidth="1"/>
    <col min="4361" max="4361" width="11.5703125" style="3"/>
    <col min="4362" max="4362" width="15.5703125" style="3" customWidth="1"/>
    <col min="4363" max="4608" width="11.5703125" style="3"/>
    <col min="4609" max="4609" width="36.28515625" style="3" customWidth="1"/>
    <col min="4610" max="4610" width="18.7109375" style="3" customWidth="1"/>
    <col min="4611" max="4611" width="41.42578125" style="3" customWidth="1"/>
    <col min="4612" max="4612" width="10.42578125" style="3" bestFit="1" customWidth="1"/>
    <col min="4613" max="4613" width="19.7109375" style="3" customWidth="1"/>
    <col min="4614" max="4614" width="6.7109375" style="3" customWidth="1"/>
    <col min="4615" max="4616" width="11.5703125" style="3" customWidth="1"/>
    <col min="4617" max="4617" width="11.5703125" style="3"/>
    <col min="4618" max="4618" width="15.5703125" style="3" customWidth="1"/>
    <col min="4619" max="4864" width="11.5703125" style="3"/>
    <col min="4865" max="4865" width="36.28515625" style="3" customWidth="1"/>
    <col min="4866" max="4866" width="18.7109375" style="3" customWidth="1"/>
    <col min="4867" max="4867" width="41.42578125" style="3" customWidth="1"/>
    <col min="4868" max="4868" width="10.42578125" style="3" bestFit="1" customWidth="1"/>
    <col min="4869" max="4869" width="19.7109375" style="3" customWidth="1"/>
    <col min="4870" max="4870" width="6.7109375" style="3" customWidth="1"/>
    <col min="4871" max="4872" width="11.5703125" style="3" customWidth="1"/>
    <col min="4873" max="4873" width="11.5703125" style="3"/>
    <col min="4874" max="4874" width="15.5703125" style="3" customWidth="1"/>
    <col min="4875" max="5120" width="11.5703125" style="3"/>
    <col min="5121" max="5121" width="36.28515625" style="3" customWidth="1"/>
    <col min="5122" max="5122" width="18.7109375" style="3" customWidth="1"/>
    <col min="5123" max="5123" width="41.42578125" style="3" customWidth="1"/>
    <col min="5124" max="5124" width="10.42578125" style="3" bestFit="1" customWidth="1"/>
    <col min="5125" max="5125" width="19.7109375" style="3" customWidth="1"/>
    <col min="5126" max="5126" width="6.7109375" style="3" customWidth="1"/>
    <col min="5127" max="5128" width="11.5703125" style="3" customWidth="1"/>
    <col min="5129" max="5129" width="11.5703125" style="3"/>
    <col min="5130" max="5130" width="15.5703125" style="3" customWidth="1"/>
    <col min="5131" max="5376" width="11.5703125" style="3"/>
    <col min="5377" max="5377" width="36.28515625" style="3" customWidth="1"/>
    <col min="5378" max="5378" width="18.7109375" style="3" customWidth="1"/>
    <col min="5379" max="5379" width="41.42578125" style="3" customWidth="1"/>
    <col min="5380" max="5380" width="10.42578125" style="3" bestFit="1" customWidth="1"/>
    <col min="5381" max="5381" width="19.7109375" style="3" customWidth="1"/>
    <col min="5382" max="5382" width="6.7109375" style="3" customWidth="1"/>
    <col min="5383" max="5384" width="11.5703125" style="3" customWidth="1"/>
    <col min="5385" max="5385" width="11.5703125" style="3"/>
    <col min="5386" max="5386" width="15.5703125" style="3" customWidth="1"/>
    <col min="5387" max="5632" width="11.5703125" style="3"/>
    <col min="5633" max="5633" width="36.28515625" style="3" customWidth="1"/>
    <col min="5634" max="5634" width="18.7109375" style="3" customWidth="1"/>
    <col min="5635" max="5635" width="41.42578125" style="3" customWidth="1"/>
    <col min="5636" max="5636" width="10.42578125" style="3" bestFit="1" customWidth="1"/>
    <col min="5637" max="5637" width="19.7109375" style="3" customWidth="1"/>
    <col min="5638" max="5638" width="6.7109375" style="3" customWidth="1"/>
    <col min="5639" max="5640" width="11.5703125" style="3" customWidth="1"/>
    <col min="5641" max="5641" width="11.5703125" style="3"/>
    <col min="5642" max="5642" width="15.5703125" style="3" customWidth="1"/>
    <col min="5643" max="5888" width="11.5703125" style="3"/>
    <col min="5889" max="5889" width="36.28515625" style="3" customWidth="1"/>
    <col min="5890" max="5890" width="18.7109375" style="3" customWidth="1"/>
    <col min="5891" max="5891" width="41.42578125" style="3" customWidth="1"/>
    <col min="5892" max="5892" width="10.42578125" style="3" bestFit="1" customWidth="1"/>
    <col min="5893" max="5893" width="19.7109375" style="3" customWidth="1"/>
    <col min="5894" max="5894" width="6.7109375" style="3" customWidth="1"/>
    <col min="5895" max="5896" width="11.5703125" style="3" customWidth="1"/>
    <col min="5897" max="5897" width="11.5703125" style="3"/>
    <col min="5898" max="5898" width="15.5703125" style="3" customWidth="1"/>
    <col min="5899" max="6144" width="11.5703125" style="3"/>
    <col min="6145" max="6145" width="36.28515625" style="3" customWidth="1"/>
    <col min="6146" max="6146" width="18.7109375" style="3" customWidth="1"/>
    <col min="6147" max="6147" width="41.42578125" style="3" customWidth="1"/>
    <col min="6148" max="6148" width="10.42578125" style="3" bestFit="1" customWidth="1"/>
    <col min="6149" max="6149" width="19.7109375" style="3" customWidth="1"/>
    <col min="6150" max="6150" width="6.7109375" style="3" customWidth="1"/>
    <col min="6151" max="6152" width="11.5703125" style="3" customWidth="1"/>
    <col min="6153" max="6153" width="11.5703125" style="3"/>
    <col min="6154" max="6154" width="15.5703125" style="3" customWidth="1"/>
    <col min="6155" max="6400" width="11.5703125" style="3"/>
    <col min="6401" max="6401" width="36.28515625" style="3" customWidth="1"/>
    <col min="6402" max="6402" width="18.7109375" style="3" customWidth="1"/>
    <col min="6403" max="6403" width="41.42578125" style="3" customWidth="1"/>
    <col min="6404" max="6404" width="10.42578125" style="3" bestFit="1" customWidth="1"/>
    <col min="6405" max="6405" width="19.7109375" style="3" customWidth="1"/>
    <col min="6406" max="6406" width="6.7109375" style="3" customWidth="1"/>
    <col min="6407" max="6408" width="11.5703125" style="3" customWidth="1"/>
    <col min="6409" max="6409" width="11.5703125" style="3"/>
    <col min="6410" max="6410" width="15.5703125" style="3" customWidth="1"/>
    <col min="6411" max="6656" width="11.5703125" style="3"/>
    <col min="6657" max="6657" width="36.28515625" style="3" customWidth="1"/>
    <col min="6658" max="6658" width="18.7109375" style="3" customWidth="1"/>
    <col min="6659" max="6659" width="41.42578125" style="3" customWidth="1"/>
    <col min="6660" max="6660" width="10.42578125" style="3" bestFit="1" customWidth="1"/>
    <col min="6661" max="6661" width="19.7109375" style="3" customWidth="1"/>
    <col min="6662" max="6662" width="6.7109375" style="3" customWidth="1"/>
    <col min="6663" max="6664" width="11.5703125" style="3" customWidth="1"/>
    <col min="6665" max="6665" width="11.5703125" style="3"/>
    <col min="6666" max="6666" width="15.5703125" style="3" customWidth="1"/>
    <col min="6667" max="6912" width="11.5703125" style="3"/>
    <col min="6913" max="6913" width="36.28515625" style="3" customWidth="1"/>
    <col min="6914" max="6914" width="18.7109375" style="3" customWidth="1"/>
    <col min="6915" max="6915" width="41.42578125" style="3" customWidth="1"/>
    <col min="6916" max="6916" width="10.42578125" style="3" bestFit="1" customWidth="1"/>
    <col min="6917" max="6917" width="19.7109375" style="3" customWidth="1"/>
    <col min="6918" max="6918" width="6.7109375" style="3" customWidth="1"/>
    <col min="6919" max="6920" width="11.5703125" style="3" customWidth="1"/>
    <col min="6921" max="6921" width="11.5703125" style="3"/>
    <col min="6922" max="6922" width="15.5703125" style="3" customWidth="1"/>
    <col min="6923" max="7168" width="11.5703125" style="3"/>
    <col min="7169" max="7169" width="36.28515625" style="3" customWidth="1"/>
    <col min="7170" max="7170" width="18.7109375" style="3" customWidth="1"/>
    <col min="7171" max="7171" width="41.42578125" style="3" customWidth="1"/>
    <col min="7172" max="7172" width="10.42578125" style="3" bestFit="1" customWidth="1"/>
    <col min="7173" max="7173" width="19.7109375" style="3" customWidth="1"/>
    <col min="7174" max="7174" width="6.7109375" style="3" customWidth="1"/>
    <col min="7175" max="7176" width="11.5703125" style="3" customWidth="1"/>
    <col min="7177" max="7177" width="11.5703125" style="3"/>
    <col min="7178" max="7178" width="15.5703125" style="3" customWidth="1"/>
    <col min="7179" max="7424" width="11.5703125" style="3"/>
    <col min="7425" max="7425" width="36.28515625" style="3" customWidth="1"/>
    <col min="7426" max="7426" width="18.7109375" style="3" customWidth="1"/>
    <col min="7427" max="7427" width="41.42578125" style="3" customWidth="1"/>
    <col min="7428" max="7428" width="10.42578125" style="3" bestFit="1" customWidth="1"/>
    <col min="7429" max="7429" width="19.7109375" style="3" customWidth="1"/>
    <col min="7430" max="7430" width="6.7109375" style="3" customWidth="1"/>
    <col min="7431" max="7432" width="11.5703125" style="3" customWidth="1"/>
    <col min="7433" max="7433" width="11.5703125" style="3"/>
    <col min="7434" max="7434" width="15.5703125" style="3" customWidth="1"/>
    <col min="7435" max="7680" width="11.5703125" style="3"/>
    <col min="7681" max="7681" width="36.28515625" style="3" customWidth="1"/>
    <col min="7682" max="7682" width="18.7109375" style="3" customWidth="1"/>
    <col min="7683" max="7683" width="41.42578125" style="3" customWidth="1"/>
    <col min="7684" max="7684" width="10.42578125" style="3" bestFit="1" customWidth="1"/>
    <col min="7685" max="7685" width="19.7109375" style="3" customWidth="1"/>
    <col min="7686" max="7686" width="6.7109375" style="3" customWidth="1"/>
    <col min="7687" max="7688" width="11.5703125" style="3" customWidth="1"/>
    <col min="7689" max="7689" width="11.5703125" style="3"/>
    <col min="7690" max="7690" width="15.5703125" style="3" customWidth="1"/>
    <col min="7691" max="7936" width="11.5703125" style="3"/>
    <col min="7937" max="7937" width="36.28515625" style="3" customWidth="1"/>
    <col min="7938" max="7938" width="18.7109375" style="3" customWidth="1"/>
    <col min="7939" max="7939" width="41.42578125" style="3" customWidth="1"/>
    <col min="7940" max="7940" width="10.42578125" style="3" bestFit="1" customWidth="1"/>
    <col min="7941" max="7941" width="19.7109375" style="3" customWidth="1"/>
    <col min="7942" max="7942" width="6.7109375" style="3" customWidth="1"/>
    <col min="7943" max="7944" width="11.5703125" style="3" customWidth="1"/>
    <col min="7945" max="7945" width="11.5703125" style="3"/>
    <col min="7946" max="7946" width="15.5703125" style="3" customWidth="1"/>
    <col min="7947" max="8192" width="11.5703125" style="3"/>
    <col min="8193" max="8193" width="36.28515625" style="3" customWidth="1"/>
    <col min="8194" max="8194" width="18.7109375" style="3" customWidth="1"/>
    <col min="8195" max="8195" width="41.42578125" style="3" customWidth="1"/>
    <col min="8196" max="8196" width="10.42578125" style="3" bestFit="1" customWidth="1"/>
    <col min="8197" max="8197" width="19.7109375" style="3" customWidth="1"/>
    <col min="8198" max="8198" width="6.7109375" style="3" customWidth="1"/>
    <col min="8199" max="8200" width="11.5703125" style="3" customWidth="1"/>
    <col min="8201" max="8201" width="11.5703125" style="3"/>
    <col min="8202" max="8202" width="15.5703125" style="3" customWidth="1"/>
    <col min="8203" max="8448" width="11.5703125" style="3"/>
    <col min="8449" max="8449" width="36.28515625" style="3" customWidth="1"/>
    <col min="8450" max="8450" width="18.7109375" style="3" customWidth="1"/>
    <col min="8451" max="8451" width="41.42578125" style="3" customWidth="1"/>
    <col min="8452" max="8452" width="10.42578125" style="3" bestFit="1" customWidth="1"/>
    <col min="8453" max="8453" width="19.7109375" style="3" customWidth="1"/>
    <col min="8454" max="8454" width="6.7109375" style="3" customWidth="1"/>
    <col min="8455" max="8456" width="11.5703125" style="3" customWidth="1"/>
    <col min="8457" max="8457" width="11.5703125" style="3"/>
    <col min="8458" max="8458" width="15.5703125" style="3" customWidth="1"/>
    <col min="8459" max="8704" width="11.5703125" style="3"/>
    <col min="8705" max="8705" width="36.28515625" style="3" customWidth="1"/>
    <col min="8706" max="8706" width="18.7109375" style="3" customWidth="1"/>
    <col min="8707" max="8707" width="41.42578125" style="3" customWidth="1"/>
    <col min="8708" max="8708" width="10.42578125" style="3" bestFit="1" customWidth="1"/>
    <col min="8709" max="8709" width="19.7109375" style="3" customWidth="1"/>
    <col min="8710" max="8710" width="6.7109375" style="3" customWidth="1"/>
    <col min="8711" max="8712" width="11.5703125" style="3" customWidth="1"/>
    <col min="8713" max="8713" width="11.5703125" style="3"/>
    <col min="8714" max="8714" width="15.5703125" style="3" customWidth="1"/>
    <col min="8715" max="8960" width="11.5703125" style="3"/>
    <col min="8961" max="8961" width="36.28515625" style="3" customWidth="1"/>
    <col min="8962" max="8962" width="18.7109375" style="3" customWidth="1"/>
    <col min="8963" max="8963" width="41.42578125" style="3" customWidth="1"/>
    <col min="8964" max="8964" width="10.42578125" style="3" bestFit="1" customWidth="1"/>
    <col min="8965" max="8965" width="19.7109375" style="3" customWidth="1"/>
    <col min="8966" max="8966" width="6.7109375" style="3" customWidth="1"/>
    <col min="8967" max="8968" width="11.5703125" style="3" customWidth="1"/>
    <col min="8969" max="8969" width="11.5703125" style="3"/>
    <col min="8970" max="8970" width="15.5703125" style="3" customWidth="1"/>
    <col min="8971" max="9216" width="11.5703125" style="3"/>
    <col min="9217" max="9217" width="36.28515625" style="3" customWidth="1"/>
    <col min="9218" max="9218" width="18.7109375" style="3" customWidth="1"/>
    <col min="9219" max="9219" width="41.42578125" style="3" customWidth="1"/>
    <col min="9220" max="9220" width="10.42578125" style="3" bestFit="1" customWidth="1"/>
    <col min="9221" max="9221" width="19.7109375" style="3" customWidth="1"/>
    <col min="9222" max="9222" width="6.7109375" style="3" customWidth="1"/>
    <col min="9223" max="9224" width="11.5703125" style="3" customWidth="1"/>
    <col min="9225" max="9225" width="11.5703125" style="3"/>
    <col min="9226" max="9226" width="15.5703125" style="3" customWidth="1"/>
    <col min="9227" max="9472" width="11.5703125" style="3"/>
    <col min="9473" max="9473" width="36.28515625" style="3" customWidth="1"/>
    <col min="9474" max="9474" width="18.7109375" style="3" customWidth="1"/>
    <col min="9475" max="9475" width="41.42578125" style="3" customWidth="1"/>
    <col min="9476" max="9476" width="10.42578125" style="3" bestFit="1" customWidth="1"/>
    <col min="9477" max="9477" width="19.7109375" style="3" customWidth="1"/>
    <col min="9478" max="9478" width="6.7109375" style="3" customWidth="1"/>
    <col min="9479" max="9480" width="11.5703125" style="3" customWidth="1"/>
    <col min="9481" max="9481" width="11.5703125" style="3"/>
    <col min="9482" max="9482" width="15.5703125" style="3" customWidth="1"/>
    <col min="9483" max="9728" width="11.5703125" style="3"/>
    <col min="9729" max="9729" width="36.28515625" style="3" customWidth="1"/>
    <col min="9730" max="9730" width="18.7109375" style="3" customWidth="1"/>
    <col min="9731" max="9731" width="41.42578125" style="3" customWidth="1"/>
    <col min="9732" max="9732" width="10.42578125" style="3" bestFit="1" customWidth="1"/>
    <col min="9733" max="9733" width="19.7109375" style="3" customWidth="1"/>
    <col min="9734" max="9734" width="6.7109375" style="3" customWidth="1"/>
    <col min="9735" max="9736" width="11.5703125" style="3" customWidth="1"/>
    <col min="9737" max="9737" width="11.5703125" style="3"/>
    <col min="9738" max="9738" width="15.5703125" style="3" customWidth="1"/>
    <col min="9739" max="9984" width="11.5703125" style="3"/>
    <col min="9985" max="9985" width="36.28515625" style="3" customWidth="1"/>
    <col min="9986" max="9986" width="18.7109375" style="3" customWidth="1"/>
    <col min="9987" max="9987" width="41.42578125" style="3" customWidth="1"/>
    <col min="9988" max="9988" width="10.42578125" style="3" bestFit="1" customWidth="1"/>
    <col min="9989" max="9989" width="19.7109375" style="3" customWidth="1"/>
    <col min="9990" max="9990" width="6.7109375" style="3" customWidth="1"/>
    <col min="9991" max="9992" width="11.5703125" style="3" customWidth="1"/>
    <col min="9993" max="9993" width="11.5703125" style="3"/>
    <col min="9994" max="9994" width="15.5703125" style="3" customWidth="1"/>
    <col min="9995" max="10240" width="11.5703125" style="3"/>
    <col min="10241" max="10241" width="36.28515625" style="3" customWidth="1"/>
    <col min="10242" max="10242" width="18.7109375" style="3" customWidth="1"/>
    <col min="10243" max="10243" width="41.42578125" style="3" customWidth="1"/>
    <col min="10244" max="10244" width="10.42578125" style="3" bestFit="1" customWidth="1"/>
    <col min="10245" max="10245" width="19.7109375" style="3" customWidth="1"/>
    <col min="10246" max="10246" width="6.7109375" style="3" customWidth="1"/>
    <col min="10247" max="10248" width="11.5703125" style="3" customWidth="1"/>
    <col min="10249" max="10249" width="11.5703125" style="3"/>
    <col min="10250" max="10250" width="15.5703125" style="3" customWidth="1"/>
    <col min="10251" max="10496" width="11.5703125" style="3"/>
    <col min="10497" max="10497" width="36.28515625" style="3" customWidth="1"/>
    <col min="10498" max="10498" width="18.7109375" style="3" customWidth="1"/>
    <col min="10499" max="10499" width="41.42578125" style="3" customWidth="1"/>
    <col min="10500" max="10500" width="10.42578125" style="3" bestFit="1" customWidth="1"/>
    <col min="10501" max="10501" width="19.7109375" style="3" customWidth="1"/>
    <col min="10502" max="10502" width="6.7109375" style="3" customWidth="1"/>
    <col min="10503" max="10504" width="11.5703125" style="3" customWidth="1"/>
    <col min="10505" max="10505" width="11.5703125" style="3"/>
    <col min="10506" max="10506" width="15.5703125" style="3" customWidth="1"/>
    <col min="10507" max="10752" width="11.5703125" style="3"/>
    <col min="10753" max="10753" width="36.28515625" style="3" customWidth="1"/>
    <col min="10754" max="10754" width="18.7109375" style="3" customWidth="1"/>
    <col min="10755" max="10755" width="41.42578125" style="3" customWidth="1"/>
    <col min="10756" max="10756" width="10.42578125" style="3" bestFit="1" customWidth="1"/>
    <col min="10757" max="10757" width="19.7109375" style="3" customWidth="1"/>
    <col min="10758" max="10758" width="6.7109375" style="3" customWidth="1"/>
    <col min="10759" max="10760" width="11.5703125" style="3" customWidth="1"/>
    <col min="10761" max="10761" width="11.5703125" style="3"/>
    <col min="10762" max="10762" width="15.5703125" style="3" customWidth="1"/>
    <col min="10763" max="11008" width="11.5703125" style="3"/>
    <col min="11009" max="11009" width="36.28515625" style="3" customWidth="1"/>
    <col min="11010" max="11010" width="18.7109375" style="3" customWidth="1"/>
    <col min="11011" max="11011" width="41.42578125" style="3" customWidth="1"/>
    <col min="11012" max="11012" width="10.42578125" style="3" bestFit="1" customWidth="1"/>
    <col min="11013" max="11013" width="19.7109375" style="3" customWidth="1"/>
    <col min="11014" max="11014" width="6.7109375" style="3" customWidth="1"/>
    <col min="11015" max="11016" width="11.5703125" style="3" customWidth="1"/>
    <col min="11017" max="11017" width="11.5703125" style="3"/>
    <col min="11018" max="11018" width="15.5703125" style="3" customWidth="1"/>
    <col min="11019" max="11264" width="11.5703125" style="3"/>
    <col min="11265" max="11265" width="36.28515625" style="3" customWidth="1"/>
    <col min="11266" max="11266" width="18.7109375" style="3" customWidth="1"/>
    <col min="11267" max="11267" width="41.42578125" style="3" customWidth="1"/>
    <col min="11268" max="11268" width="10.42578125" style="3" bestFit="1" customWidth="1"/>
    <col min="11269" max="11269" width="19.7109375" style="3" customWidth="1"/>
    <col min="11270" max="11270" width="6.7109375" style="3" customWidth="1"/>
    <col min="11271" max="11272" width="11.5703125" style="3" customWidth="1"/>
    <col min="11273" max="11273" width="11.5703125" style="3"/>
    <col min="11274" max="11274" width="15.5703125" style="3" customWidth="1"/>
    <col min="11275" max="11520" width="11.5703125" style="3"/>
    <col min="11521" max="11521" width="36.28515625" style="3" customWidth="1"/>
    <col min="11522" max="11522" width="18.7109375" style="3" customWidth="1"/>
    <col min="11523" max="11523" width="41.42578125" style="3" customWidth="1"/>
    <col min="11524" max="11524" width="10.42578125" style="3" bestFit="1" customWidth="1"/>
    <col min="11525" max="11525" width="19.7109375" style="3" customWidth="1"/>
    <col min="11526" max="11526" width="6.7109375" style="3" customWidth="1"/>
    <col min="11527" max="11528" width="11.5703125" style="3" customWidth="1"/>
    <col min="11529" max="11529" width="11.5703125" style="3"/>
    <col min="11530" max="11530" width="15.5703125" style="3" customWidth="1"/>
    <col min="11531" max="11776" width="11.5703125" style="3"/>
    <col min="11777" max="11777" width="36.28515625" style="3" customWidth="1"/>
    <col min="11778" max="11778" width="18.7109375" style="3" customWidth="1"/>
    <col min="11779" max="11779" width="41.42578125" style="3" customWidth="1"/>
    <col min="11780" max="11780" width="10.42578125" style="3" bestFit="1" customWidth="1"/>
    <col min="11781" max="11781" width="19.7109375" style="3" customWidth="1"/>
    <col min="11782" max="11782" width="6.7109375" style="3" customWidth="1"/>
    <col min="11783" max="11784" width="11.5703125" style="3" customWidth="1"/>
    <col min="11785" max="11785" width="11.5703125" style="3"/>
    <col min="11786" max="11786" width="15.5703125" style="3" customWidth="1"/>
    <col min="11787" max="12032" width="11.5703125" style="3"/>
    <col min="12033" max="12033" width="36.28515625" style="3" customWidth="1"/>
    <col min="12034" max="12034" width="18.7109375" style="3" customWidth="1"/>
    <col min="12035" max="12035" width="41.42578125" style="3" customWidth="1"/>
    <col min="12036" max="12036" width="10.42578125" style="3" bestFit="1" customWidth="1"/>
    <col min="12037" max="12037" width="19.7109375" style="3" customWidth="1"/>
    <col min="12038" max="12038" width="6.7109375" style="3" customWidth="1"/>
    <col min="12039" max="12040" width="11.5703125" style="3" customWidth="1"/>
    <col min="12041" max="12041" width="11.5703125" style="3"/>
    <col min="12042" max="12042" width="15.5703125" style="3" customWidth="1"/>
    <col min="12043" max="12288" width="11.5703125" style="3"/>
    <col min="12289" max="12289" width="36.28515625" style="3" customWidth="1"/>
    <col min="12290" max="12290" width="18.7109375" style="3" customWidth="1"/>
    <col min="12291" max="12291" width="41.42578125" style="3" customWidth="1"/>
    <col min="12292" max="12292" width="10.42578125" style="3" bestFit="1" customWidth="1"/>
    <col min="12293" max="12293" width="19.7109375" style="3" customWidth="1"/>
    <col min="12294" max="12294" width="6.7109375" style="3" customWidth="1"/>
    <col min="12295" max="12296" width="11.5703125" style="3" customWidth="1"/>
    <col min="12297" max="12297" width="11.5703125" style="3"/>
    <col min="12298" max="12298" width="15.5703125" style="3" customWidth="1"/>
    <col min="12299" max="12544" width="11.5703125" style="3"/>
    <col min="12545" max="12545" width="36.28515625" style="3" customWidth="1"/>
    <col min="12546" max="12546" width="18.7109375" style="3" customWidth="1"/>
    <col min="12547" max="12547" width="41.42578125" style="3" customWidth="1"/>
    <col min="12548" max="12548" width="10.42578125" style="3" bestFit="1" customWidth="1"/>
    <col min="12549" max="12549" width="19.7109375" style="3" customWidth="1"/>
    <col min="12550" max="12550" width="6.7109375" style="3" customWidth="1"/>
    <col min="12551" max="12552" width="11.5703125" style="3" customWidth="1"/>
    <col min="12553" max="12553" width="11.5703125" style="3"/>
    <col min="12554" max="12554" width="15.5703125" style="3" customWidth="1"/>
    <col min="12555" max="12800" width="11.5703125" style="3"/>
    <col min="12801" max="12801" width="36.28515625" style="3" customWidth="1"/>
    <col min="12802" max="12802" width="18.7109375" style="3" customWidth="1"/>
    <col min="12803" max="12803" width="41.42578125" style="3" customWidth="1"/>
    <col min="12804" max="12804" width="10.42578125" style="3" bestFit="1" customWidth="1"/>
    <col min="12805" max="12805" width="19.7109375" style="3" customWidth="1"/>
    <col min="12806" max="12806" width="6.7109375" style="3" customWidth="1"/>
    <col min="12807" max="12808" width="11.5703125" style="3" customWidth="1"/>
    <col min="12809" max="12809" width="11.5703125" style="3"/>
    <col min="12810" max="12810" width="15.5703125" style="3" customWidth="1"/>
    <col min="12811" max="13056" width="11.5703125" style="3"/>
    <col min="13057" max="13057" width="36.28515625" style="3" customWidth="1"/>
    <col min="13058" max="13058" width="18.7109375" style="3" customWidth="1"/>
    <col min="13059" max="13059" width="41.42578125" style="3" customWidth="1"/>
    <col min="13060" max="13060" width="10.42578125" style="3" bestFit="1" customWidth="1"/>
    <col min="13061" max="13061" width="19.7109375" style="3" customWidth="1"/>
    <col min="13062" max="13062" width="6.7109375" style="3" customWidth="1"/>
    <col min="13063" max="13064" width="11.5703125" style="3" customWidth="1"/>
    <col min="13065" max="13065" width="11.5703125" style="3"/>
    <col min="13066" max="13066" width="15.5703125" style="3" customWidth="1"/>
    <col min="13067" max="13312" width="11.5703125" style="3"/>
    <col min="13313" max="13313" width="36.28515625" style="3" customWidth="1"/>
    <col min="13314" max="13314" width="18.7109375" style="3" customWidth="1"/>
    <col min="13315" max="13315" width="41.42578125" style="3" customWidth="1"/>
    <col min="13316" max="13316" width="10.42578125" style="3" bestFit="1" customWidth="1"/>
    <col min="13317" max="13317" width="19.7109375" style="3" customWidth="1"/>
    <col min="13318" max="13318" width="6.7109375" style="3" customWidth="1"/>
    <col min="13319" max="13320" width="11.5703125" style="3" customWidth="1"/>
    <col min="13321" max="13321" width="11.5703125" style="3"/>
    <col min="13322" max="13322" width="15.5703125" style="3" customWidth="1"/>
    <col min="13323" max="13568" width="11.5703125" style="3"/>
    <col min="13569" max="13569" width="36.28515625" style="3" customWidth="1"/>
    <col min="13570" max="13570" width="18.7109375" style="3" customWidth="1"/>
    <col min="13571" max="13571" width="41.42578125" style="3" customWidth="1"/>
    <col min="13572" max="13572" width="10.42578125" style="3" bestFit="1" customWidth="1"/>
    <col min="13573" max="13573" width="19.7109375" style="3" customWidth="1"/>
    <col min="13574" max="13574" width="6.7109375" style="3" customWidth="1"/>
    <col min="13575" max="13576" width="11.5703125" style="3" customWidth="1"/>
    <col min="13577" max="13577" width="11.5703125" style="3"/>
    <col min="13578" max="13578" width="15.5703125" style="3" customWidth="1"/>
    <col min="13579" max="13824" width="11.5703125" style="3"/>
    <col min="13825" max="13825" width="36.28515625" style="3" customWidth="1"/>
    <col min="13826" max="13826" width="18.7109375" style="3" customWidth="1"/>
    <col min="13827" max="13827" width="41.42578125" style="3" customWidth="1"/>
    <col min="13828" max="13828" width="10.42578125" style="3" bestFit="1" customWidth="1"/>
    <col min="13829" max="13829" width="19.7109375" style="3" customWidth="1"/>
    <col min="13830" max="13830" width="6.7109375" style="3" customWidth="1"/>
    <col min="13831" max="13832" width="11.5703125" style="3" customWidth="1"/>
    <col min="13833" max="13833" width="11.5703125" style="3"/>
    <col min="13834" max="13834" width="15.5703125" style="3" customWidth="1"/>
    <col min="13835" max="14080" width="11.5703125" style="3"/>
    <col min="14081" max="14081" width="36.28515625" style="3" customWidth="1"/>
    <col min="14082" max="14082" width="18.7109375" style="3" customWidth="1"/>
    <col min="14083" max="14083" width="41.42578125" style="3" customWidth="1"/>
    <col min="14084" max="14084" width="10.42578125" style="3" bestFit="1" customWidth="1"/>
    <col min="14085" max="14085" width="19.7109375" style="3" customWidth="1"/>
    <col min="14086" max="14086" width="6.7109375" style="3" customWidth="1"/>
    <col min="14087" max="14088" width="11.5703125" style="3" customWidth="1"/>
    <col min="14089" max="14089" width="11.5703125" style="3"/>
    <col min="14090" max="14090" width="15.5703125" style="3" customWidth="1"/>
    <col min="14091" max="14336" width="11.5703125" style="3"/>
    <col min="14337" max="14337" width="36.28515625" style="3" customWidth="1"/>
    <col min="14338" max="14338" width="18.7109375" style="3" customWidth="1"/>
    <col min="14339" max="14339" width="41.42578125" style="3" customWidth="1"/>
    <col min="14340" max="14340" width="10.42578125" style="3" bestFit="1" customWidth="1"/>
    <col min="14341" max="14341" width="19.7109375" style="3" customWidth="1"/>
    <col min="14342" max="14342" width="6.7109375" style="3" customWidth="1"/>
    <col min="14343" max="14344" width="11.5703125" style="3" customWidth="1"/>
    <col min="14345" max="14345" width="11.5703125" style="3"/>
    <col min="14346" max="14346" width="15.5703125" style="3" customWidth="1"/>
    <col min="14347" max="14592" width="11.5703125" style="3"/>
    <col min="14593" max="14593" width="36.28515625" style="3" customWidth="1"/>
    <col min="14594" max="14594" width="18.7109375" style="3" customWidth="1"/>
    <col min="14595" max="14595" width="41.42578125" style="3" customWidth="1"/>
    <col min="14596" max="14596" width="10.42578125" style="3" bestFit="1" customWidth="1"/>
    <col min="14597" max="14597" width="19.7109375" style="3" customWidth="1"/>
    <col min="14598" max="14598" width="6.7109375" style="3" customWidth="1"/>
    <col min="14599" max="14600" width="11.5703125" style="3" customWidth="1"/>
    <col min="14601" max="14601" width="11.5703125" style="3"/>
    <col min="14602" max="14602" width="15.5703125" style="3" customWidth="1"/>
    <col min="14603" max="14848" width="11.5703125" style="3"/>
    <col min="14849" max="14849" width="36.28515625" style="3" customWidth="1"/>
    <col min="14850" max="14850" width="18.7109375" style="3" customWidth="1"/>
    <col min="14851" max="14851" width="41.42578125" style="3" customWidth="1"/>
    <col min="14852" max="14852" width="10.42578125" style="3" bestFit="1" customWidth="1"/>
    <col min="14853" max="14853" width="19.7109375" style="3" customWidth="1"/>
    <col min="14854" max="14854" width="6.7109375" style="3" customWidth="1"/>
    <col min="14855" max="14856" width="11.5703125" style="3" customWidth="1"/>
    <col min="14857" max="14857" width="11.5703125" style="3"/>
    <col min="14858" max="14858" width="15.5703125" style="3" customWidth="1"/>
    <col min="14859" max="15104" width="11.5703125" style="3"/>
    <col min="15105" max="15105" width="36.28515625" style="3" customWidth="1"/>
    <col min="15106" max="15106" width="18.7109375" style="3" customWidth="1"/>
    <col min="15107" max="15107" width="41.42578125" style="3" customWidth="1"/>
    <col min="15108" max="15108" width="10.42578125" style="3" bestFit="1" customWidth="1"/>
    <col min="15109" max="15109" width="19.7109375" style="3" customWidth="1"/>
    <col min="15110" max="15110" width="6.7109375" style="3" customWidth="1"/>
    <col min="15111" max="15112" width="11.5703125" style="3" customWidth="1"/>
    <col min="15113" max="15113" width="11.5703125" style="3"/>
    <col min="15114" max="15114" width="15.5703125" style="3" customWidth="1"/>
    <col min="15115" max="15360" width="11.5703125" style="3"/>
    <col min="15361" max="15361" width="36.28515625" style="3" customWidth="1"/>
    <col min="15362" max="15362" width="18.7109375" style="3" customWidth="1"/>
    <col min="15363" max="15363" width="41.42578125" style="3" customWidth="1"/>
    <col min="15364" max="15364" width="10.42578125" style="3" bestFit="1" customWidth="1"/>
    <col min="15365" max="15365" width="19.7109375" style="3" customWidth="1"/>
    <col min="15366" max="15366" width="6.7109375" style="3" customWidth="1"/>
    <col min="15367" max="15368" width="11.5703125" style="3" customWidth="1"/>
    <col min="15369" max="15369" width="11.5703125" style="3"/>
    <col min="15370" max="15370" width="15.5703125" style="3" customWidth="1"/>
    <col min="15371" max="15616" width="11.5703125" style="3"/>
    <col min="15617" max="15617" width="36.28515625" style="3" customWidth="1"/>
    <col min="15618" max="15618" width="18.7109375" style="3" customWidth="1"/>
    <col min="15619" max="15619" width="41.42578125" style="3" customWidth="1"/>
    <col min="15620" max="15620" width="10.42578125" style="3" bestFit="1" customWidth="1"/>
    <col min="15621" max="15621" width="19.7109375" style="3" customWidth="1"/>
    <col min="15622" max="15622" width="6.7109375" style="3" customWidth="1"/>
    <col min="15623" max="15624" width="11.5703125" style="3" customWidth="1"/>
    <col min="15625" max="15625" width="11.5703125" style="3"/>
    <col min="15626" max="15626" width="15.5703125" style="3" customWidth="1"/>
    <col min="15627" max="15872" width="11.5703125" style="3"/>
    <col min="15873" max="15873" width="36.28515625" style="3" customWidth="1"/>
    <col min="15874" max="15874" width="18.7109375" style="3" customWidth="1"/>
    <col min="15875" max="15875" width="41.42578125" style="3" customWidth="1"/>
    <col min="15876" max="15876" width="10.42578125" style="3" bestFit="1" customWidth="1"/>
    <col min="15877" max="15877" width="19.7109375" style="3" customWidth="1"/>
    <col min="15878" max="15878" width="6.7109375" style="3" customWidth="1"/>
    <col min="15879" max="15880" width="11.5703125" style="3" customWidth="1"/>
    <col min="15881" max="15881" width="11.5703125" style="3"/>
    <col min="15882" max="15882" width="15.5703125" style="3" customWidth="1"/>
    <col min="15883" max="16128" width="11.5703125" style="3"/>
    <col min="16129" max="16129" width="36.28515625" style="3" customWidth="1"/>
    <col min="16130" max="16130" width="18.7109375" style="3" customWidth="1"/>
    <col min="16131" max="16131" width="41.42578125" style="3" customWidth="1"/>
    <col min="16132" max="16132" width="10.42578125" style="3" bestFit="1" customWidth="1"/>
    <col min="16133" max="16133" width="19.7109375" style="3" customWidth="1"/>
    <col min="16134" max="16134" width="6.7109375" style="3" customWidth="1"/>
    <col min="16135" max="16136" width="11.5703125" style="3" customWidth="1"/>
    <col min="16137" max="16137" width="11.5703125" style="3"/>
    <col min="16138" max="16138" width="15.5703125" style="3" customWidth="1"/>
    <col min="16139" max="16384" width="11.5703125" style="3"/>
  </cols>
  <sheetData>
    <row r="1" spans="1:15" x14ac:dyDescent="0.25">
      <c r="A1" s="110" t="s">
        <v>756</v>
      </c>
    </row>
    <row r="2" spans="1:15" ht="17.25" customHeight="1" x14ac:dyDescent="0.25">
      <c r="A2" s="1003" t="s">
        <v>757</v>
      </c>
      <c r="B2" s="1003"/>
      <c r="C2" s="1003"/>
    </row>
    <row r="4" spans="1:15" x14ac:dyDescent="0.25">
      <c r="A4" s="151" t="s">
        <v>738</v>
      </c>
      <c r="B4" s="152" t="s">
        <v>643</v>
      </c>
      <c r="C4" s="153" t="s">
        <v>739</v>
      </c>
    </row>
    <row r="5" spans="1:15" ht="15.75" thickBot="1" x14ac:dyDescent="0.3">
      <c r="A5" s="154"/>
      <c r="B5" s="155"/>
      <c r="C5" s="155"/>
    </row>
    <row r="6" spans="1:15" ht="15.75" thickBot="1" x14ac:dyDescent="0.3">
      <c r="A6" s="156" t="s">
        <v>758</v>
      </c>
      <c r="B6" s="560">
        <f>SUM(B8:B16)</f>
        <v>8071.5561480964698</v>
      </c>
      <c r="C6" s="157">
        <f>B6/$B$20</f>
        <v>0.98108044227695534</v>
      </c>
    </row>
    <row r="7" spans="1:15" x14ac:dyDescent="0.25">
      <c r="A7" s="133"/>
      <c r="B7" s="561"/>
      <c r="C7" s="158"/>
    </row>
    <row r="8" spans="1:15" x14ac:dyDescent="0.25">
      <c r="A8" s="124" t="s">
        <v>1</v>
      </c>
      <c r="B8" s="159">
        <v>3796.3729853400901</v>
      </c>
      <c r="C8" s="160">
        <f t="shared" ref="C8:C16" si="0">B8/$B$20</f>
        <v>0.46144104298699673</v>
      </c>
      <c r="N8"/>
    </row>
    <row r="9" spans="1:15" x14ac:dyDescent="0.25">
      <c r="A9" s="124" t="s">
        <v>2</v>
      </c>
      <c r="B9" s="159">
        <v>2968.0628569800001</v>
      </c>
      <c r="C9" s="160">
        <f t="shared" si="0"/>
        <v>0.36076171273595897</v>
      </c>
      <c r="N9"/>
      <c r="O9"/>
    </row>
    <row r="10" spans="1:15" x14ac:dyDescent="0.25">
      <c r="A10" s="124" t="s">
        <v>3</v>
      </c>
      <c r="B10" s="159">
        <v>343.611100427184</v>
      </c>
      <c r="C10" s="160">
        <f t="shared" si="0"/>
        <v>4.1765196722056419E-2</v>
      </c>
      <c r="N10"/>
      <c r="O10"/>
    </row>
    <row r="11" spans="1:15" x14ac:dyDescent="0.25">
      <c r="A11" s="124" t="s">
        <v>4</v>
      </c>
      <c r="B11" s="159">
        <v>24.618688379999298</v>
      </c>
      <c r="C11" s="160">
        <f t="shared" si="0"/>
        <v>2.9923490886976335E-3</v>
      </c>
      <c r="N11"/>
      <c r="O11"/>
    </row>
    <row r="12" spans="1:15" x14ac:dyDescent="0.25">
      <c r="A12" s="124" t="s">
        <v>272</v>
      </c>
      <c r="B12" s="159">
        <v>270.590685514754</v>
      </c>
      <c r="C12" s="160">
        <f t="shared" si="0"/>
        <v>3.2889720959625113E-2</v>
      </c>
      <c r="N12"/>
      <c r="O12"/>
    </row>
    <row r="13" spans="1:15" x14ac:dyDescent="0.25">
      <c r="A13" s="124" t="s">
        <v>273</v>
      </c>
      <c r="B13" s="159">
        <v>129.89232491999991</v>
      </c>
      <c r="C13" s="160">
        <f t="shared" si="0"/>
        <v>1.5788135180221558E-2</v>
      </c>
      <c r="N13"/>
      <c r="O13"/>
    </row>
    <row r="14" spans="1:15" x14ac:dyDescent="0.25">
      <c r="A14" s="124" t="s">
        <v>5</v>
      </c>
      <c r="B14" s="159">
        <v>252.733957240081</v>
      </c>
      <c r="C14" s="160">
        <f t="shared" si="0"/>
        <v>3.071927370609679E-2</v>
      </c>
      <c r="N14"/>
      <c r="O14"/>
    </row>
    <row r="15" spans="1:15" x14ac:dyDescent="0.25">
      <c r="A15" s="124" t="s">
        <v>759</v>
      </c>
      <c r="B15" s="159">
        <v>285.08796998436196</v>
      </c>
      <c r="C15" s="160">
        <f t="shared" si="0"/>
        <v>3.4651834980551799E-2</v>
      </c>
      <c r="N15"/>
      <c r="O15"/>
    </row>
    <row r="16" spans="1:15" ht="15.75" thickBot="1" x14ac:dyDescent="0.3">
      <c r="A16" s="124" t="s">
        <v>753</v>
      </c>
      <c r="B16" s="161">
        <v>0.58557930999999996</v>
      </c>
      <c r="C16" s="162">
        <f t="shared" si="0"/>
        <v>7.1175916750392649E-5</v>
      </c>
      <c r="N16"/>
      <c r="O16"/>
    </row>
    <row r="17" spans="1:15" ht="15.75" thickBot="1" x14ac:dyDescent="0.3">
      <c r="A17" s="124"/>
      <c r="B17" s="103"/>
      <c r="C17" s="136"/>
      <c r="N17"/>
      <c r="O17"/>
    </row>
    <row r="18" spans="1:15" ht="15.75" thickBot="1" x14ac:dyDescent="0.3">
      <c r="A18" s="163" t="s">
        <v>750</v>
      </c>
      <c r="B18" s="164">
        <v>155.65520000000001</v>
      </c>
      <c r="C18" s="165">
        <f>B18/$B$20</f>
        <v>1.8919557723044756E-2</v>
      </c>
      <c r="N18"/>
      <c r="O18"/>
    </row>
    <row r="19" spans="1:15" x14ac:dyDescent="0.25">
      <c r="A19" s="133"/>
      <c r="B19" s="133"/>
      <c r="C19" s="143"/>
      <c r="N19"/>
      <c r="O19"/>
    </row>
    <row r="20" spans="1:15" x14ac:dyDescent="0.25">
      <c r="A20" s="137" t="s">
        <v>755</v>
      </c>
      <c r="B20" s="166">
        <f>+B18+B6</f>
        <v>8227.211348096469</v>
      </c>
      <c r="C20" s="1092">
        <f>+C6+C18</f>
        <v>1</v>
      </c>
      <c r="N20"/>
    </row>
    <row r="21" spans="1:15" x14ac:dyDescent="0.25">
      <c r="A21" s="167"/>
      <c r="B21" s="168"/>
      <c r="C21" s="169"/>
      <c r="N21"/>
    </row>
    <row r="22" spans="1:15" ht="41.25" customHeight="1" x14ac:dyDescent="0.25">
      <c r="A22" s="1004" t="s">
        <v>760</v>
      </c>
      <c r="B22" s="1004"/>
      <c r="C22" s="1004"/>
      <c r="N22"/>
    </row>
    <row r="23" spans="1:15" ht="18.75" customHeight="1" x14ac:dyDescent="0.25">
      <c r="N23"/>
    </row>
    <row r="24" spans="1:15" s="113" customFormat="1" ht="18" customHeight="1" thickBot="1" x14ac:dyDescent="0.3">
      <c r="A24" s="151" t="s">
        <v>738</v>
      </c>
      <c r="B24" s="152" t="s">
        <v>643</v>
      </c>
      <c r="C24" s="153" t="s">
        <v>739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.75" thickBot="1" x14ac:dyDescent="0.3">
      <c r="A25" s="170" t="s">
        <v>761</v>
      </c>
      <c r="B25" s="171">
        <f>SUM(B26:B35)</f>
        <v>8227.211348096469</v>
      </c>
      <c r="C25" s="172">
        <f>B25/$B$37</f>
        <v>0.62534982829174979</v>
      </c>
      <c r="N25"/>
    </row>
    <row r="26" spans="1:15" x14ac:dyDescent="0.25">
      <c r="A26" s="124" t="s">
        <v>1</v>
      </c>
      <c r="B26" s="159">
        <v>3796.3729853400901</v>
      </c>
      <c r="C26" s="173">
        <f>B26/$B$37</f>
        <v>0.2885620769986843</v>
      </c>
      <c r="D26" s="174"/>
      <c r="E26" s="174"/>
      <c r="N26"/>
    </row>
    <row r="27" spans="1:15" x14ac:dyDescent="0.25">
      <c r="A27" s="124" t="s">
        <v>2</v>
      </c>
      <c r="B27" s="159">
        <v>2968.0628569800001</v>
      </c>
      <c r="C27" s="173">
        <f t="shared" ref="C27:C35" si="1">B27/$B$37</f>
        <v>0.22560227511366948</v>
      </c>
      <c r="D27" s="174"/>
    </row>
    <row r="28" spans="1:15" x14ac:dyDescent="0.25">
      <c r="A28" s="124" t="s">
        <v>3</v>
      </c>
      <c r="B28" s="159">
        <v>343.611100427184</v>
      </c>
      <c r="C28" s="173">
        <f t="shared" si="1"/>
        <v>2.6117858598709128E-2</v>
      </c>
    </row>
    <row r="29" spans="1:15" x14ac:dyDescent="0.25">
      <c r="A29" s="124" t="s">
        <v>4</v>
      </c>
      <c r="B29" s="159">
        <v>24.618688379999298</v>
      </c>
      <c r="C29" s="173">
        <f t="shared" si="1"/>
        <v>1.8712649888060391E-3</v>
      </c>
    </row>
    <row r="30" spans="1:15" x14ac:dyDescent="0.25">
      <c r="A30" s="124" t="s">
        <v>272</v>
      </c>
      <c r="B30" s="159">
        <v>270.590685514754</v>
      </c>
      <c r="C30" s="173">
        <f t="shared" si="1"/>
        <v>2.0567581354665125E-2</v>
      </c>
    </row>
    <row r="31" spans="1:15" x14ac:dyDescent="0.25">
      <c r="A31" s="124" t="s">
        <v>273</v>
      </c>
      <c r="B31" s="159">
        <v>129.89232491999991</v>
      </c>
      <c r="C31" s="173">
        <f t="shared" si="1"/>
        <v>9.8731076239984856E-3</v>
      </c>
    </row>
    <row r="32" spans="1:15" x14ac:dyDescent="0.25">
      <c r="A32" s="124" t="s">
        <v>5</v>
      </c>
      <c r="B32" s="159">
        <v>252.733957240081</v>
      </c>
      <c r="C32" s="173">
        <f t="shared" si="1"/>
        <v>1.921029253735489E-2</v>
      </c>
    </row>
    <row r="33" spans="1:28" x14ac:dyDescent="0.25">
      <c r="A33" s="124" t="s">
        <v>759</v>
      </c>
      <c r="B33" s="159">
        <v>285.08796998436196</v>
      </c>
      <c r="C33" s="173">
        <f t="shared" si="1"/>
        <v>2.1669519055082118E-2</v>
      </c>
    </row>
    <row r="34" spans="1:28" x14ac:dyDescent="0.25">
      <c r="A34" s="124" t="s">
        <v>753</v>
      </c>
      <c r="B34" s="159">
        <v>0.58557930999999996</v>
      </c>
      <c r="C34" s="637">
        <f t="shared" si="1"/>
        <v>4.4509847318365919E-5</v>
      </c>
    </row>
    <row r="35" spans="1:28" ht="15.75" thickBot="1" x14ac:dyDescent="0.3">
      <c r="A35" s="124" t="s">
        <v>762</v>
      </c>
      <c r="B35" s="161">
        <v>155.65520000000001</v>
      </c>
      <c r="C35" s="175">
        <f t="shared" si="1"/>
        <v>1.1831342173461885E-2</v>
      </c>
    </row>
    <row r="36" spans="1:28" x14ac:dyDescent="0.25">
      <c r="A36" s="124"/>
      <c r="B36" s="132"/>
      <c r="C36" s="76"/>
    </row>
    <row r="37" spans="1:28" x14ac:dyDescent="0.25">
      <c r="A37" s="137" t="s">
        <v>763</v>
      </c>
      <c r="B37" s="166">
        <v>13156.17431377651</v>
      </c>
      <c r="C37" s="139">
        <v>1</v>
      </c>
    </row>
    <row r="38" spans="1:28" x14ac:dyDescent="0.25">
      <c r="A38" s="140"/>
      <c r="B38" s="142"/>
      <c r="C38" s="143"/>
    </row>
    <row r="39" spans="1:28" ht="37.5" customHeight="1" x14ac:dyDescent="0.2">
      <c r="A39" s="1000" t="s">
        <v>927</v>
      </c>
      <c r="B39" s="1000"/>
      <c r="C39" s="1000"/>
      <c r="D39" s="176"/>
      <c r="E39" s="176"/>
      <c r="F39" s="176"/>
      <c r="G39" s="176"/>
      <c r="H39" s="176"/>
      <c r="I39" s="176"/>
      <c r="J39" s="1005"/>
      <c r="K39" s="1005"/>
      <c r="L39" s="1005"/>
      <c r="M39" s="1005"/>
      <c r="N39" s="1005"/>
      <c r="O39" s="1005"/>
      <c r="P39" s="1005"/>
      <c r="Q39" s="1005"/>
      <c r="R39" s="1005"/>
      <c r="S39" s="1005"/>
      <c r="T39" s="1005"/>
      <c r="U39" s="1005"/>
      <c r="V39" s="1005"/>
      <c r="W39" s="1005"/>
      <c r="X39" s="1005"/>
      <c r="Y39" s="1005"/>
      <c r="Z39" s="1005"/>
      <c r="AA39" s="1005"/>
      <c r="AB39" s="177"/>
    </row>
    <row r="41" spans="1:28" ht="35.25" customHeight="1" x14ac:dyDescent="0.25"/>
    <row r="48" spans="1:28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</sheetData>
  <mergeCells count="5">
    <mergeCell ref="A2:C2"/>
    <mergeCell ref="A22:C22"/>
    <mergeCell ref="A39:C39"/>
    <mergeCell ref="J39:R39"/>
    <mergeCell ref="S39:AA39"/>
  </mergeCells>
  <printOptions horizontalCentered="1" verticalCentered="1"/>
  <pageMargins left="0" right="0" top="0" bottom="0" header="0.31496062992125984" footer="0.31496062992125984"/>
  <pageSetup paperSize="9"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BCB2C-FC0B-417E-BB2D-AC711C7AA41B}">
  <sheetPr>
    <tabColor rgb="FF92D050"/>
  </sheetPr>
  <dimension ref="A1:I58"/>
  <sheetViews>
    <sheetView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5.42578125" style="6" bestFit="1" customWidth="1"/>
    <col min="3" max="3" width="13.42578125" style="6" bestFit="1" customWidth="1"/>
    <col min="4" max="4" width="13.140625" style="6" bestFit="1" customWidth="1"/>
    <col min="5" max="5" width="15.7109375" style="6" bestFit="1" customWidth="1"/>
    <col min="6" max="7" width="13.140625" style="6" bestFit="1" customWidth="1"/>
    <col min="8" max="8" width="14.140625" style="6" bestFit="1" customWidth="1"/>
    <col min="9" max="9" width="3.42578125" style="6" customWidth="1"/>
    <col min="10" max="16384" width="11.42578125" style="6"/>
  </cols>
  <sheetData>
    <row r="1" spans="1:9" x14ac:dyDescent="0.2">
      <c r="A1" s="95" t="s">
        <v>534</v>
      </c>
    </row>
    <row r="2" spans="1:9" ht="15.75" x14ac:dyDescent="0.25">
      <c r="A2" s="81" t="s">
        <v>309</v>
      </c>
    </row>
    <row r="3" spans="1:9" ht="15" x14ac:dyDescent="0.25">
      <c r="H3"/>
    </row>
    <row r="4" spans="1:9" s="178" customFormat="1" ht="25.5" x14ac:dyDescent="0.25">
      <c r="A4" s="186" t="s">
        <v>209</v>
      </c>
      <c r="B4" s="187" t="s">
        <v>310</v>
      </c>
      <c r="C4" s="187" t="s">
        <v>311</v>
      </c>
      <c r="D4" s="187" t="s">
        <v>232</v>
      </c>
      <c r="E4" s="187" t="s">
        <v>312</v>
      </c>
      <c r="F4" s="187" t="s">
        <v>313</v>
      </c>
      <c r="G4" s="187" t="s">
        <v>252</v>
      </c>
      <c r="H4" s="187" t="s">
        <v>0</v>
      </c>
    </row>
    <row r="5" spans="1:9" ht="15" x14ac:dyDescent="0.25">
      <c r="A5" s="7">
        <v>2000</v>
      </c>
      <c r="B5" s="74">
        <v>364712526.12000012</v>
      </c>
      <c r="C5" s="74">
        <v>134006848.91999997</v>
      </c>
      <c r="D5" s="74">
        <v>53822253.689999998</v>
      </c>
      <c r="E5" s="74">
        <v>235452422.21999991</v>
      </c>
      <c r="F5" s="74">
        <v>47233302.030000009</v>
      </c>
      <c r="G5" s="74">
        <v>179336590.8900004</v>
      </c>
      <c r="H5" s="74">
        <f t="shared" ref="H5:H29" si="0">SUM(B5:G5)</f>
        <v>1014563943.8700004</v>
      </c>
      <c r="I5" s="188"/>
    </row>
    <row r="6" spans="1:9" ht="15" x14ac:dyDescent="0.25">
      <c r="A6" s="7">
        <v>2001</v>
      </c>
      <c r="B6" s="74">
        <v>203780068.22999948</v>
      </c>
      <c r="C6" s="74">
        <v>439041747.33000058</v>
      </c>
      <c r="D6" s="74">
        <v>75252292.319999933</v>
      </c>
      <c r="E6" s="74">
        <v>347989505.91000021</v>
      </c>
      <c r="F6" s="74">
        <v>127548743.10000023</v>
      </c>
      <c r="G6" s="74">
        <v>215782072.97999948</v>
      </c>
      <c r="H6" s="74">
        <f t="shared" si="0"/>
        <v>1409394429.8699999</v>
      </c>
      <c r="I6" s="188"/>
    </row>
    <row r="7" spans="1:9" ht="15" x14ac:dyDescent="0.25">
      <c r="A7" s="7">
        <v>2002</v>
      </c>
      <c r="B7" s="74">
        <v>87638713.829999954</v>
      </c>
      <c r="C7" s="74">
        <v>96554213.75999999</v>
      </c>
      <c r="D7" s="74">
        <v>48579876.359999985</v>
      </c>
      <c r="E7" s="74">
        <v>124155763.47</v>
      </c>
      <c r="F7" s="74">
        <v>29345194.620000031</v>
      </c>
      <c r="G7" s="74">
        <v>42398073.809999876</v>
      </c>
      <c r="H7" s="74">
        <f t="shared" si="0"/>
        <v>428671835.84999985</v>
      </c>
      <c r="I7" s="188"/>
    </row>
    <row r="8" spans="1:9" ht="15" x14ac:dyDescent="0.25">
      <c r="A8" s="7">
        <v>2003</v>
      </c>
      <c r="B8" s="74">
        <v>43234624.949999988</v>
      </c>
      <c r="C8" s="74">
        <v>49350861.299999982</v>
      </c>
      <c r="D8" s="74">
        <v>29833129.169999987</v>
      </c>
      <c r="E8" s="74">
        <v>53040772.680000022</v>
      </c>
      <c r="F8" s="74">
        <v>18433272.120000005</v>
      </c>
      <c r="G8" s="74">
        <v>41018095.919999979</v>
      </c>
      <c r="H8" s="74">
        <f t="shared" si="0"/>
        <v>234910756.13999996</v>
      </c>
      <c r="I8" s="188"/>
    </row>
    <row r="9" spans="1:9" ht="15" x14ac:dyDescent="0.25">
      <c r="A9" s="7">
        <v>2004</v>
      </c>
      <c r="B9" s="74">
        <v>64309154.81999997</v>
      </c>
      <c r="C9" s="74">
        <v>56722253.309999987</v>
      </c>
      <c r="D9" s="74">
        <v>47032188.569999918</v>
      </c>
      <c r="E9" s="74">
        <v>46008521.460000046</v>
      </c>
      <c r="F9" s="74">
        <v>12574359.299999999</v>
      </c>
      <c r="G9" s="74">
        <v>94914086.610000089</v>
      </c>
      <c r="H9" s="74">
        <f t="shared" si="0"/>
        <v>321560564.06999999</v>
      </c>
      <c r="I9" s="188"/>
    </row>
    <row r="10" spans="1:9" ht="15" x14ac:dyDescent="0.25">
      <c r="A10" s="7">
        <v>2005</v>
      </c>
      <c r="B10" s="74">
        <v>30458306.190000027</v>
      </c>
      <c r="C10" s="74">
        <v>161210850.65999982</v>
      </c>
      <c r="D10" s="74">
        <v>83709674.33999975</v>
      </c>
      <c r="E10" s="74">
        <v>252961181.4899998</v>
      </c>
      <c r="F10" s="74">
        <v>29544632.010000087</v>
      </c>
      <c r="G10" s="74">
        <v>277352585.40000004</v>
      </c>
      <c r="H10" s="74">
        <f t="shared" si="0"/>
        <v>835237230.08999944</v>
      </c>
      <c r="I10" s="188"/>
    </row>
    <row r="11" spans="1:9" ht="15" x14ac:dyDescent="0.25">
      <c r="A11" s="7">
        <v>2006</v>
      </c>
      <c r="B11" s="74">
        <v>63538746.300000064</v>
      </c>
      <c r="C11" s="74">
        <v>124092577.56000002</v>
      </c>
      <c r="D11" s="74">
        <v>102387498.9300001</v>
      </c>
      <c r="E11" s="74">
        <v>640626630.36000013</v>
      </c>
      <c r="F11" s="74">
        <v>64837125.059999898</v>
      </c>
      <c r="G11" s="74">
        <v>273461734.01999992</v>
      </c>
      <c r="H11" s="74">
        <f t="shared" si="0"/>
        <v>1268944312.2300003</v>
      </c>
      <c r="I11" s="188"/>
    </row>
    <row r="12" spans="1:9" ht="15" x14ac:dyDescent="0.25">
      <c r="A12" s="7">
        <v>2007</v>
      </c>
      <c r="B12" s="74">
        <v>63768993.810000047</v>
      </c>
      <c r="C12" s="74">
        <v>125551261.50000018</v>
      </c>
      <c r="D12" s="74">
        <v>136592095.34999964</v>
      </c>
      <c r="E12" s="74">
        <v>336788377.42000014</v>
      </c>
      <c r="F12" s="74">
        <v>50179972.590000123</v>
      </c>
      <c r="G12" s="74">
        <v>197918361.39000002</v>
      </c>
      <c r="H12" s="74">
        <f t="shared" si="0"/>
        <v>910799062.06000006</v>
      </c>
      <c r="I12" s="188"/>
    </row>
    <row r="13" spans="1:9" ht="15" x14ac:dyDescent="0.25">
      <c r="A13" s="7">
        <v>2008</v>
      </c>
      <c r="B13" s="74">
        <v>141038943.87999985</v>
      </c>
      <c r="C13" s="74">
        <v>176688011.64000005</v>
      </c>
      <c r="D13" s="74">
        <v>167839351.1599997</v>
      </c>
      <c r="E13" s="74">
        <v>321482441.06999975</v>
      </c>
      <c r="F13" s="74">
        <v>131980227.86999997</v>
      </c>
      <c r="G13" s="74">
        <v>328783685.63</v>
      </c>
      <c r="H13" s="74">
        <f t="shared" si="0"/>
        <v>1267812661.2499993</v>
      </c>
      <c r="I13" s="188"/>
    </row>
    <row r="14" spans="1:9" ht="15" x14ac:dyDescent="0.25">
      <c r="A14" s="7">
        <v>2009</v>
      </c>
      <c r="B14" s="74">
        <v>319825374.36999983</v>
      </c>
      <c r="C14" s="74">
        <v>499659326.55999994</v>
      </c>
      <c r="D14" s="74">
        <v>393600073.86000025</v>
      </c>
      <c r="E14" s="74">
        <v>376380329.33999991</v>
      </c>
      <c r="F14" s="74">
        <v>196060821.38999999</v>
      </c>
      <c r="G14" s="74">
        <v>504747514.43999952</v>
      </c>
      <c r="H14" s="74">
        <f t="shared" si="0"/>
        <v>2290273439.9599996</v>
      </c>
      <c r="I14" s="188"/>
    </row>
    <row r="15" spans="1:9" ht="15" x14ac:dyDescent="0.25">
      <c r="A15" s="7">
        <v>2010</v>
      </c>
      <c r="B15" s="74">
        <v>416011992.68000019</v>
      </c>
      <c r="C15" s="74">
        <v>518078947.40000021</v>
      </c>
      <c r="D15" s="74">
        <v>615815226.54999876</v>
      </c>
      <c r="E15" s="74">
        <v>827591968.73000026</v>
      </c>
      <c r="F15" s="74">
        <v>510276007.16999948</v>
      </c>
      <c r="G15" s="74">
        <v>443780328.36000031</v>
      </c>
      <c r="H15" s="74">
        <f t="shared" si="0"/>
        <v>3331554470.8899994</v>
      </c>
      <c r="I15" s="188"/>
    </row>
    <row r="16" spans="1:9" ht="15" x14ac:dyDescent="0.25">
      <c r="A16" s="7">
        <v>2011</v>
      </c>
      <c r="B16" s="74">
        <v>1124827734.0299997</v>
      </c>
      <c r="C16" s="74">
        <v>776151268.41000021</v>
      </c>
      <c r="D16" s="74">
        <v>869366743.73000002</v>
      </c>
      <c r="E16" s="74">
        <v>1406825781.3400002</v>
      </c>
      <c r="F16" s="74">
        <v>788187748.4199996</v>
      </c>
      <c r="G16" s="74">
        <v>1412256087.950001</v>
      </c>
      <c r="H16" s="74">
        <f t="shared" si="0"/>
        <v>6377615363.8800011</v>
      </c>
      <c r="I16" s="188">
        <f t="shared" ref="I16:I30" si="1">+H16/1000000</f>
        <v>6377.6153638800015</v>
      </c>
    </row>
    <row r="17" spans="1:9" ht="15" x14ac:dyDescent="0.25">
      <c r="A17" s="7">
        <v>2012</v>
      </c>
      <c r="B17" s="74">
        <v>1140068754.6699998</v>
      </c>
      <c r="C17" s="74">
        <v>525257849.70999998</v>
      </c>
      <c r="D17" s="74">
        <v>905401645.29999936</v>
      </c>
      <c r="E17" s="74">
        <v>1797233970.0200005</v>
      </c>
      <c r="F17" s="74">
        <v>638740607.01000047</v>
      </c>
      <c r="G17" s="74">
        <v>2491504592.8899927</v>
      </c>
      <c r="H17" s="74">
        <f t="shared" si="0"/>
        <v>7498207419.5999928</v>
      </c>
      <c r="I17" s="188">
        <f t="shared" si="1"/>
        <v>7498.207419599993</v>
      </c>
    </row>
    <row r="18" spans="1:9" ht="15" x14ac:dyDescent="0.25">
      <c r="A18" s="7">
        <v>2013</v>
      </c>
      <c r="B18" s="74">
        <v>1419197207.8400004</v>
      </c>
      <c r="C18" s="74">
        <v>789358143.50000012</v>
      </c>
      <c r="D18" s="74">
        <v>776418374.67000091</v>
      </c>
      <c r="E18" s="74">
        <v>1807744001.009999</v>
      </c>
      <c r="F18" s="74">
        <v>404548164.9399997</v>
      </c>
      <c r="G18" s="74">
        <v>3719281155.8200016</v>
      </c>
      <c r="H18" s="74">
        <f t="shared" si="0"/>
        <v>8916547047.7800026</v>
      </c>
      <c r="I18" s="188">
        <f t="shared" si="1"/>
        <v>8916.5470477800027</v>
      </c>
    </row>
    <row r="19" spans="1:9" ht="15" x14ac:dyDescent="0.25">
      <c r="A19" s="7">
        <v>2014</v>
      </c>
      <c r="B19" s="74">
        <v>889682461.03000033</v>
      </c>
      <c r="C19" s="74">
        <v>557607616.26999998</v>
      </c>
      <c r="D19" s="74">
        <v>625458907.48999929</v>
      </c>
      <c r="E19" s="74">
        <v>1463521224.1100011</v>
      </c>
      <c r="F19" s="74">
        <v>420086094.83999974</v>
      </c>
      <c r="G19" s="74">
        <v>4122853397.7500048</v>
      </c>
      <c r="H19" s="74">
        <f t="shared" si="0"/>
        <v>8079209701.4900055</v>
      </c>
      <c r="I19" s="188">
        <f t="shared" si="1"/>
        <v>8079.2097014900055</v>
      </c>
    </row>
    <row r="20" spans="1:9" ht="15" x14ac:dyDescent="0.25">
      <c r="A20" s="7">
        <v>2015</v>
      </c>
      <c r="B20" s="74">
        <v>450720609.94000012</v>
      </c>
      <c r="C20" s="74">
        <v>669233734.78000033</v>
      </c>
      <c r="D20" s="74">
        <v>534697097.47999895</v>
      </c>
      <c r="E20" s="74">
        <v>1232816024.8499999</v>
      </c>
      <c r="F20" s="74">
        <v>382972373.1700002</v>
      </c>
      <c r="G20" s="74">
        <v>3599226251.0099983</v>
      </c>
      <c r="H20" s="74">
        <f t="shared" si="0"/>
        <v>6869666091.2299976</v>
      </c>
      <c r="I20" s="188">
        <f t="shared" si="1"/>
        <v>6869.6660912299976</v>
      </c>
    </row>
    <row r="21" spans="1:9" ht="15" x14ac:dyDescent="0.25">
      <c r="A21" s="7">
        <v>2016</v>
      </c>
      <c r="B21" s="74">
        <v>237703532.27000001</v>
      </c>
      <c r="C21" s="74">
        <v>387143433.51999998</v>
      </c>
      <c r="D21" s="74">
        <v>377551376.2899999</v>
      </c>
      <c r="E21" s="74">
        <v>1079252658.4899998</v>
      </c>
      <c r="F21" s="74">
        <v>349652787.1499998</v>
      </c>
      <c r="G21" s="74">
        <v>902845057.49999917</v>
      </c>
      <c r="H21" s="74">
        <f t="shared" si="0"/>
        <v>3334148845.2199984</v>
      </c>
      <c r="I21" s="188">
        <f t="shared" si="1"/>
        <v>3334.1488452199983</v>
      </c>
    </row>
    <row r="22" spans="1:9" ht="15" x14ac:dyDescent="0.25">
      <c r="A22" s="7">
        <v>2017</v>
      </c>
      <c r="B22" s="74">
        <v>288314529.44000012</v>
      </c>
      <c r="C22" s="74">
        <v>491458082.57000047</v>
      </c>
      <c r="D22" s="74">
        <v>495686430.17999989</v>
      </c>
      <c r="E22" s="74">
        <v>1587837378.2599983</v>
      </c>
      <c r="F22" s="74">
        <v>389701252.76999968</v>
      </c>
      <c r="G22" s="74">
        <v>721739161.80000007</v>
      </c>
      <c r="H22" s="74">
        <f t="shared" si="0"/>
        <v>3974736835.0199986</v>
      </c>
      <c r="I22" s="188">
        <f t="shared" si="1"/>
        <v>3974.7368350199986</v>
      </c>
    </row>
    <row r="23" spans="1:9" ht="15" x14ac:dyDescent="0.25">
      <c r="A23" s="7">
        <v>2018</v>
      </c>
      <c r="B23" s="74">
        <v>1425051440.4699998</v>
      </c>
      <c r="C23" s="74">
        <v>656187528.79000008</v>
      </c>
      <c r="D23" s="74">
        <v>430991600.36000037</v>
      </c>
      <c r="E23" s="74">
        <v>1079993174.7299998</v>
      </c>
      <c r="F23" s="74">
        <v>755185111.21000004</v>
      </c>
      <c r="G23" s="74">
        <v>607224592.74000001</v>
      </c>
      <c r="H23" s="74">
        <f t="shared" si="0"/>
        <v>4954633448.2999992</v>
      </c>
      <c r="I23" s="188">
        <f t="shared" si="1"/>
        <v>4954.6334482999991</v>
      </c>
    </row>
    <row r="24" spans="1:9" ht="15" x14ac:dyDescent="0.25">
      <c r="A24" s="7">
        <v>2019</v>
      </c>
      <c r="B24" s="74">
        <v>1337050021</v>
      </c>
      <c r="C24" s="74">
        <v>1039611189</v>
      </c>
      <c r="D24" s="74">
        <v>355394579.89999998</v>
      </c>
      <c r="E24" s="74">
        <v>1332676908</v>
      </c>
      <c r="F24" s="74">
        <v>1117881994</v>
      </c>
      <c r="G24" s="74">
        <v>720005678</v>
      </c>
      <c r="H24" s="74">
        <f t="shared" si="0"/>
        <v>5902620369.8999996</v>
      </c>
      <c r="I24" s="188">
        <f t="shared" si="1"/>
        <v>5902.6203698999998</v>
      </c>
    </row>
    <row r="25" spans="1:9" ht="15" x14ac:dyDescent="0.25">
      <c r="A25" s="7">
        <v>2020</v>
      </c>
      <c r="B25" s="74">
        <v>1431735521</v>
      </c>
      <c r="C25" s="74">
        <v>741526628</v>
      </c>
      <c r="D25" s="74">
        <v>215286136</v>
      </c>
      <c r="E25" s="74">
        <v>856591270</v>
      </c>
      <c r="F25" s="74">
        <v>389591504</v>
      </c>
      <c r="G25" s="74">
        <v>674442065</v>
      </c>
      <c r="H25" s="74">
        <f t="shared" si="0"/>
        <v>4309173124</v>
      </c>
      <c r="I25" s="188">
        <f t="shared" si="1"/>
        <v>4309.1731239999999</v>
      </c>
    </row>
    <row r="26" spans="1:9" ht="15" x14ac:dyDescent="0.25">
      <c r="A26" s="7">
        <v>2021</v>
      </c>
      <c r="B26" s="74">
        <v>1395092174</v>
      </c>
      <c r="C26" s="74">
        <v>737787832</v>
      </c>
      <c r="D26" s="74">
        <v>328981420</v>
      </c>
      <c r="E26" s="74">
        <v>1339605552</v>
      </c>
      <c r="F26" s="74">
        <v>597146964</v>
      </c>
      <c r="G26" s="74">
        <v>756728321</v>
      </c>
      <c r="H26" s="74">
        <f t="shared" si="0"/>
        <v>5155342263</v>
      </c>
      <c r="I26" s="188">
        <f t="shared" si="1"/>
        <v>5155.3422629999995</v>
      </c>
    </row>
    <row r="27" spans="1:9" ht="15" x14ac:dyDescent="0.25">
      <c r="A27" s="7">
        <v>2022</v>
      </c>
      <c r="B27" s="74">
        <v>1335887370</v>
      </c>
      <c r="C27" s="74">
        <v>684819598</v>
      </c>
      <c r="D27" s="74">
        <v>423126277</v>
      </c>
      <c r="E27" s="74">
        <v>1253024046</v>
      </c>
      <c r="F27" s="74">
        <v>937242150</v>
      </c>
      <c r="G27" s="74">
        <v>609897877</v>
      </c>
      <c r="H27" s="74">
        <f t="shared" si="0"/>
        <v>5243997318</v>
      </c>
      <c r="I27" s="188">
        <f t="shared" si="1"/>
        <v>5243.9973179999997</v>
      </c>
    </row>
    <row r="28" spans="1:9" ht="15" x14ac:dyDescent="0.25">
      <c r="A28" s="7">
        <v>2023</v>
      </c>
      <c r="B28" s="74">
        <v>1236526450</v>
      </c>
      <c r="C28" s="74">
        <v>854962191</v>
      </c>
      <c r="D28" s="74">
        <v>443170499</v>
      </c>
      <c r="E28" s="74">
        <v>1143261760</v>
      </c>
      <c r="F28" s="74">
        <v>928362003</v>
      </c>
      <c r="G28" s="74">
        <v>329806206</v>
      </c>
      <c r="H28" s="74">
        <f t="shared" si="0"/>
        <v>4936089109</v>
      </c>
      <c r="I28" s="188">
        <f t="shared" si="1"/>
        <v>4936.0891089999996</v>
      </c>
    </row>
    <row r="29" spans="1:9" ht="15" x14ac:dyDescent="0.25">
      <c r="A29" s="7">
        <v>2024</v>
      </c>
      <c r="B29" s="74">
        <v>1097941470</v>
      </c>
      <c r="C29" s="74">
        <v>992788285</v>
      </c>
      <c r="D29" s="74">
        <v>567644516</v>
      </c>
      <c r="E29" s="74">
        <v>1126735858</v>
      </c>
      <c r="F29" s="74">
        <v>728541503</v>
      </c>
      <c r="G29" s="74">
        <v>488008810</v>
      </c>
      <c r="H29" s="74">
        <f t="shared" si="0"/>
        <v>5001660442</v>
      </c>
      <c r="I29" s="188">
        <f t="shared" si="1"/>
        <v>5001.6604420000003</v>
      </c>
    </row>
    <row r="30" spans="1:9" s="191" customFormat="1" ht="25.5" x14ac:dyDescent="0.25">
      <c r="A30" s="189" t="s">
        <v>823</v>
      </c>
      <c r="B30" s="190">
        <f>SUM(B31:B33)</f>
        <v>220464379</v>
      </c>
      <c r="C30" s="190">
        <f t="shared" ref="C30:G30" si="2">SUM(C31:C33)</f>
        <v>174566712</v>
      </c>
      <c r="D30" s="190">
        <f t="shared" si="2"/>
        <v>166751628</v>
      </c>
      <c r="E30" s="190">
        <f t="shared" si="2"/>
        <v>211520313</v>
      </c>
      <c r="F30" s="190">
        <f t="shared" si="2"/>
        <v>165053507</v>
      </c>
      <c r="G30" s="190">
        <f t="shared" si="2"/>
        <v>120607994</v>
      </c>
      <c r="H30" s="190">
        <f>SUM(B30:G30)</f>
        <v>1058964533</v>
      </c>
      <c r="I30" s="188">
        <f t="shared" si="1"/>
        <v>1058.9645330000001</v>
      </c>
    </row>
    <row r="31" spans="1:9" x14ac:dyDescent="0.2">
      <c r="A31" s="192" t="s">
        <v>274</v>
      </c>
      <c r="B31" s="74">
        <v>78591259</v>
      </c>
      <c r="C31" s="74">
        <v>59529458</v>
      </c>
      <c r="D31" s="74">
        <v>39046265</v>
      </c>
      <c r="E31" s="74">
        <v>65513876</v>
      </c>
      <c r="F31" s="74">
        <v>68560288</v>
      </c>
      <c r="G31" s="74">
        <v>56739621</v>
      </c>
      <c r="H31" s="74">
        <f>SUM(B31:G31)</f>
        <v>367980767</v>
      </c>
      <c r="I31" s="193"/>
    </row>
    <row r="32" spans="1:9" x14ac:dyDescent="0.2">
      <c r="A32" s="192" t="s">
        <v>714</v>
      </c>
      <c r="B32" s="74">
        <v>60719521</v>
      </c>
      <c r="C32" s="74">
        <v>43342058</v>
      </c>
      <c r="D32" s="74">
        <v>38974496</v>
      </c>
      <c r="E32" s="74">
        <v>69551782</v>
      </c>
      <c r="F32" s="74">
        <v>41952348</v>
      </c>
      <c r="G32" s="74">
        <v>32446483</v>
      </c>
      <c r="H32" s="74">
        <f t="shared" ref="H32:H33" si="3">SUM(B32:G32)</f>
        <v>286986688</v>
      </c>
      <c r="I32" s="193"/>
    </row>
    <row r="33" spans="1:9" x14ac:dyDescent="0.2">
      <c r="A33" s="192" t="s">
        <v>824</v>
      </c>
      <c r="B33" s="74">
        <v>81153599</v>
      </c>
      <c r="C33" s="74">
        <v>71695196</v>
      </c>
      <c r="D33" s="74">
        <v>88730867</v>
      </c>
      <c r="E33" s="74">
        <v>76454655</v>
      </c>
      <c r="F33" s="74">
        <v>54540871</v>
      </c>
      <c r="G33" s="74">
        <v>31421890</v>
      </c>
      <c r="H33" s="74">
        <f t="shared" si="3"/>
        <v>403997078</v>
      </c>
      <c r="I33" s="193"/>
    </row>
    <row r="34" spans="1:9" ht="13.9" customHeight="1" x14ac:dyDescent="0.2">
      <c r="A34" s="192"/>
      <c r="B34" s="74"/>
      <c r="C34" s="74"/>
      <c r="D34" s="74"/>
      <c r="E34" s="74"/>
      <c r="F34" s="74"/>
      <c r="G34" s="74"/>
      <c r="H34" s="74"/>
      <c r="I34" s="193"/>
    </row>
    <row r="35" spans="1:9" x14ac:dyDescent="0.2">
      <c r="A35" s="1006" t="s">
        <v>825</v>
      </c>
      <c r="B35" s="1006"/>
      <c r="C35" s="1006"/>
      <c r="D35" s="1006"/>
      <c r="E35" s="1006"/>
      <c r="F35" s="1006"/>
      <c r="G35" s="1006"/>
      <c r="H35" s="1006"/>
    </row>
    <row r="36" spans="1:9" x14ac:dyDescent="0.2">
      <c r="A36" s="7" t="s">
        <v>826</v>
      </c>
      <c r="B36" s="194">
        <v>68058716</v>
      </c>
      <c r="C36" s="194">
        <v>67552096</v>
      </c>
      <c r="D36" s="194">
        <v>40550008</v>
      </c>
      <c r="E36" s="194">
        <v>75180664</v>
      </c>
      <c r="F36" s="194">
        <v>71135465</v>
      </c>
      <c r="G36" s="194">
        <v>26891983</v>
      </c>
      <c r="H36" s="194">
        <f>SUM(B36:G36)</f>
        <v>349368932</v>
      </c>
    </row>
    <row r="37" spans="1:9" x14ac:dyDescent="0.2">
      <c r="A37" s="7" t="s">
        <v>827</v>
      </c>
      <c r="B37" s="194">
        <v>81153599</v>
      </c>
      <c r="C37" s="194">
        <v>71695196</v>
      </c>
      <c r="D37" s="194">
        <v>88730867</v>
      </c>
      <c r="E37" s="194">
        <v>76454655</v>
      </c>
      <c r="F37" s="194">
        <v>54540871</v>
      </c>
      <c r="G37" s="194">
        <v>31421890</v>
      </c>
      <c r="H37" s="194">
        <f>SUM(B37:G37)</f>
        <v>403997078</v>
      </c>
    </row>
    <row r="38" spans="1:9" x14ac:dyDescent="0.2">
      <c r="A38" s="195" t="s">
        <v>275</v>
      </c>
      <c r="B38" s="196">
        <f t="shared" ref="B38:H38" si="4">B37/B36-1</f>
        <v>0.19240567218458837</v>
      </c>
      <c r="C38" s="196">
        <f t="shared" si="4"/>
        <v>6.1331923734831317E-2</v>
      </c>
      <c r="D38" s="196">
        <f t="shared" si="4"/>
        <v>1.1881837113324369</v>
      </c>
      <c r="E38" s="196">
        <f t="shared" si="4"/>
        <v>1.6945726895947644E-2</v>
      </c>
      <c r="F38" s="196">
        <f t="shared" si="4"/>
        <v>-0.23328158464979454</v>
      </c>
      <c r="G38" s="196">
        <f t="shared" si="4"/>
        <v>0.16844823232262196</v>
      </c>
      <c r="H38" s="196">
        <f t="shared" si="4"/>
        <v>0.15636234649507985</v>
      </c>
    </row>
    <row r="39" spans="1:9" x14ac:dyDescent="0.2">
      <c r="A39" s="62"/>
      <c r="B39" s="882"/>
      <c r="C39" s="882"/>
      <c r="D39" s="882"/>
      <c r="E39" s="882"/>
      <c r="F39" s="882"/>
      <c r="G39" s="882"/>
      <c r="H39" s="882"/>
    </row>
    <row r="40" spans="1:9" x14ac:dyDescent="0.2">
      <c r="A40" s="1007" t="s">
        <v>828</v>
      </c>
      <c r="B40" s="1007"/>
      <c r="C40" s="1007"/>
      <c r="D40" s="1007"/>
      <c r="E40" s="1007"/>
      <c r="F40" s="1007"/>
      <c r="G40" s="1007"/>
      <c r="H40" s="1007"/>
    </row>
    <row r="41" spans="1:9" x14ac:dyDescent="0.2">
      <c r="A41" s="883" t="s">
        <v>829</v>
      </c>
      <c r="B41" s="884">
        <v>212860716</v>
      </c>
      <c r="C41" s="884">
        <v>182068551</v>
      </c>
      <c r="D41" s="884">
        <v>102785879</v>
      </c>
      <c r="E41" s="884">
        <v>216690480</v>
      </c>
      <c r="F41" s="884">
        <v>171654200</v>
      </c>
      <c r="G41" s="884">
        <v>126544445</v>
      </c>
      <c r="H41" s="884">
        <f>SUM(B41:G41)</f>
        <v>1012604271</v>
      </c>
    </row>
    <row r="42" spans="1:9" x14ac:dyDescent="0.2">
      <c r="A42" s="883" t="s">
        <v>830</v>
      </c>
      <c r="B42" s="884">
        <v>220464379</v>
      </c>
      <c r="C42" s="884">
        <v>174566712</v>
      </c>
      <c r="D42" s="884">
        <v>166751628</v>
      </c>
      <c r="E42" s="884">
        <v>211520313</v>
      </c>
      <c r="F42" s="884">
        <v>165053507</v>
      </c>
      <c r="G42" s="884">
        <v>120607994</v>
      </c>
      <c r="H42" s="884">
        <f>SUM(B42:G42)</f>
        <v>1058964533</v>
      </c>
    </row>
    <row r="43" spans="1:9" x14ac:dyDescent="0.2">
      <c r="A43" s="885" t="s">
        <v>275</v>
      </c>
      <c r="B43" s="886">
        <f t="shared" ref="B43:H43" si="5">B42/B41-1</f>
        <v>3.5721307072931197E-2</v>
      </c>
      <c r="C43" s="886">
        <f t="shared" si="5"/>
        <v>-4.1203376194277497E-2</v>
      </c>
      <c r="D43" s="886">
        <f t="shared" si="5"/>
        <v>0.62232039675411066</v>
      </c>
      <c r="E43" s="886">
        <f t="shared" si="5"/>
        <v>-2.385968686764639E-2</v>
      </c>
      <c r="F43" s="886">
        <f t="shared" si="5"/>
        <v>-3.845343137540469E-2</v>
      </c>
      <c r="G43" s="886">
        <f t="shared" si="5"/>
        <v>-4.6911984164931142E-2</v>
      </c>
      <c r="H43" s="886">
        <f t="shared" si="5"/>
        <v>4.578319816310561E-2</v>
      </c>
    </row>
    <row r="45" spans="1:9" x14ac:dyDescent="0.2">
      <c r="A45" s="1006" t="s">
        <v>276</v>
      </c>
      <c r="B45" s="1006"/>
      <c r="C45" s="1006"/>
      <c r="D45" s="1006"/>
      <c r="E45" s="1006"/>
      <c r="F45" s="1006"/>
      <c r="G45" s="1006"/>
      <c r="H45" s="1006"/>
    </row>
    <row r="46" spans="1:9" x14ac:dyDescent="0.2">
      <c r="A46" s="7" t="s">
        <v>641</v>
      </c>
      <c r="B46" s="197">
        <v>60719521</v>
      </c>
      <c r="C46" s="197">
        <v>43342058</v>
      </c>
      <c r="D46" s="197">
        <v>38974496</v>
      </c>
      <c r="E46" s="197">
        <v>69551782</v>
      </c>
      <c r="F46" s="197">
        <v>41952348</v>
      </c>
      <c r="G46" s="197">
        <v>32446483</v>
      </c>
      <c r="H46" s="197">
        <f>SUM(B46:G46)</f>
        <v>286986688</v>
      </c>
    </row>
    <row r="47" spans="1:9" x14ac:dyDescent="0.2">
      <c r="A47" s="7" t="s">
        <v>827</v>
      </c>
      <c r="B47" s="197">
        <v>81153599</v>
      </c>
      <c r="C47" s="197">
        <v>71695196</v>
      </c>
      <c r="D47" s="197">
        <v>88730867</v>
      </c>
      <c r="E47" s="197">
        <v>76454655</v>
      </c>
      <c r="F47" s="197">
        <v>54540871</v>
      </c>
      <c r="G47" s="197">
        <v>31421890</v>
      </c>
      <c r="H47" s="197">
        <f>SUM(B47:G47)</f>
        <v>403997078</v>
      </c>
    </row>
    <row r="48" spans="1:9" x14ac:dyDescent="0.2">
      <c r="A48" s="195" t="s">
        <v>275</v>
      </c>
      <c r="B48" s="196">
        <f t="shared" ref="B48:H48" si="6">B47/B46-1</f>
        <v>0.33653226612245501</v>
      </c>
      <c r="C48" s="196">
        <f t="shared" si="6"/>
        <v>0.6541714747370786</v>
      </c>
      <c r="D48" s="196">
        <f t="shared" si="6"/>
        <v>1.2766392412104572</v>
      </c>
      <c r="E48" s="196">
        <f t="shared" si="6"/>
        <v>9.9247967507144486E-2</v>
      </c>
      <c r="F48" s="196">
        <f t="shared" si="6"/>
        <v>0.30006718575084279</v>
      </c>
      <c r="G48" s="196">
        <f t="shared" si="6"/>
        <v>-3.1577937121875399E-2</v>
      </c>
      <c r="H48" s="196">
        <f t="shared" si="6"/>
        <v>0.40772061873476173</v>
      </c>
    </row>
    <row r="49" spans="1:8" ht="36.6" customHeight="1" x14ac:dyDescent="0.2">
      <c r="A49" s="1008" t="s">
        <v>314</v>
      </c>
      <c r="B49" s="1009"/>
      <c r="C49" s="1009"/>
      <c r="D49" s="1009"/>
      <c r="E49" s="1009"/>
      <c r="F49" s="1009"/>
      <c r="G49" s="1009"/>
      <c r="H49" s="1009"/>
    </row>
    <row r="50" spans="1:8" ht="21" customHeight="1" x14ac:dyDescent="0.2"/>
    <row r="53" spans="1:8" ht="47.25" customHeight="1" x14ac:dyDescent="0.2"/>
    <row r="54" spans="1:8" ht="22.5" customHeight="1" x14ac:dyDescent="0.2"/>
    <row r="56" spans="1:8" x14ac:dyDescent="0.2">
      <c r="A56" s="6"/>
    </row>
    <row r="58" spans="1:8" ht="57.75" customHeight="1" x14ac:dyDescent="0.2">
      <c r="A58" s="984" t="s">
        <v>831</v>
      </c>
      <c r="B58" s="984"/>
      <c r="C58" s="984"/>
      <c r="D58" s="984"/>
      <c r="E58" s="984"/>
      <c r="F58" s="984"/>
      <c r="G58" s="198"/>
      <c r="H58" s="198"/>
    </row>
  </sheetData>
  <mergeCells count="5">
    <mergeCell ref="A35:H35"/>
    <mergeCell ref="A40:H40"/>
    <mergeCell ref="A45:H45"/>
    <mergeCell ref="A49:H49"/>
    <mergeCell ref="A58:F58"/>
  </mergeCells>
  <pageMargins left="0.7" right="0.7" top="0.75" bottom="0.75" header="0.3" footer="0.3"/>
  <pageSetup scal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C8799-2022-4430-9631-FC74B0274850}">
  <sheetPr>
    <tabColor rgb="FF92D050"/>
    <pageSetUpPr fitToPage="1"/>
  </sheetPr>
  <dimension ref="A1:I603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56.7109375" style="6" bestFit="1" customWidth="1"/>
    <col min="2" max="3" width="14.140625" style="6" customWidth="1"/>
    <col min="4" max="4" width="11.85546875" style="10" customWidth="1"/>
    <col min="5" max="5" width="15.7109375" style="10" customWidth="1"/>
    <col min="6" max="6" width="15.42578125" style="9" customWidth="1"/>
    <col min="7" max="7" width="11.85546875" style="9" customWidth="1"/>
    <col min="8" max="8" width="11.42578125" style="9"/>
    <col min="9" max="9" width="2.5703125" style="9" customWidth="1"/>
    <col min="10" max="11" width="11.42578125" style="9" customWidth="1"/>
    <col min="12" max="16384" width="11.42578125" style="9"/>
  </cols>
  <sheetData>
    <row r="1" spans="1:8" s="191" customFormat="1" ht="14.25" customHeight="1" x14ac:dyDescent="0.25">
      <c r="A1" s="199" t="s">
        <v>535</v>
      </c>
      <c r="D1" s="200"/>
      <c r="E1" s="200"/>
      <c r="F1" s="200"/>
    </row>
    <row r="2" spans="1:8" s="191" customFormat="1" ht="14.25" customHeight="1" x14ac:dyDescent="0.25">
      <c r="A2" s="201" t="s">
        <v>309</v>
      </c>
      <c r="D2" s="200"/>
      <c r="E2" s="200"/>
      <c r="F2" s="200"/>
    </row>
    <row r="3" spans="1:8" s="191" customFormat="1" ht="14.25" customHeight="1" x14ac:dyDescent="0.25">
      <c r="A3" s="202"/>
      <c r="D3" s="200"/>
      <c r="E3" s="200"/>
      <c r="F3" s="200"/>
    </row>
    <row r="4" spans="1:8" s="191" customFormat="1" ht="14.25" customHeight="1" thickBot="1" x14ac:dyDescent="0.3">
      <c r="A4" s="203" t="s">
        <v>315</v>
      </c>
      <c r="D4" s="200"/>
      <c r="E4" s="200"/>
      <c r="F4" s="200"/>
    </row>
    <row r="5" spans="1:8" s="205" customFormat="1" ht="14.25" customHeight="1" thickBot="1" x14ac:dyDescent="0.3">
      <c r="A5" s="204"/>
      <c r="B5" s="1010" t="s">
        <v>818</v>
      </c>
      <c r="C5" s="1011"/>
      <c r="D5" s="1011"/>
      <c r="E5" s="1012" t="s">
        <v>832</v>
      </c>
      <c r="F5" s="1013"/>
      <c r="G5" s="1013"/>
      <c r="H5" s="1014"/>
    </row>
    <row r="6" spans="1:8" s="205" customFormat="1" ht="14.25" customHeight="1" thickBot="1" x14ac:dyDescent="0.3">
      <c r="A6" s="206" t="s">
        <v>184</v>
      </c>
      <c r="B6" s="207">
        <v>2024</v>
      </c>
      <c r="C6" s="208">
        <v>2025</v>
      </c>
      <c r="D6" s="209" t="s">
        <v>275</v>
      </c>
      <c r="E6" s="207">
        <v>2024</v>
      </c>
      <c r="F6" s="208">
        <v>2025</v>
      </c>
      <c r="G6" s="209" t="s">
        <v>275</v>
      </c>
      <c r="H6" s="887" t="s">
        <v>277</v>
      </c>
    </row>
    <row r="7" spans="1:8" s="191" customFormat="1" ht="14.25" customHeight="1" x14ac:dyDescent="0.25">
      <c r="A7" s="564" t="s">
        <v>254</v>
      </c>
      <c r="B7" s="184">
        <v>60760282</v>
      </c>
      <c r="C7" s="210">
        <v>71913196</v>
      </c>
      <c r="D7" s="211">
        <f t="shared" ref="D7:D26" si="0">C7/B7-1</f>
        <v>0.18355599468745054</v>
      </c>
      <c r="E7" s="184">
        <v>193480882</v>
      </c>
      <c r="F7" s="210">
        <v>175889477</v>
      </c>
      <c r="G7" s="211">
        <f t="shared" ref="G7:G27" si="1">F7/E7-1</f>
        <v>-9.092063679966067E-2</v>
      </c>
      <c r="H7" s="212">
        <f>+F7/$F$28</f>
        <v>0.166095720412574</v>
      </c>
    </row>
    <row r="8" spans="1:8" s="191" customFormat="1" ht="14.25" customHeight="1" x14ac:dyDescent="0.25">
      <c r="A8" s="565" t="s">
        <v>307</v>
      </c>
      <c r="B8" s="184">
        <v>27041493</v>
      </c>
      <c r="C8" s="210">
        <v>69720559</v>
      </c>
      <c r="D8" s="211">
        <f t="shared" si="0"/>
        <v>1.5782806814697694</v>
      </c>
      <c r="E8" s="184">
        <v>79807836</v>
      </c>
      <c r="F8" s="210">
        <v>124100983</v>
      </c>
      <c r="G8" s="211">
        <f t="shared" si="1"/>
        <v>0.55499746917082171</v>
      </c>
      <c r="H8" s="212">
        <f t="shared" ref="H8:H27" si="2">+F8/$F$28</f>
        <v>0.11719087762876002</v>
      </c>
    </row>
    <row r="9" spans="1:8" s="191" customFormat="1" ht="14.25" customHeight="1" x14ac:dyDescent="0.25">
      <c r="A9" s="565" t="s">
        <v>250</v>
      </c>
      <c r="B9" s="184">
        <v>31258303</v>
      </c>
      <c r="C9" s="210">
        <v>44617879</v>
      </c>
      <c r="D9" s="211">
        <f t="shared" si="0"/>
        <v>0.42739287542257176</v>
      </c>
      <c r="E9" s="184">
        <v>90066435</v>
      </c>
      <c r="F9" s="210">
        <v>118901759</v>
      </c>
      <c r="G9" s="211">
        <f t="shared" si="1"/>
        <v>0.3201561602832399</v>
      </c>
      <c r="H9" s="212">
        <f t="shared" si="2"/>
        <v>0.1122811532348081</v>
      </c>
    </row>
    <row r="10" spans="1:8" s="191" customFormat="1" ht="14.25" customHeight="1" x14ac:dyDescent="0.25">
      <c r="A10" s="564" t="s">
        <v>260</v>
      </c>
      <c r="B10" s="184">
        <v>49175417</v>
      </c>
      <c r="C10" s="210">
        <v>39648204</v>
      </c>
      <c r="D10" s="211">
        <f t="shared" si="0"/>
        <v>-0.19373934337964027</v>
      </c>
      <c r="E10" s="184">
        <v>108156754</v>
      </c>
      <c r="F10" s="210">
        <v>112589761</v>
      </c>
      <c r="G10" s="211">
        <f t="shared" si="1"/>
        <v>4.0986871702898942E-2</v>
      </c>
      <c r="H10" s="212">
        <f t="shared" si="2"/>
        <v>0.10632061555549756</v>
      </c>
    </row>
    <row r="11" spans="1:8" s="191" customFormat="1" ht="14.25" customHeight="1" x14ac:dyDescent="0.25">
      <c r="A11" s="565" t="s">
        <v>256</v>
      </c>
      <c r="B11" s="184">
        <v>31453884</v>
      </c>
      <c r="C11" s="210">
        <v>29129936</v>
      </c>
      <c r="D11" s="211">
        <f t="shared" si="0"/>
        <v>-7.388429358994264E-2</v>
      </c>
      <c r="E11" s="184">
        <v>63414157</v>
      </c>
      <c r="F11" s="210">
        <v>88564898</v>
      </c>
      <c r="G11" s="211">
        <f t="shared" si="1"/>
        <v>0.39661082303751205</v>
      </c>
      <c r="H11" s="212">
        <f t="shared" si="2"/>
        <v>8.3633488412590676E-2</v>
      </c>
    </row>
    <row r="12" spans="1:8" s="191" customFormat="1" ht="14.25" customHeight="1" x14ac:dyDescent="0.25">
      <c r="A12" s="566" t="s">
        <v>263</v>
      </c>
      <c r="B12" s="184">
        <v>20616653</v>
      </c>
      <c r="C12" s="210">
        <v>25785458</v>
      </c>
      <c r="D12" s="211">
        <f t="shared" si="0"/>
        <v>0.25071019044652876</v>
      </c>
      <c r="E12" s="184">
        <v>67260612</v>
      </c>
      <c r="F12" s="210">
        <v>78922926</v>
      </c>
      <c r="G12" s="211">
        <f t="shared" si="1"/>
        <v>0.17338994774534622</v>
      </c>
      <c r="H12" s="212">
        <f t="shared" si="2"/>
        <v>7.4528394049623942E-2</v>
      </c>
    </row>
    <row r="13" spans="1:8" s="191" customFormat="1" ht="14.25" customHeight="1" x14ac:dyDescent="0.25">
      <c r="A13" s="565" t="s">
        <v>248</v>
      </c>
      <c r="B13" s="184">
        <v>22096114</v>
      </c>
      <c r="C13" s="210">
        <v>32085210</v>
      </c>
      <c r="D13" s="211">
        <f t="shared" si="0"/>
        <v>0.4520747856387779</v>
      </c>
      <c r="E13" s="184">
        <v>107306362</v>
      </c>
      <c r="F13" s="210">
        <v>76949312</v>
      </c>
      <c r="G13" s="211">
        <f t="shared" si="1"/>
        <v>-0.28290074730145076</v>
      </c>
      <c r="H13" s="212">
        <f t="shared" si="2"/>
        <v>7.2664673463620141E-2</v>
      </c>
    </row>
    <row r="14" spans="1:8" s="191" customFormat="1" ht="14.25" customHeight="1" x14ac:dyDescent="0.25">
      <c r="A14" s="566" t="s">
        <v>269</v>
      </c>
      <c r="B14" s="184">
        <v>25191778</v>
      </c>
      <c r="C14" s="210">
        <v>15850926</v>
      </c>
      <c r="D14" s="211">
        <f t="shared" si="0"/>
        <v>-0.37078970765779218</v>
      </c>
      <c r="E14" s="184">
        <v>76416601</v>
      </c>
      <c r="F14" s="210">
        <v>58728396</v>
      </c>
      <c r="G14" s="211">
        <f t="shared" si="1"/>
        <v>-0.23147071144920461</v>
      </c>
      <c r="H14" s="212">
        <f t="shared" si="2"/>
        <v>5.5458321945518828E-2</v>
      </c>
    </row>
    <row r="15" spans="1:8" s="191" customFormat="1" ht="14.25" customHeight="1" x14ac:dyDescent="0.25">
      <c r="A15" s="566" t="s">
        <v>268</v>
      </c>
      <c r="B15" s="184">
        <v>13477124</v>
      </c>
      <c r="C15" s="210">
        <v>10683011</v>
      </c>
      <c r="D15" s="211">
        <f t="shared" si="0"/>
        <v>-0.2073226453952639</v>
      </c>
      <c r="E15" s="184">
        <v>35177125</v>
      </c>
      <c r="F15" s="210">
        <v>51345823</v>
      </c>
      <c r="G15" s="211">
        <f t="shared" si="1"/>
        <v>0.4596367099357892</v>
      </c>
      <c r="H15" s="212">
        <f t="shared" si="2"/>
        <v>4.8486820285226682E-2</v>
      </c>
    </row>
    <row r="16" spans="1:8" s="191" customFormat="1" ht="14.25" customHeight="1" x14ac:dyDescent="0.25">
      <c r="A16" s="566" t="s">
        <v>249</v>
      </c>
      <c r="B16" s="184">
        <v>14487806</v>
      </c>
      <c r="C16" s="210">
        <v>16536305</v>
      </c>
      <c r="D16" s="211">
        <f t="shared" si="0"/>
        <v>0.14139470117145403</v>
      </c>
      <c r="E16" s="184">
        <v>32792872</v>
      </c>
      <c r="F16" s="210">
        <v>43750821</v>
      </c>
      <c r="G16" s="211">
        <f t="shared" si="1"/>
        <v>0.33415642887271346</v>
      </c>
      <c r="H16" s="212">
        <f t="shared" si="2"/>
        <v>4.1314717950048666E-2</v>
      </c>
    </row>
    <row r="17" spans="1:9" s="191" customFormat="1" ht="14.25" customHeight="1" x14ac:dyDescent="0.25">
      <c r="A17" s="566" t="s">
        <v>259</v>
      </c>
      <c r="B17" s="184">
        <v>9120982</v>
      </c>
      <c r="C17" s="210">
        <v>13139919</v>
      </c>
      <c r="D17" s="211">
        <f t="shared" si="0"/>
        <v>0.4406254721256988</v>
      </c>
      <c r="E17" s="184">
        <v>40295335</v>
      </c>
      <c r="F17" s="210">
        <v>36863222</v>
      </c>
      <c r="G17" s="211">
        <f t="shared" si="1"/>
        <v>-8.5173953759163479E-2</v>
      </c>
      <c r="H17" s="212">
        <f t="shared" si="2"/>
        <v>3.4810629488759279E-2</v>
      </c>
    </row>
    <row r="18" spans="1:9" s="191" customFormat="1" ht="14.25" customHeight="1" x14ac:dyDescent="0.25">
      <c r="A18" s="566" t="s">
        <v>264</v>
      </c>
      <c r="B18" s="184">
        <v>10327548</v>
      </c>
      <c r="C18" s="210">
        <v>11435575</v>
      </c>
      <c r="D18" s="211">
        <f t="shared" si="0"/>
        <v>0.1072884870639188</v>
      </c>
      <c r="E18" s="184">
        <v>30785856</v>
      </c>
      <c r="F18" s="210">
        <v>30021772</v>
      </c>
      <c r="G18" s="211">
        <f t="shared" si="1"/>
        <v>-2.4819319625220104E-2</v>
      </c>
      <c r="H18" s="212">
        <f t="shared" si="2"/>
        <v>2.8350120390670346E-2</v>
      </c>
    </row>
    <row r="19" spans="1:9" s="191" customFormat="1" ht="14.25" customHeight="1" x14ac:dyDescent="0.25">
      <c r="A19" s="566" t="s">
        <v>251</v>
      </c>
      <c r="B19" s="184">
        <v>17061437</v>
      </c>
      <c r="C19" s="210">
        <v>8963696</v>
      </c>
      <c r="D19" s="211">
        <f t="shared" si="0"/>
        <v>-0.47462244827326094</v>
      </c>
      <c r="E19" s="184">
        <v>43351374</v>
      </c>
      <c r="F19" s="210">
        <v>21583223</v>
      </c>
      <c r="G19" s="211">
        <f t="shared" si="1"/>
        <v>-0.50213289664129213</v>
      </c>
      <c r="H19" s="212">
        <f t="shared" si="2"/>
        <v>2.0381440857944202E-2</v>
      </c>
    </row>
    <row r="20" spans="1:9" s="191" customFormat="1" ht="14.25" customHeight="1" x14ac:dyDescent="0.25">
      <c r="A20" s="566" t="s">
        <v>261</v>
      </c>
      <c r="B20" s="184">
        <v>10081815</v>
      </c>
      <c r="C20" s="210">
        <v>6104634</v>
      </c>
      <c r="D20" s="211">
        <f t="shared" si="0"/>
        <v>-0.39449057535771093</v>
      </c>
      <c r="E20" s="184">
        <v>24479965</v>
      </c>
      <c r="F20" s="210">
        <v>15511606</v>
      </c>
      <c r="G20" s="211">
        <f t="shared" si="1"/>
        <v>-0.36635505810567948</v>
      </c>
      <c r="H20" s="212">
        <f t="shared" si="2"/>
        <v>1.4647899449527645E-2</v>
      </c>
    </row>
    <row r="21" spans="1:9" s="191" customFormat="1" ht="14.25" customHeight="1" x14ac:dyDescent="0.25">
      <c r="A21" s="566" t="s">
        <v>267</v>
      </c>
      <c r="B21" s="184">
        <v>3303117</v>
      </c>
      <c r="C21" s="210">
        <v>3381796</v>
      </c>
      <c r="D21" s="211">
        <f t="shared" si="0"/>
        <v>2.3819622495963699E-2</v>
      </c>
      <c r="E21" s="184">
        <v>9637652</v>
      </c>
      <c r="F21" s="210">
        <v>11791031</v>
      </c>
      <c r="G21" s="211">
        <f t="shared" si="1"/>
        <v>0.2234339857882397</v>
      </c>
      <c r="H21" s="212">
        <f t="shared" si="2"/>
        <v>1.1134490941444967E-2</v>
      </c>
    </row>
    <row r="22" spans="1:9" s="191" customFormat="1" ht="14.25" customHeight="1" x14ac:dyDescent="0.25">
      <c r="A22" s="566" t="s">
        <v>266</v>
      </c>
      <c r="B22" s="184">
        <v>3388325</v>
      </c>
      <c r="C22" s="210">
        <v>2587846</v>
      </c>
      <c r="D22" s="211">
        <f t="shared" si="0"/>
        <v>-0.23624622785594651</v>
      </c>
      <c r="E22" s="184">
        <v>7794765</v>
      </c>
      <c r="F22" s="210">
        <v>7551099</v>
      </c>
      <c r="G22" s="211">
        <f t="shared" si="1"/>
        <v>-3.1260211180195951E-2</v>
      </c>
      <c r="H22" s="212">
        <f t="shared" si="2"/>
        <v>7.1306439117541252E-3</v>
      </c>
    </row>
    <row r="23" spans="1:9" s="191" customFormat="1" ht="14.25" customHeight="1" x14ac:dyDescent="0.25">
      <c r="A23" s="566" t="s">
        <v>253</v>
      </c>
      <c r="B23" s="184">
        <v>446613</v>
      </c>
      <c r="C23" s="210">
        <v>1909201</v>
      </c>
      <c r="D23" s="211">
        <f t="shared" si="0"/>
        <v>3.2748442163573381</v>
      </c>
      <c r="E23" s="184">
        <v>1999777</v>
      </c>
      <c r="F23" s="210">
        <v>4654241</v>
      </c>
      <c r="G23" s="211">
        <f t="shared" si="1"/>
        <v>1.3273800028703202</v>
      </c>
      <c r="H23" s="212">
        <f t="shared" si="2"/>
        <v>4.3950867616073409E-3</v>
      </c>
    </row>
    <row r="24" spans="1:9" s="191" customFormat="1" ht="14.25" customHeight="1" x14ac:dyDescent="0.25">
      <c r="A24" s="566" t="s">
        <v>258</v>
      </c>
      <c r="B24" s="184">
        <v>19538</v>
      </c>
      <c r="C24" s="210">
        <v>368279</v>
      </c>
      <c r="D24" s="211" t="s">
        <v>246</v>
      </c>
      <c r="E24" s="184">
        <v>52964</v>
      </c>
      <c r="F24" s="210">
        <v>947217</v>
      </c>
      <c r="G24" s="211" t="s">
        <v>246</v>
      </c>
      <c r="H24" s="212">
        <f t="shared" si="2"/>
        <v>8.9447471608569912E-4</v>
      </c>
    </row>
    <row r="25" spans="1:9" s="191" customFormat="1" ht="14.25" customHeight="1" x14ac:dyDescent="0.25">
      <c r="A25" s="566" t="s">
        <v>265</v>
      </c>
      <c r="B25" s="184">
        <v>54851</v>
      </c>
      <c r="C25" s="210">
        <v>134448</v>
      </c>
      <c r="D25" s="211">
        <f t="shared" si="0"/>
        <v>1.4511494776758855</v>
      </c>
      <c r="E25" s="184">
        <v>292863</v>
      </c>
      <c r="F25" s="210">
        <v>275665</v>
      </c>
      <c r="G25" s="211">
        <f t="shared" si="1"/>
        <v>-5.8723703574709019E-2</v>
      </c>
      <c r="H25" s="478">
        <f t="shared" si="2"/>
        <v>2.6031561153332789E-4</v>
      </c>
    </row>
    <row r="26" spans="1:9" s="191" customFormat="1" ht="14.25" customHeight="1" x14ac:dyDescent="0.25">
      <c r="A26" s="566" t="s">
        <v>257</v>
      </c>
      <c r="B26" s="184">
        <v>3000</v>
      </c>
      <c r="C26" s="210">
        <v>1000</v>
      </c>
      <c r="D26" s="211">
        <f t="shared" si="0"/>
        <v>-0.66666666666666674</v>
      </c>
      <c r="E26" s="184">
        <v>5000</v>
      </c>
      <c r="F26" s="210">
        <v>20000</v>
      </c>
      <c r="G26" s="211">
        <f t="shared" si="1"/>
        <v>3</v>
      </c>
      <c r="H26" s="396">
        <f t="shared" si="2"/>
        <v>1.8886373789442105E-5</v>
      </c>
    </row>
    <row r="27" spans="1:9" s="191" customFormat="1" ht="14.25" customHeight="1" x14ac:dyDescent="0.25">
      <c r="A27" s="566" t="s">
        <v>262</v>
      </c>
      <c r="B27" s="184">
        <v>2852</v>
      </c>
      <c r="C27" s="210">
        <v>0</v>
      </c>
      <c r="D27" s="211" t="s">
        <v>247</v>
      </c>
      <c r="E27" s="184">
        <v>29084</v>
      </c>
      <c r="F27" s="210">
        <v>1301</v>
      </c>
      <c r="G27" s="211">
        <f t="shared" si="1"/>
        <v>-0.95526750103149494</v>
      </c>
      <c r="H27" s="888">
        <f t="shared" si="2"/>
        <v>1.2285586150032091E-6</v>
      </c>
    </row>
    <row r="28" spans="1:9" s="205" customFormat="1" ht="14.25" customHeight="1" thickBot="1" x14ac:dyDescent="0.3">
      <c r="A28" s="889" t="s">
        <v>0</v>
      </c>
      <c r="B28" s="890">
        <f>+SUM(B7:B27)</f>
        <v>349368932</v>
      </c>
      <c r="C28" s="891">
        <f>+SUM(C7:C27)</f>
        <v>403997078</v>
      </c>
      <c r="D28" s="708">
        <f>C28/B28-1</f>
        <v>0.15636234649507985</v>
      </c>
      <c r="E28" s="218">
        <f>+SUM(E7:E27)</f>
        <v>1012604271</v>
      </c>
      <c r="F28" s="219">
        <f>+SUM(F7:F27)</f>
        <v>1058964533</v>
      </c>
      <c r="G28" s="708">
        <f>F28/E28-1</f>
        <v>4.578319816310561E-2</v>
      </c>
      <c r="H28" s="892">
        <f>SUM(H7:H27)</f>
        <v>0.99999999999999989</v>
      </c>
      <c r="I28" s="893"/>
    </row>
    <row r="29" spans="1:9" s="191" customFormat="1" ht="14.25" customHeight="1" x14ac:dyDescent="0.25">
      <c r="B29" s="213"/>
      <c r="C29" s="213"/>
      <c r="D29" s="205"/>
      <c r="E29" s="205"/>
      <c r="F29" s="205"/>
    </row>
    <row r="30" spans="1:9" s="205" customFormat="1" ht="14.25" customHeight="1" thickBot="1" x14ac:dyDescent="0.3">
      <c r="A30" s="203" t="s">
        <v>316</v>
      </c>
      <c r="B30" s="191"/>
      <c r="C30" s="191"/>
      <c r="D30" s="200"/>
    </row>
    <row r="31" spans="1:9" s="205" customFormat="1" ht="14.25" customHeight="1" thickBot="1" x14ac:dyDescent="0.3">
      <c r="A31" s="191"/>
      <c r="B31" s="1010" t="s">
        <v>818</v>
      </c>
      <c r="C31" s="1011"/>
      <c r="D31" s="1011"/>
      <c r="E31" s="1012" t="s">
        <v>832</v>
      </c>
      <c r="F31" s="1013"/>
      <c r="G31" s="1013"/>
      <c r="H31" s="1014"/>
    </row>
    <row r="32" spans="1:9" s="191" customFormat="1" ht="14.25" customHeight="1" thickBot="1" x14ac:dyDescent="0.3">
      <c r="A32" s="705" t="s">
        <v>317</v>
      </c>
      <c r="B32" s="207">
        <v>2024</v>
      </c>
      <c r="C32" s="208">
        <v>2025</v>
      </c>
      <c r="D32" s="209" t="s">
        <v>275</v>
      </c>
      <c r="E32" s="207">
        <v>2024</v>
      </c>
      <c r="F32" s="208">
        <v>2025</v>
      </c>
      <c r="G32" s="209" t="s">
        <v>275</v>
      </c>
      <c r="H32" s="887" t="s">
        <v>277</v>
      </c>
    </row>
    <row r="33" spans="1:8" s="191" customFormat="1" ht="14.25" customHeight="1" x14ac:dyDescent="0.25">
      <c r="A33" s="214" t="s">
        <v>280</v>
      </c>
      <c r="B33" s="215">
        <v>19917849</v>
      </c>
      <c r="C33" s="706">
        <v>98714937</v>
      </c>
      <c r="D33" s="182">
        <f t="shared" ref="D33:D83" si="3">C33/B33-1</f>
        <v>3.9561042962018638</v>
      </c>
      <c r="E33" s="215">
        <v>68543466</v>
      </c>
      <c r="F33" s="894">
        <v>145726636</v>
      </c>
      <c r="G33" s="182">
        <f t="shared" ref="G33:G83" si="4">F33/E33-1</f>
        <v>1.1260470837585017</v>
      </c>
      <c r="H33" s="476">
        <f>+F33/$F$84</f>
        <v>0.13761238592869851</v>
      </c>
    </row>
    <row r="34" spans="1:8" s="191" customFormat="1" ht="14.25" customHeight="1" x14ac:dyDescent="0.25">
      <c r="A34" s="214" t="s">
        <v>279</v>
      </c>
      <c r="B34" s="215">
        <v>43859430</v>
      </c>
      <c r="C34" s="706">
        <v>32989314</v>
      </c>
      <c r="D34" s="182">
        <f t="shared" si="3"/>
        <v>-0.24783988300805548</v>
      </c>
      <c r="E34" s="215">
        <v>92980352</v>
      </c>
      <c r="F34" s="894">
        <v>91698134</v>
      </c>
      <c r="G34" s="182">
        <f t="shared" si="4"/>
        <v>-1.3790203762618525E-2</v>
      </c>
      <c r="H34" s="476">
        <f t="shared" ref="H34:H83" si="5">+F34/$F$84</f>
        <v>8.6592261725917496E-2</v>
      </c>
    </row>
    <row r="35" spans="1:8" s="191" customFormat="1" ht="14.25" customHeight="1" x14ac:dyDescent="0.25">
      <c r="A35" s="214" t="s">
        <v>282</v>
      </c>
      <c r="B35" s="215">
        <v>24766135</v>
      </c>
      <c r="C35" s="706">
        <v>24023347</v>
      </c>
      <c r="D35" s="182">
        <f t="shared" si="3"/>
        <v>-2.9992083948504722E-2</v>
      </c>
      <c r="E35" s="215">
        <v>74567689</v>
      </c>
      <c r="F35" s="894">
        <v>75110115</v>
      </c>
      <c r="G35" s="182">
        <f t="shared" si="4"/>
        <v>7.2742766642532874E-3</v>
      </c>
      <c r="H35" s="476">
        <f t="shared" si="5"/>
        <v>7.0927885362899123E-2</v>
      </c>
    </row>
    <row r="36" spans="1:8" s="191" customFormat="1" ht="14.25" customHeight="1" x14ac:dyDescent="0.25">
      <c r="A36" s="214" t="s">
        <v>278</v>
      </c>
      <c r="B36" s="215">
        <v>20214422</v>
      </c>
      <c r="C36" s="706">
        <v>25415208</v>
      </c>
      <c r="D36" s="182">
        <f t="shared" si="3"/>
        <v>0.25728096504564912</v>
      </c>
      <c r="E36" s="215">
        <v>61965535</v>
      </c>
      <c r="F36" s="894">
        <v>69157051</v>
      </c>
      <c r="G36" s="182">
        <f t="shared" si="4"/>
        <v>0.11605670797484446</v>
      </c>
      <c r="H36" s="476">
        <f t="shared" si="5"/>
        <v>6.5306295768075548E-2</v>
      </c>
    </row>
    <row r="37" spans="1:8" s="191" customFormat="1" ht="14.25" customHeight="1" x14ac:dyDescent="0.25">
      <c r="A37" s="214" t="s">
        <v>294</v>
      </c>
      <c r="B37" s="215">
        <v>22466558</v>
      </c>
      <c r="C37" s="706">
        <v>24201894</v>
      </c>
      <c r="D37" s="182">
        <f t="shared" si="3"/>
        <v>7.7240848375616844E-2</v>
      </c>
      <c r="E37" s="215">
        <v>41192018</v>
      </c>
      <c r="F37" s="894">
        <v>67666583</v>
      </c>
      <c r="G37" s="182">
        <f t="shared" si="4"/>
        <v>0.64271104659159928</v>
      </c>
      <c r="H37" s="476">
        <f t="shared" si="5"/>
        <v>6.389881897961544E-2</v>
      </c>
    </row>
    <row r="38" spans="1:8" s="191" customFormat="1" ht="14.25" customHeight="1" x14ac:dyDescent="0.25">
      <c r="A38" s="214" t="s">
        <v>281</v>
      </c>
      <c r="B38" s="215">
        <v>34219205</v>
      </c>
      <c r="C38" s="706">
        <v>10178731</v>
      </c>
      <c r="D38" s="182">
        <f t="shared" si="3"/>
        <v>-0.70254332325955549</v>
      </c>
      <c r="E38" s="215">
        <v>142349322</v>
      </c>
      <c r="F38" s="894">
        <v>53568019</v>
      </c>
      <c r="G38" s="182">
        <f t="shared" si="4"/>
        <v>-0.62368616690706824</v>
      </c>
      <c r="H38" s="476">
        <f t="shared" si="5"/>
        <v>5.0585281499696835E-2</v>
      </c>
    </row>
    <row r="39" spans="1:8" s="191" customFormat="1" ht="14.25" customHeight="1" x14ac:dyDescent="0.25">
      <c r="A39" s="214" t="s">
        <v>289</v>
      </c>
      <c r="B39" s="215">
        <v>10019923</v>
      </c>
      <c r="C39" s="706">
        <v>16628242</v>
      </c>
      <c r="D39" s="182">
        <f t="shared" si="3"/>
        <v>0.65951794240334971</v>
      </c>
      <c r="E39" s="215">
        <v>35564482</v>
      </c>
      <c r="F39" s="894">
        <v>49884726</v>
      </c>
      <c r="G39" s="182">
        <f t="shared" si="4"/>
        <v>0.40265577325152657</v>
      </c>
      <c r="H39" s="476">
        <f t="shared" si="5"/>
        <v>4.7107079080995054E-2</v>
      </c>
    </row>
    <row r="40" spans="1:8" s="191" customFormat="1" ht="14.25" customHeight="1" x14ac:dyDescent="0.25">
      <c r="A40" s="214" t="s">
        <v>305</v>
      </c>
      <c r="B40" s="215">
        <v>20823887</v>
      </c>
      <c r="C40" s="706">
        <v>14675210</v>
      </c>
      <c r="D40" s="182">
        <f t="shared" si="3"/>
        <v>-0.29527037867618089</v>
      </c>
      <c r="E40" s="215">
        <v>35844597</v>
      </c>
      <c r="F40" s="894">
        <v>49222926</v>
      </c>
      <c r="G40" s="182">
        <f t="shared" si="4"/>
        <v>0.3732313966314087</v>
      </c>
      <c r="H40" s="476">
        <f t="shared" si="5"/>
        <v>4.6482128972302417E-2</v>
      </c>
    </row>
    <row r="41" spans="1:8" s="191" customFormat="1" ht="14.25" customHeight="1" x14ac:dyDescent="0.25">
      <c r="A41" s="214" t="s">
        <v>283</v>
      </c>
      <c r="B41" s="215">
        <v>8999714</v>
      </c>
      <c r="C41" s="706">
        <v>15022448</v>
      </c>
      <c r="D41" s="182">
        <f t="shared" si="3"/>
        <v>0.66921393279830887</v>
      </c>
      <c r="E41" s="215">
        <v>70732974</v>
      </c>
      <c r="F41" s="894">
        <v>35211747</v>
      </c>
      <c r="G41" s="182">
        <f t="shared" si="4"/>
        <v>-0.5021876642709806</v>
      </c>
      <c r="H41" s="476">
        <f t="shared" si="5"/>
        <v>3.3251110781063332E-2</v>
      </c>
    </row>
    <row r="42" spans="1:8" s="191" customFormat="1" ht="14.25" customHeight="1" x14ac:dyDescent="0.25">
      <c r="A42" s="214" t="s">
        <v>284</v>
      </c>
      <c r="B42" s="215">
        <v>7380737</v>
      </c>
      <c r="C42" s="706">
        <v>2977104</v>
      </c>
      <c r="D42" s="182">
        <f t="shared" si="3"/>
        <v>-0.59663865546218486</v>
      </c>
      <c r="E42" s="215">
        <v>18533012</v>
      </c>
      <c r="F42" s="894">
        <v>31589626</v>
      </c>
      <c r="G42" s="182">
        <f t="shared" si="4"/>
        <v>0.70450577596345365</v>
      </c>
      <c r="H42" s="476">
        <f t="shared" si="5"/>
        <v>2.9830674225233944E-2</v>
      </c>
    </row>
    <row r="43" spans="1:8" s="191" customFormat="1" ht="14.25" customHeight="1" x14ac:dyDescent="0.25">
      <c r="A43" s="214" t="s">
        <v>297</v>
      </c>
      <c r="B43" s="215">
        <v>8545986</v>
      </c>
      <c r="C43" s="706">
        <v>3624405</v>
      </c>
      <c r="D43" s="182">
        <f t="shared" si="3"/>
        <v>-0.57589387579151197</v>
      </c>
      <c r="E43" s="215">
        <v>26137786</v>
      </c>
      <c r="F43" s="894">
        <v>27432824</v>
      </c>
      <c r="G43" s="182">
        <f t="shared" si="4"/>
        <v>4.9546583631834729E-2</v>
      </c>
      <c r="H43" s="476">
        <f t="shared" si="5"/>
        <v>2.5905328408198917E-2</v>
      </c>
    </row>
    <row r="44" spans="1:8" s="191" customFormat="1" ht="14.25" customHeight="1" x14ac:dyDescent="0.25">
      <c r="A44" s="214" t="s">
        <v>325</v>
      </c>
      <c r="B44" s="215">
        <v>2673771</v>
      </c>
      <c r="C44" s="706">
        <v>9085488</v>
      </c>
      <c r="D44" s="182">
        <f t="shared" si="3"/>
        <v>2.3980052891590193</v>
      </c>
      <c r="E44" s="215">
        <v>6959212</v>
      </c>
      <c r="F44" s="894">
        <v>22088614</v>
      </c>
      <c r="G44" s="182">
        <f t="shared" si="4"/>
        <v>2.1740107931760089</v>
      </c>
      <c r="H44" s="476">
        <f t="shared" si="5"/>
        <v>2.0858691024735199E-2</v>
      </c>
    </row>
    <row r="45" spans="1:8" s="191" customFormat="1" ht="14.25" customHeight="1" x14ac:dyDescent="0.25">
      <c r="A45" s="214" t="s">
        <v>293</v>
      </c>
      <c r="B45" s="215">
        <v>7089478</v>
      </c>
      <c r="C45" s="706">
        <v>7519674</v>
      </c>
      <c r="D45" s="182">
        <f t="shared" si="3"/>
        <v>6.068091331971126E-2</v>
      </c>
      <c r="E45" s="215">
        <v>21478179</v>
      </c>
      <c r="F45" s="894">
        <v>20972908</v>
      </c>
      <c r="G45" s="182">
        <f t="shared" si="4"/>
        <v>-2.3524852828538223E-2</v>
      </c>
      <c r="H45" s="476">
        <f t="shared" si="5"/>
        <v>1.9805108996979032E-2</v>
      </c>
    </row>
    <row r="46" spans="1:8" s="191" customFormat="1" ht="14.25" customHeight="1" x14ac:dyDescent="0.25">
      <c r="A46" s="214" t="s">
        <v>295</v>
      </c>
      <c r="B46" s="215">
        <v>6762745</v>
      </c>
      <c r="C46" s="706">
        <v>8587129</v>
      </c>
      <c r="D46" s="182">
        <f t="shared" si="3"/>
        <v>0.26976974586502966</v>
      </c>
      <c r="E46" s="215">
        <v>19251248</v>
      </c>
      <c r="F46" s="894">
        <v>20346982</v>
      </c>
      <c r="G46" s="182">
        <f t="shared" si="4"/>
        <v>5.6917556721517437E-2</v>
      </c>
      <c r="H46" s="476">
        <f t="shared" si="5"/>
        <v>1.9214035376952515E-2</v>
      </c>
    </row>
    <row r="47" spans="1:8" s="191" customFormat="1" ht="14.25" customHeight="1" x14ac:dyDescent="0.25">
      <c r="A47" s="214" t="s">
        <v>286</v>
      </c>
      <c r="B47" s="215">
        <v>5819224</v>
      </c>
      <c r="C47" s="706">
        <v>7266799</v>
      </c>
      <c r="D47" s="182">
        <f t="shared" si="3"/>
        <v>0.24875739445671785</v>
      </c>
      <c r="E47" s="215">
        <v>15569190</v>
      </c>
      <c r="F47" s="894">
        <v>18677905</v>
      </c>
      <c r="G47" s="182">
        <f t="shared" si="4"/>
        <v>0.19967095269567658</v>
      </c>
      <c r="H47" s="476">
        <f t="shared" si="5"/>
        <v>1.7637894771684481E-2</v>
      </c>
    </row>
    <row r="48" spans="1:8" s="191" customFormat="1" ht="14.25" customHeight="1" x14ac:dyDescent="0.25">
      <c r="A48" s="214" t="s">
        <v>296</v>
      </c>
      <c r="B48" s="215">
        <v>3103386</v>
      </c>
      <c r="C48" s="706">
        <v>5892053</v>
      </c>
      <c r="D48" s="182">
        <f t="shared" si="3"/>
        <v>0.89858850945386748</v>
      </c>
      <c r="E48" s="215">
        <v>8890035</v>
      </c>
      <c r="F48" s="894">
        <v>17393394</v>
      </c>
      <c r="G48" s="182">
        <f t="shared" si="4"/>
        <v>0.95650455819352787</v>
      </c>
      <c r="H48" s="476">
        <f t="shared" si="5"/>
        <v>1.6424907027551981E-2</v>
      </c>
    </row>
    <row r="49" spans="1:8" s="191" customFormat="1" ht="14.25" customHeight="1" x14ac:dyDescent="0.25">
      <c r="A49" s="214" t="s">
        <v>322</v>
      </c>
      <c r="B49" s="215">
        <v>1496307</v>
      </c>
      <c r="C49" s="706">
        <v>5085293</v>
      </c>
      <c r="D49" s="182">
        <f t="shared" si="3"/>
        <v>2.3985625944408469</v>
      </c>
      <c r="E49" s="215">
        <v>3160289</v>
      </c>
      <c r="F49" s="894">
        <v>12774608</v>
      </c>
      <c r="G49" s="182">
        <f t="shared" si="4"/>
        <v>3.0422277835982721</v>
      </c>
      <c r="H49" s="476">
        <f t="shared" si="5"/>
        <v>1.2063301085079872E-2</v>
      </c>
    </row>
    <row r="50" spans="1:8" s="191" customFormat="1" ht="14.25" customHeight="1" x14ac:dyDescent="0.25">
      <c r="A50" s="214" t="s">
        <v>306</v>
      </c>
      <c r="B50" s="215">
        <v>8948022</v>
      </c>
      <c r="C50" s="706">
        <v>4413383</v>
      </c>
      <c r="D50" s="182">
        <f t="shared" si="3"/>
        <v>-0.50677557565236198</v>
      </c>
      <c r="E50" s="215">
        <v>23176343</v>
      </c>
      <c r="F50" s="894">
        <v>11893710</v>
      </c>
      <c r="G50" s="182">
        <f t="shared" si="4"/>
        <v>-0.48681679417671719</v>
      </c>
      <c r="H50" s="476">
        <f t="shared" si="5"/>
        <v>1.1231452640161274E-2</v>
      </c>
    </row>
    <row r="51" spans="1:8" s="191" customFormat="1" ht="14.25" customHeight="1" x14ac:dyDescent="0.25">
      <c r="A51" s="214" t="s">
        <v>299</v>
      </c>
      <c r="B51" s="215">
        <v>100138</v>
      </c>
      <c r="C51" s="706">
        <v>2573531</v>
      </c>
      <c r="D51" s="182" t="s">
        <v>246</v>
      </c>
      <c r="E51" s="215">
        <v>1582613</v>
      </c>
      <c r="F51" s="894">
        <v>10951154</v>
      </c>
      <c r="G51" s="182">
        <f t="shared" si="4"/>
        <v>5.9196663998084178</v>
      </c>
      <c r="H51" s="476">
        <f t="shared" si="5"/>
        <v>1.0341379393487204E-2</v>
      </c>
    </row>
    <row r="52" spans="1:8" s="191" customFormat="1" ht="14.25" customHeight="1" x14ac:dyDescent="0.25">
      <c r="A52" s="214" t="s">
        <v>285</v>
      </c>
      <c r="B52" s="215">
        <v>7246683</v>
      </c>
      <c r="C52" s="706">
        <v>5785457</v>
      </c>
      <c r="D52" s="182">
        <f t="shared" si="3"/>
        <v>-0.20164066787521961</v>
      </c>
      <c r="E52" s="215">
        <v>16470105</v>
      </c>
      <c r="F52" s="894">
        <v>10832557</v>
      </c>
      <c r="G52" s="182">
        <f t="shared" si="4"/>
        <v>-0.34228974253655331</v>
      </c>
      <c r="H52" s="476">
        <f t="shared" si="5"/>
        <v>1.0229386029871881E-2</v>
      </c>
    </row>
    <row r="53" spans="1:8" s="191" customFormat="1" ht="14.25" customHeight="1" x14ac:dyDescent="0.25">
      <c r="A53" s="214" t="s">
        <v>539</v>
      </c>
      <c r="B53" s="215">
        <v>2834688</v>
      </c>
      <c r="C53" s="706">
        <v>3713856</v>
      </c>
      <c r="D53" s="182">
        <f t="shared" si="3"/>
        <v>0.31014630181522618</v>
      </c>
      <c r="E53" s="215">
        <v>8291077</v>
      </c>
      <c r="F53" s="894">
        <v>9901505</v>
      </c>
      <c r="G53" s="182">
        <f t="shared" si="4"/>
        <v>0.19423628558750572</v>
      </c>
      <c r="H53" s="476">
        <f t="shared" si="5"/>
        <v>9.3501762254014978E-3</v>
      </c>
    </row>
    <row r="54" spans="1:8" s="191" customFormat="1" ht="14.25" customHeight="1" x14ac:dyDescent="0.25">
      <c r="A54" s="214" t="s">
        <v>298</v>
      </c>
      <c r="B54" s="215">
        <v>1977072</v>
      </c>
      <c r="C54" s="706">
        <v>4363444</v>
      </c>
      <c r="D54" s="182">
        <f t="shared" si="3"/>
        <v>1.2070233152864436</v>
      </c>
      <c r="E54" s="215">
        <v>5417340</v>
      </c>
      <c r="F54" s="894">
        <v>9639890</v>
      </c>
      <c r="G54" s="182">
        <f t="shared" si="4"/>
        <v>0.77945080057740523</v>
      </c>
      <c r="H54" s="476">
        <f t="shared" si="5"/>
        <v>9.1031282914552526E-3</v>
      </c>
    </row>
    <row r="55" spans="1:8" s="191" customFormat="1" ht="14.25" customHeight="1" x14ac:dyDescent="0.25">
      <c r="A55" s="214" t="s">
        <v>321</v>
      </c>
      <c r="B55" s="215">
        <v>6280446</v>
      </c>
      <c r="C55" s="706">
        <v>3082186</v>
      </c>
      <c r="D55" s="182">
        <f t="shared" si="3"/>
        <v>-0.5092409042287761</v>
      </c>
      <c r="E55" s="215">
        <v>15055064</v>
      </c>
      <c r="F55" s="894">
        <v>9214633</v>
      </c>
      <c r="G55" s="182">
        <f t="shared" si="4"/>
        <v>-0.38793797223313031</v>
      </c>
      <c r="H55" s="476">
        <f t="shared" si="5"/>
        <v>8.7015501585264148E-3</v>
      </c>
    </row>
    <row r="56" spans="1:8" s="191" customFormat="1" ht="14.25" customHeight="1" x14ac:dyDescent="0.25">
      <c r="A56" s="214" t="s">
        <v>287</v>
      </c>
      <c r="B56" s="215">
        <v>2063763</v>
      </c>
      <c r="C56" s="706">
        <v>2626058</v>
      </c>
      <c r="D56" s="182">
        <f t="shared" si="3"/>
        <v>0.27246103355860152</v>
      </c>
      <c r="E56" s="215">
        <v>4475882</v>
      </c>
      <c r="F56" s="894">
        <v>7738842</v>
      </c>
      <c r="G56" s="182">
        <f t="shared" si="4"/>
        <v>0.72900938854062725</v>
      </c>
      <c r="H56" s="476">
        <f t="shared" si="5"/>
        <v>7.3079331354716859E-3</v>
      </c>
    </row>
    <row r="57" spans="1:8" s="191" customFormat="1" ht="14.25" customHeight="1" x14ac:dyDescent="0.25">
      <c r="A57" s="214" t="s">
        <v>320</v>
      </c>
      <c r="B57" s="215">
        <v>3368390</v>
      </c>
      <c r="C57" s="706">
        <v>2577482</v>
      </c>
      <c r="D57" s="182">
        <f t="shared" si="3"/>
        <v>-0.23480297708994502</v>
      </c>
      <c r="E57" s="215">
        <v>7719297</v>
      </c>
      <c r="F57" s="894">
        <v>7512748</v>
      </c>
      <c r="G57" s="182">
        <f t="shared" si="4"/>
        <v>-2.675748840859471E-2</v>
      </c>
      <c r="H57" s="476">
        <f t="shared" si="5"/>
        <v>7.0944283456941797E-3</v>
      </c>
    </row>
    <row r="58" spans="1:8" s="191" customFormat="1" ht="14.25" customHeight="1" x14ac:dyDescent="0.25">
      <c r="A58" s="214" t="s">
        <v>319</v>
      </c>
      <c r="B58" s="215">
        <v>1911973</v>
      </c>
      <c r="C58" s="706">
        <v>3627183</v>
      </c>
      <c r="D58" s="182">
        <f t="shared" si="3"/>
        <v>0.89708902793083367</v>
      </c>
      <c r="E58" s="215">
        <v>3829220</v>
      </c>
      <c r="F58" s="894">
        <v>7147844</v>
      </c>
      <c r="G58" s="182">
        <f t="shared" si="4"/>
        <v>0.86665796167365672</v>
      </c>
      <c r="H58" s="476">
        <f t="shared" si="5"/>
        <v>6.7498426786310513E-3</v>
      </c>
    </row>
    <row r="59" spans="1:8" s="191" customFormat="1" ht="14.25" customHeight="1" x14ac:dyDescent="0.25">
      <c r="A59" s="214" t="s">
        <v>323</v>
      </c>
      <c r="B59" s="215">
        <v>1541000</v>
      </c>
      <c r="C59" s="706">
        <v>1900000</v>
      </c>
      <c r="D59" s="182">
        <f t="shared" si="3"/>
        <v>0.23296560674886435</v>
      </c>
      <c r="E59" s="215">
        <v>4812900</v>
      </c>
      <c r="F59" s="894">
        <v>6850000</v>
      </c>
      <c r="G59" s="182">
        <f t="shared" si="4"/>
        <v>0.42325832658064777</v>
      </c>
      <c r="H59" s="476">
        <f t="shared" si="5"/>
        <v>6.4685830228839213E-3</v>
      </c>
    </row>
    <row r="60" spans="1:8" s="191" customFormat="1" ht="14.25" customHeight="1" x14ac:dyDescent="0.25">
      <c r="A60" s="216" t="s">
        <v>292</v>
      </c>
      <c r="B60" s="215">
        <v>680803</v>
      </c>
      <c r="C60" s="706">
        <v>3277012</v>
      </c>
      <c r="D60" s="182">
        <f t="shared" si="3"/>
        <v>3.8134511745688551</v>
      </c>
      <c r="E60" s="215">
        <v>3668306</v>
      </c>
      <c r="F60" s="894">
        <v>6805211</v>
      </c>
      <c r="G60" s="182">
        <f t="shared" si="4"/>
        <v>0.85513722137684267</v>
      </c>
      <c r="H60" s="476">
        <f t="shared" si="5"/>
        <v>6.4262879331011555E-3</v>
      </c>
    </row>
    <row r="61" spans="1:8" s="191" customFormat="1" ht="14.25" customHeight="1" x14ac:dyDescent="0.25">
      <c r="A61" s="214" t="s">
        <v>324</v>
      </c>
      <c r="B61" s="215">
        <v>414866</v>
      </c>
      <c r="C61" s="706">
        <v>2307057</v>
      </c>
      <c r="D61" s="182">
        <f t="shared" si="3"/>
        <v>4.5609690839933856</v>
      </c>
      <c r="E61" s="215">
        <v>3038692</v>
      </c>
      <c r="F61" s="894">
        <v>6767623</v>
      </c>
      <c r="G61" s="182">
        <f t="shared" si="4"/>
        <v>1.2271500369237818</v>
      </c>
      <c r="H61" s="476">
        <f t="shared" si="5"/>
        <v>6.3907928822012775E-3</v>
      </c>
    </row>
    <row r="62" spans="1:8" s="191" customFormat="1" ht="14.25" customHeight="1" x14ac:dyDescent="0.25">
      <c r="A62" s="214" t="s">
        <v>301</v>
      </c>
      <c r="B62" s="215">
        <v>936563</v>
      </c>
      <c r="C62" s="706">
        <v>1355159</v>
      </c>
      <c r="D62" s="182">
        <f t="shared" si="3"/>
        <v>0.44694911073787891</v>
      </c>
      <c r="E62" s="215">
        <v>3845862</v>
      </c>
      <c r="F62" s="894">
        <v>6300404</v>
      </c>
      <c r="G62" s="182">
        <f t="shared" si="4"/>
        <v>0.63822934884299021</v>
      </c>
      <c r="H62" s="476">
        <f t="shared" si="5"/>
        <v>5.9495892484248102E-3</v>
      </c>
    </row>
    <row r="63" spans="1:8" s="191" customFormat="1" ht="14.25" customHeight="1" x14ac:dyDescent="0.25">
      <c r="A63" s="214" t="s">
        <v>291</v>
      </c>
      <c r="B63" s="215">
        <v>3046752</v>
      </c>
      <c r="C63" s="706">
        <v>2252380</v>
      </c>
      <c r="D63" s="182">
        <f t="shared" si="3"/>
        <v>-0.26072748947075441</v>
      </c>
      <c r="E63" s="215">
        <v>8242916</v>
      </c>
      <c r="F63" s="894">
        <v>6203629</v>
      </c>
      <c r="G63" s="182">
        <f t="shared" si="4"/>
        <v>-0.24739873607834895</v>
      </c>
      <c r="H63" s="476">
        <f t="shared" si="5"/>
        <v>5.8582028072511469E-3</v>
      </c>
    </row>
    <row r="64" spans="1:8" s="191" customFormat="1" ht="14.25" customHeight="1" x14ac:dyDescent="0.25">
      <c r="A64" s="214" t="s">
        <v>400</v>
      </c>
      <c r="B64" s="215">
        <v>1661830</v>
      </c>
      <c r="C64" s="706">
        <v>2095657</v>
      </c>
      <c r="D64" s="182">
        <f t="shared" si="3"/>
        <v>0.26105377806394148</v>
      </c>
      <c r="E64" s="215">
        <v>4300707</v>
      </c>
      <c r="F64" s="894">
        <v>6046758</v>
      </c>
      <c r="G64" s="182">
        <f t="shared" si="4"/>
        <v>0.40599161951744223</v>
      </c>
      <c r="H64" s="476">
        <f t="shared" si="5"/>
        <v>5.7100665901149688E-3</v>
      </c>
    </row>
    <row r="65" spans="1:8" s="191" customFormat="1" ht="14.25" customHeight="1" x14ac:dyDescent="0.25">
      <c r="A65" s="214" t="s">
        <v>290</v>
      </c>
      <c r="B65" s="215">
        <v>2936629</v>
      </c>
      <c r="C65" s="706">
        <v>1142083</v>
      </c>
      <c r="D65" s="182">
        <f t="shared" si="3"/>
        <v>-0.61109047142148354</v>
      </c>
      <c r="E65" s="215">
        <v>6355596</v>
      </c>
      <c r="F65" s="894">
        <v>5478591</v>
      </c>
      <c r="G65" s="182">
        <f t="shared" si="4"/>
        <v>-0.13798941908831208</v>
      </c>
      <c r="H65" s="476">
        <f t="shared" si="5"/>
        <v>5.1735358732736712E-3</v>
      </c>
    </row>
    <row r="66" spans="1:8" s="191" customFormat="1" ht="14.25" customHeight="1" x14ac:dyDescent="0.25">
      <c r="A66" s="214" t="s">
        <v>521</v>
      </c>
      <c r="B66" s="215">
        <v>406785</v>
      </c>
      <c r="C66" s="706">
        <v>1832827</v>
      </c>
      <c r="D66" s="182">
        <f t="shared" si="3"/>
        <v>3.5056405718008286</v>
      </c>
      <c r="E66" s="215">
        <v>1876141</v>
      </c>
      <c r="F66" s="894">
        <v>4394713</v>
      </c>
      <c r="G66" s="182">
        <f t="shared" si="4"/>
        <v>1.3424214917748718</v>
      </c>
      <c r="H66" s="476">
        <f t="shared" si="5"/>
        <v>4.1500096207660242E-3</v>
      </c>
    </row>
    <row r="67" spans="1:8" s="191" customFormat="1" ht="14.25" customHeight="1" x14ac:dyDescent="0.25">
      <c r="A67" s="214" t="s">
        <v>401</v>
      </c>
      <c r="B67" s="215">
        <v>1148860</v>
      </c>
      <c r="C67" s="706">
        <v>1678182</v>
      </c>
      <c r="D67" s="182">
        <f t="shared" si="3"/>
        <v>0.46073673032397333</v>
      </c>
      <c r="E67" s="215">
        <v>2853396</v>
      </c>
      <c r="F67" s="894">
        <v>4278553</v>
      </c>
      <c r="G67" s="182">
        <f t="shared" si="4"/>
        <v>0.49945994176763397</v>
      </c>
      <c r="H67" s="476">
        <f t="shared" si="5"/>
        <v>4.0403175617969448E-3</v>
      </c>
    </row>
    <row r="68" spans="1:8" s="191" customFormat="1" ht="14.25" customHeight="1" x14ac:dyDescent="0.25">
      <c r="A68" s="214" t="s">
        <v>304</v>
      </c>
      <c r="B68" s="215">
        <v>1253030</v>
      </c>
      <c r="C68" s="706">
        <v>2168220</v>
      </c>
      <c r="D68" s="182">
        <f t="shared" si="3"/>
        <v>0.73038155511041225</v>
      </c>
      <c r="E68" s="215">
        <v>4421280</v>
      </c>
      <c r="F68" s="894">
        <v>4228679</v>
      </c>
      <c r="G68" s="182">
        <f t="shared" si="4"/>
        <v>-4.3562271559367427E-2</v>
      </c>
      <c r="H68" s="476">
        <f t="shared" si="5"/>
        <v>3.9932206114782131E-3</v>
      </c>
    </row>
    <row r="69" spans="1:8" s="191" customFormat="1" ht="14.25" customHeight="1" x14ac:dyDescent="0.25">
      <c r="A69" s="214" t="s">
        <v>318</v>
      </c>
      <c r="B69" s="215">
        <v>2709575</v>
      </c>
      <c r="C69" s="706">
        <v>1481527</v>
      </c>
      <c r="D69" s="182">
        <f t="shared" si="3"/>
        <v>-0.45322532131422821</v>
      </c>
      <c r="E69" s="215">
        <v>5988304</v>
      </c>
      <c r="F69" s="894">
        <v>4174880</v>
      </c>
      <c r="G69" s="182">
        <f t="shared" si="4"/>
        <v>-0.30282764535668194</v>
      </c>
      <c r="H69" s="476">
        <f t="shared" si="5"/>
        <v>3.9424172103033027E-3</v>
      </c>
    </row>
    <row r="70" spans="1:8" s="191" customFormat="1" ht="14.25" customHeight="1" x14ac:dyDescent="0.25">
      <c r="A70" s="214" t="s">
        <v>300</v>
      </c>
      <c r="B70" s="215">
        <v>2307639</v>
      </c>
      <c r="C70" s="706">
        <v>1903963</v>
      </c>
      <c r="D70" s="182">
        <f t="shared" si="3"/>
        <v>-0.17493030755677119</v>
      </c>
      <c r="E70" s="215">
        <v>6343242</v>
      </c>
      <c r="F70" s="894">
        <v>4010136</v>
      </c>
      <c r="G70" s="182">
        <f t="shared" si="4"/>
        <v>-0.36780970992435724</v>
      </c>
      <c r="H70" s="476">
        <f t="shared" si="5"/>
        <v>3.7868463721249103E-3</v>
      </c>
    </row>
    <row r="71" spans="1:8" s="191" customFormat="1" ht="14.25" customHeight="1" x14ac:dyDescent="0.25">
      <c r="A71" s="214" t="s">
        <v>288</v>
      </c>
      <c r="B71" s="215">
        <v>10574890</v>
      </c>
      <c r="C71" s="706">
        <v>1326822</v>
      </c>
      <c r="D71" s="182">
        <f t="shared" si="3"/>
        <v>-0.87453089346555846</v>
      </c>
      <c r="E71" s="215">
        <v>23735666</v>
      </c>
      <c r="F71" s="894">
        <v>3738180</v>
      </c>
      <c r="G71" s="182">
        <f t="shared" si="4"/>
        <v>-0.84250789508076163</v>
      </c>
      <c r="H71" s="476">
        <f t="shared" si="5"/>
        <v>3.5300332386108348E-3</v>
      </c>
    </row>
    <row r="72" spans="1:8" s="191" customFormat="1" ht="14.25" customHeight="1" x14ac:dyDescent="0.25">
      <c r="A72" s="214" t="s">
        <v>624</v>
      </c>
      <c r="B72" s="215">
        <v>2095685</v>
      </c>
      <c r="C72" s="706">
        <v>1353374</v>
      </c>
      <c r="D72" s="182">
        <f t="shared" si="3"/>
        <v>-0.35420924423279265</v>
      </c>
      <c r="E72" s="215">
        <v>4868137</v>
      </c>
      <c r="F72" s="894">
        <v>3642532</v>
      </c>
      <c r="G72" s="182">
        <f t="shared" si="4"/>
        <v>-0.25176058110114818</v>
      </c>
      <c r="H72" s="476">
        <f t="shared" si="5"/>
        <v>3.4397110446002066E-3</v>
      </c>
    </row>
    <row r="73" spans="1:8" s="191" customFormat="1" ht="14.25" customHeight="1" x14ac:dyDescent="0.25">
      <c r="A73" s="214" t="s">
        <v>450</v>
      </c>
      <c r="B73" s="215">
        <v>1179789</v>
      </c>
      <c r="C73" s="706">
        <v>1284877</v>
      </c>
      <c r="D73" s="182">
        <f t="shared" si="3"/>
        <v>8.9073554677997491E-2</v>
      </c>
      <c r="E73" s="215">
        <v>2510542</v>
      </c>
      <c r="F73" s="894">
        <v>3428419</v>
      </c>
      <c r="G73" s="182">
        <f t="shared" si="4"/>
        <v>0.36560909954902177</v>
      </c>
      <c r="H73" s="476">
        <f t="shared" si="5"/>
        <v>3.2375201370412657E-3</v>
      </c>
    </row>
    <row r="74" spans="1:8" s="191" customFormat="1" ht="14.25" customHeight="1" x14ac:dyDescent="0.25">
      <c r="A74" s="214" t="s">
        <v>303</v>
      </c>
      <c r="B74" s="215">
        <v>1111749</v>
      </c>
      <c r="C74" s="706">
        <v>834903</v>
      </c>
      <c r="D74" s="182">
        <f t="shared" si="3"/>
        <v>-0.24901843851444883</v>
      </c>
      <c r="E74" s="215">
        <v>3580201</v>
      </c>
      <c r="F74" s="894">
        <v>3350127</v>
      </c>
      <c r="G74" s="182">
        <f t="shared" si="4"/>
        <v>-6.4262872391801507E-2</v>
      </c>
      <c r="H74" s="476">
        <f t="shared" si="5"/>
        <v>3.1635875382051157E-3</v>
      </c>
    </row>
    <row r="75" spans="1:8" s="191" customFormat="1" ht="14.25" customHeight="1" x14ac:dyDescent="0.25">
      <c r="A75" s="214" t="s">
        <v>623</v>
      </c>
      <c r="B75" s="215">
        <v>822928</v>
      </c>
      <c r="C75" s="706">
        <v>937975</v>
      </c>
      <c r="D75" s="182">
        <f t="shared" si="3"/>
        <v>0.13980202399237851</v>
      </c>
      <c r="E75" s="215">
        <v>2082339</v>
      </c>
      <c r="F75" s="894">
        <v>3074028</v>
      </c>
      <c r="G75" s="182">
        <f t="shared" si="4"/>
        <v>0.47623801888165174</v>
      </c>
      <c r="H75" s="476">
        <f t="shared" si="5"/>
        <v>2.9028620923605567E-3</v>
      </c>
    </row>
    <row r="76" spans="1:8" s="191" customFormat="1" ht="14.25" customHeight="1" x14ac:dyDescent="0.25">
      <c r="A76" s="214" t="s">
        <v>541</v>
      </c>
      <c r="B76" s="215">
        <v>1057049</v>
      </c>
      <c r="C76" s="706">
        <v>821301</v>
      </c>
      <c r="D76" s="182">
        <f t="shared" si="3"/>
        <v>-0.22302466583857516</v>
      </c>
      <c r="E76" s="215">
        <v>3113852</v>
      </c>
      <c r="F76" s="894">
        <v>2905220</v>
      </c>
      <c r="G76" s="182">
        <f t="shared" si="4"/>
        <v>-6.7001257606334574E-2</v>
      </c>
      <c r="H76" s="476">
        <f t="shared" si="5"/>
        <v>2.7434535430281497E-3</v>
      </c>
    </row>
    <row r="77" spans="1:8" s="191" customFormat="1" ht="14.25" customHeight="1" x14ac:dyDescent="0.25">
      <c r="A77" s="214" t="s">
        <v>715</v>
      </c>
      <c r="B77" s="215">
        <v>123190</v>
      </c>
      <c r="C77" s="706">
        <v>589451</v>
      </c>
      <c r="D77" s="182">
        <f t="shared" si="3"/>
        <v>3.7848932543225908</v>
      </c>
      <c r="E77" s="215">
        <v>362367</v>
      </c>
      <c r="F77" s="894">
        <v>2876613</v>
      </c>
      <c r="G77" s="182">
        <f t="shared" si="4"/>
        <v>6.9383967083095319</v>
      </c>
      <c r="H77" s="476">
        <f t="shared" si="5"/>
        <v>2.7164394182784212E-3</v>
      </c>
    </row>
    <row r="78" spans="1:8" s="191" customFormat="1" ht="14.25" customHeight="1" x14ac:dyDescent="0.25">
      <c r="A78" s="214" t="s">
        <v>833</v>
      </c>
      <c r="B78" s="215">
        <v>1194854</v>
      </c>
      <c r="C78" s="706">
        <v>1281050</v>
      </c>
      <c r="D78" s="182">
        <f t="shared" si="3"/>
        <v>7.2139357611892274E-2</v>
      </c>
      <c r="E78" s="215">
        <v>1967138</v>
      </c>
      <c r="F78" s="894">
        <v>2822339</v>
      </c>
      <c r="G78" s="182">
        <f t="shared" si="4"/>
        <v>0.43474377496647421</v>
      </c>
      <c r="H78" s="476">
        <f t="shared" si="5"/>
        <v>2.6651874657260123E-3</v>
      </c>
    </row>
    <row r="79" spans="1:8" s="191" customFormat="1" ht="14.25" customHeight="1" x14ac:dyDescent="0.25">
      <c r="A79" s="214" t="s">
        <v>302</v>
      </c>
      <c r="B79" s="215">
        <v>5026082</v>
      </c>
      <c r="C79" s="706">
        <v>1110898</v>
      </c>
      <c r="D79" s="182">
        <f t="shared" si="3"/>
        <v>-0.7789733633474345</v>
      </c>
      <c r="E79" s="215">
        <v>14766569</v>
      </c>
      <c r="F79" s="894">
        <v>2735814</v>
      </c>
      <c r="G79" s="182">
        <f t="shared" si="4"/>
        <v>-0.81472920351369371</v>
      </c>
      <c r="H79" s="476">
        <f t="shared" si="5"/>
        <v>2.5834802911194384E-3</v>
      </c>
    </row>
    <row r="80" spans="1:8" s="191" customFormat="1" ht="14.25" customHeight="1" x14ac:dyDescent="0.25">
      <c r="A80" s="214" t="s">
        <v>621</v>
      </c>
      <c r="B80" s="215">
        <v>457488</v>
      </c>
      <c r="C80" s="706">
        <v>1001546</v>
      </c>
      <c r="D80" s="182">
        <f t="shared" si="3"/>
        <v>1.1892290070996396</v>
      </c>
      <c r="E80" s="215">
        <v>1628592</v>
      </c>
      <c r="F80" s="894">
        <v>2666619</v>
      </c>
      <c r="G80" s="182">
        <f t="shared" si="4"/>
        <v>0.63737694892275054</v>
      </c>
      <c r="H80" s="476">
        <f t="shared" si="5"/>
        <v>2.5181381594014157E-3</v>
      </c>
    </row>
    <row r="81" spans="1:8" s="191" customFormat="1" ht="14.25" customHeight="1" x14ac:dyDescent="0.25">
      <c r="A81" s="214" t="s">
        <v>537</v>
      </c>
      <c r="B81" s="215">
        <v>860402</v>
      </c>
      <c r="C81" s="706">
        <v>860635</v>
      </c>
      <c r="D81" s="955">
        <f t="shared" si="3"/>
        <v>2.7080364759735076E-4</v>
      </c>
      <c r="E81" s="215">
        <v>2177781</v>
      </c>
      <c r="F81" s="894">
        <v>2546828</v>
      </c>
      <c r="G81" s="182">
        <f t="shared" si="4"/>
        <v>0.16946010641106701</v>
      </c>
      <c r="H81" s="476">
        <f t="shared" si="5"/>
        <v>2.4050172792708631E-3</v>
      </c>
    </row>
    <row r="82" spans="1:8" s="191" customFormat="1" ht="14.25" customHeight="1" x14ac:dyDescent="0.25">
      <c r="A82" s="214" t="s">
        <v>622</v>
      </c>
      <c r="B82" s="215">
        <v>620967</v>
      </c>
      <c r="C82" s="706">
        <v>543490</v>
      </c>
      <c r="D82" s="182">
        <f t="shared" si="3"/>
        <v>-0.12476830491797475</v>
      </c>
      <c r="E82" s="215">
        <v>1547058</v>
      </c>
      <c r="F82" s="894">
        <v>2369412</v>
      </c>
      <c r="G82" s="182">
        <f t="shared" si="4"/>
        <v>0.53155990273150722</v>
      </c>
      <c r="H82" s="476">
        <f t="shared" si="5"/>
        <v>2.2374800346594797E-3</v>
      </c>
    </row>
    <row r="83" spans="1:8" s="205" customFormat="1" x14ac:dyDescent="0.2">
      <c r="A83" s="707" t="s">
        <v>834</v>
      </c>
      <c r="B83" s="215">
        <v>22309595</v>
      </c>
      <c r="C83" s="706">
        <v>24006833</v>
      </c>
      <c r="D83" s="182">
        <f t="shared" si="3"/>
        <v>7.6076593949822913E-2</v>
      </c>
      <c r="E83" s="477">
        <v>64780360</v>
      </c>
      <c r="F83" s="894">
        <v>63913544</v>
      </c>
      <c r="G83" s="182">
        <f t="shared" si="4"/>
        <v>-1.3380845676066011E-2</v>
      </c>
      <c r="H83" s="476">
        <f t="shared" si="5"/>
        <v>6.0354754109597737E-2</v>
      </c>
    </row>
    <row r="84" spans="1:8" s="6" customFormat="1" ht="13.5" thickBot="1" x14ac:dyDescent="0.25">
      <c r="A84" s="217" t="s">
        <v>326</v>
      </c>
      <c r="B84" s="218">
        <f>SUM(B33:B83)</f>
        <v>349368932</v>
      </c>
      <c r="C84" s="219">
        <f>SUM(C33:C83)</f>
        <v>403997078</v>
      </c>
      <c r="D84" s="708">
        <f>C84/B84-1</f>
        <v>0.15636234649507985</v>
      </c>
      <c r="E84" s="218">
        <f>+SUM(E33:E83)</f>
        <v>1012604271</v>
      </c>
      <c r="F84" s="219">
        <f>+SUM(F33:F83)</f>
        <v>1058964533</v>
      </c>
      <c r="G84" s="895">
        <f>F84/E84-1</f>
        <v>4.578319816310561E-2</v>
      </c>
      <c r="H84" s="220">
        <f>+C84/$C$84</f>
        <v>1</v>
      </c>
    </row>
    <row r="85" spans="1:8" s="6" customFormat="1" x14ac:dyDescent="0.2">
      <c r="B85" s="221"/>
      <c r="C85" s="221"/>
      <c r="D85" s="10"/>
      <c r="E85" s="10"/>
      <c r="F85" s="10"/>
    </row>
    <row r="86" spans="1:8" s="6" customFormat="1" ht="53.25" customHeight="1" x14ac:dyDescent="0.2">
      <c r="A86" s="984" t="s">
        <v>831</v>
      </c>
      <c r="B86" s="984"/>
      <c r="C86" s="984"/>
      <c r="D86" s="984"/>
      <c r="E86" s="984"/>
      <c r="F86" s="984"/>
      <c r="G86" s="198"/>
      <c r="H86" s="198"/>
    </row>
    <row r="87" spans="1:8" s="6" customFormat="1" ht="15" x14ac:dyDescent="0.25">
      <c r="A87"/>
      <c r="B87"/>
      <c r="C87"/>
      <c r="D87"/>
      <c r="E87"/>
      <c r="F87"/>
    </row>
    <row r="88" spans="1:8" s="6" customFormat="1" ht="15" x14ac:dyDescent="0.25">
      <c r="A88"/>
      <c r="B88"/>
      <c r="C88"/>
      <c r="D88"/>
      <c r="E88"/>
      <c r="F88"/>
    </row>
    <row r="89" spans="1:8" s="6" customFormat="1" ht="15" x14ac:dyDescent="0.25">
      <c r="A89"/>
      <c r="B89"/>
      <c r="C89"/>
      <c r="D89"/>
      <c r="E89"/>
      <c r="F89"/>
    </row>
    <row r="90" spans="1:8" s="6" customFormat="1" ht="15" x14ac:dyDescent="0.25">
      <c r="A90"/>
      <c r="B90"/>
      <c r="C90"/>
      <c r="D90"/>
      <c r="E90"/>
      <c r="F90"/>
    </row>
    <row r="91" spans="1:8" s="6" customFormat="1" ht="15" x14ac:dyDescent="0.25">
      <c r="A91"/>
      <c r="B91"/>
      <c r="C91"/>
      <c r="D91"/>
      <c r="E91"/>
      <c r="F91"/>
    </row>
    <row r="92" spans="1:8" s="6" customFormat="1" ht="15" x14ac:dyDescent="0.25">
      <c r="A92"/>
      <c r="B92"/>
      <c r="C92"/>
      <c r="D92"/>
      <c r="E92"/>
      <c r="F92"/>
    </row>
    <row r="93" spans="1:8" s="6" customFormat="1" ht="15" x14ac:dyDescent="0.25">
      <c r="A93"/>
      <c r="B93"/>
      <c r="C93"/>
      <c r="D93"/>
      <c r="E93"/>
      <c r="F93"/>
    </row>
    <row r="94" spans="1:8" s="6" customFormat="1" ht="15" x14ac:dyDescent="0.25">
      <c r="A94"/>
      <c r="B94"/>
      <c r="C94"/>
      <c r="D94"/>
      <c r="E94"/>
      <c r="F94"/>
    </row>
    <row r="95" spans="1:8" s="6" customFormat="1" ht="15" x14ac:dyDescent="0.25">
      <c r="A95"/>
      <c r="B95"/>
      <c r="C95"/>
      <c r="D95"/>
      <c r="E95"/>
      <c r="F95"/>
    </row>
    <row r="96" spans="1:8" s="6" customFormat="1" ht="15" x14ac:dyDescent="0.25">
      <c r="A96"/>
      <c r="B96"/>
      <c r="C96"/>
      <c r="D96"/>
      <c r="E96"/>
      <c r="F96"/>
    </row>
    <row r="97" spans="1:6" s="6" customFormat="1" ht="15" x14ac:dyDescent="0.25">
      <c r="A97"/>
      <c r="B97"/>
      <c r="C97"/>
      <c r="D97"/>
      <c r="E97"/>
      <c r="F97"/>
    </row>
    <row r="98" spans="1:6" s="6" customFormat="1" ht="15" x14ac:dyDescent="0.25">
      <c r="A98"/>
      <c r="B98"/>
      <c r="C98"/>
      <c r="D98"/>
      <c r="E98"/>
      <c r="F98"/>
    </row>
    <row r="99" spans="1:6" s="6" customFormat="1" ht="15" x14ac:dyDescent="0.25">
      <c r="A99"/>
      <c r="B99"/>
      <c r="C99"/>
      <c r="D99"/>
      <c r="E99"/>
      <c r="F99"/>
    </row>
    <row r="100" spans="1:6" s="6" customFormat="1" ht="15" x14ac:dyDescent="0.25">
      <c r="A100"/>
      <c r="B100"/>
      <c r="C100"/>
      <c r="D100"/>
      <c r="E100"/>
      <c r="F100"/>
    </row>
    <row r="101" spans="1:6" s="6" customFormat="1" ht="15" x14ac:dyDescent="0.25">
      <c r="A101"/>
      <c r="B101"/>
      <c r="C101"/>
      <c r="D101"/>
      <c r="E101"/>
      <c r="F101"/>
    </row>
    <row r="102" spans="1:6" s="6" customFormat="1" ht="15" x14ac:dyDescent="0.25">
      <c r="A102"/>
      <c r="B102"/>
      <c r="C102"/>
      <c r="D102"/>
      <c r="E102"/>
      <c r="F102"/>
    </row>
    <row r="103" spans="1:6" s="6" customFormat="1" ht="15" x14ac:dyDescent="0.25">
      <c r="A103"/>
      <c r="B103"/>
      <c r="C103"/>
      <c r="D103"/>
      <c r="E103"/>
      <c r="F103"/>
    </row>
    <row r="104" spans="1:6" s="6" customFormat="1" ht="15" x14ac:dyDescent="0.25">
      <c r="A104"/>
      <c r="B104"/>
      <c r="C104"/>
      <c r="D104"/>
      <c r="E104"/>
      <c r="F104"/>
    </row>
    <row r="105" spans="1:6" s="6" customFormat="1" ht="15" x14ac:dyDescent="0.25">
      <c r="A105"/>
      <c r="B105"/>
      <c r="C105"/>
      <c r="D105"/>
      <c r="E105"/>
      <c r="F105"/>
    </row>
    <row r="106" spans="1:6" s="6" customFormat="1" ht="15" x14ac:dyDescent="0.25">
      <c r="A106"/>
      <c r="B106"/>
      <c r="C106"/>
      <c r="D106"/>
      <c r="E106"/>
      <c r="F106"/>
    </row>
    <row r="107" spans="1:6" s="6" customFormat="1" ht="15" x14ac:dyDescent="0.25">
      <c r="A107"/>
      <c r="B107"/>
      <c r="C107"/>
      <c r="D107"/>
      <c r="E107"/>
      <c r="F107"/>
    </row>
    <row r="108" spans="1:6" s="6" customFormat="1" ht="15" x14ac:dyDescent="0.25">
      <c r="A108"/>
      <c r="B108"/>
      <c r="C108"/>
      <c r="D108"/>
      <c r="E108"/>
      <c r="F108"/>
    </row>
    <row r="109" spans="1:6" s="6" customFormat="1" ht="15" x14ac:dyDescent="0.25">
      <c r="A109"/>
      <c r="B109"/>
      <c r="C109"/>
      <c r="D109"/>
      <c r="E109"/>
      <c r="F109"/>
    </row>
    <row r="110" spans="1:6" s="6" customFormat="1" ht="15" x14ac:dyDescent="0.25">
      <c r="A110"/>
      <c r="B110"/>
      <c r="C110"/>
      <c r="D110"/>
      <c r="E110"/>
      <c r="F110"/>
    </row>
    <row r="111" spans="1:6" s="6" customFormat="1" ht="15" x14ac:dyDescent="0.25">
      <c r="A111"/>
      <c r="B111"/>
      <c r="C111"/>
      <c r="D111"/>
      <c r="E111"/>
      <c r="F111"/>
    </row>
    <row r="112" spans="1:6" s="6" customFormat="1" ht="15" x14ac:dyDescent="0.25">
      <c r="A112"/>
      <c r="B112"/>
      <c r="C112"/>
      <c r="D112"/>
      <c r="E112"/>
      <c r="F112"/>
    </row>
    <row r="113" spans="1:6" s="6" customFormat="1" ht="15" x14ac:dyDescent="0.25">
      <c r="A113"/>
      <c r="B113"/>
      <c r="C113"/>
      <c r="D113"/>
      <c r="E113"/>
      <c r="F113"/>
    </row>
    <row r="114" spans="1:6" s="6" customFormat="1" ht="15" x14ac:dyDescent="0.25">
      <c r="D114" s="10"/>
      <c r="E114" s="10"/>
      <c r="F114"/>
    </row>
    <row r="115" spans="1:6" s="6" customFormat="1" ht="15" x14ac:dyDescent="0.25">
      <c r="D115" s="10"/>
      <c r="E115" s="10"/>
      <c r="F115"/>
    </row>
    <row r="116" spans="1:6" s="6" customFormat="1" ht="15" x14ac:dyDescent="0.25">
      <c r="D116" s="10"/>
      <c r="E116" s="10"/>
      <c r="F116"/>
    </row>
    <row r="117" spans="1:6" s="6" customFormat="1" ht="15" x14ac:dyDescent="0.25">
      <c r="D117" s="10"/>
      <c r="E117" s="10"/>
      <c r="F117"/>
    </row>
    <row r="118" spans="1:6" s="6" customFormat="1" ht="15" x14ac:dyDescent="0.25">
      <c r="D118" s="10"/>
      <c r="E118" s="10"/>
      <c r="F118"/>
    </row>
    <row r="119" spans="1:6" s="6" customFormat="1" ht="15" x14ac:dyDescent="0.25">
      <c r="D119" s="10"/>
      <c r="E119" s="10"/>
      <c r="F119"/>
    </row>
    <row r="120" spans="1:6" s="6" customFormat="1" ht="15" x14ac:dyDescent="0.25">
      <c r="D120" s="10"/>
      <c r="E120" s="10"/>
      <c r="F120"/>
    </row>
    <row r="121" spans="1:6" s="6" customFormat="1" ht="15" x14ac:dyDescent="0.25">
      <c r="D121" s="10"/>
      <c r="E121" s="10"/>
      <c r="F121"/>
    </row>
    <row r="122" spans="1:6" s="6" customFormat="1" ht="15" x14ac:dyDescent="0.25">
      <c r="D122" s="10"/>
      <c r="E122" s="10"/>
      <c r="F122"/>
    </row>
    <row r="123" spans="1:6" s="6" customFormat="1" ht="15" x14ac:dyDescent="0.25">
      <c r="D123" s="10"/>
      <c r="E123" s="10"/>
      <c r="F123"/>
    </row>
    <row r="124" spans="1:6" s="6" customFormat="1" ht="15" x14ac:dyDescent="0.25">
      <c r="D124" s="10"/>
      <c r="E124" s="10"/>
      <c r="F124"/>
    </row>
    <row r="125" spans="1:6" s="6" customFormat="1" ht="15" x14ac:dyDescent="0.25">
      <c r="D125" s="10"/>
      <c r="E125" s="10"/>
      <c r="F125"/>
    </row>
    <row r="126" spans="1:6" s="6" customFormat="1" ht="15" x14ac:dyDescent="0.25">
      <c r="D126" s="10"/>
      <c r="E126" s="10"/>
      <c r="F126"/>
    </row>
    <row r="127" spans="1:6" s="6" customFormat="1" ht="15" x14ac:dyDescent="0.25">
      <c r="D127" s="10"/>
      <c r="E127" s="10"/>
      <c r="F127"/>
    </row>
    <row r="128" spans="1:6" s="6" customFormat="1" ht="15" x14ac:dyDescent="0.25">
      <c r="D128" s="10"/>
      <c r="E128" s="10"/>
      <c r="F128"/>
    </row>
    <row r="129" spans="4:6" s="6" customFormat="1" ht="15" x14ac:dyDescent="0.25">
      <c r="D129" s="10"/>
      <c r="E129" s="10"/>
      <c r="F129"/>
    </row>
    <row r="130" spans="4:6" s="6" customFormat="1" ht="15" x14ac:dyDescent="0.25">
      <c r="D130" s="10"/>
      <c r="E130" s="10"/>
      <c r="F130"/>
    </row>
    <row r="131" spans="4:6" s="6" customFormat="1" ht="15" x14ac:dyDescent="0.25">
      <c r="D131" s="10"/>
      <c r="E131" s="10"/>
      <c r="F131"/>
    </row>
    <row r="132" spans="4:6" s="6" customFormat="1" ht="15" x14ac:dyDescent="0.25">
      <c r="D132" s="10"/>
      <c r="E132" s="10"/>
      <c r="F132"/>
    </row>
    <row r="133" spans="4:6" s="6" customFormat="1" ht="15" x14ac:dyDescent="0.25">
      <c r="D133" s="10"/>
      <c r="E133" s="10"/>
      <c r="F133"/>
    </row>
    <row r="134" spans="4:6" s="6" customFormat="1" ht="15" x14ac:dyDescent="0.25">
      <c r="D134" s="10"/>
      <c r="E134" s="10"/>
      <c r="F134"/>
    </row>
    <row r="135" spans="4:6" s="6" customFormat="1" ht="15" x14ac:dyDescent="0.25">
      <c r="D135" s="10"/>
      <c r="E135" s="10"/>
      <c r="F135"/>
    </row>
    <row r="136" spans="4:6" s="6" customFormat="1" ht="15" x14ac:dyDescent="0.25">
      <c r="D136" s="10"/>
      <c r="E136" s="10"/>
      <c r="F136"/>
    </row>
    <row r="137" spans="4:6" s="6" customFormat="1" ht="15" x14ac:dyDescent="0.25">
      <c r="D137" s="10"/>
      <c r="E137" s="10"/>
      <c r="F137"/>
    </row>
    <row r="138" spans="4:6" s="6" customFormat="1" ht="15" x14ac:dyDescent="0.25">
      <c r="D138" s="10"/>
      <c r="E138" s="10"/>
      <c r="F138"/>
    </row>
    <row r="139" spans="4:6" s="6" customFormat="1" ht="15" x14ac:dyDescent="0.25">
      <c r="D139" s="10"/>
      <c r="E139" s="10"/>
      <c r="F139"/>
    </row>
    <row r="140" spans="4:6" s="6" customFormat="1" ht="15" x14ac:dyDescent="0.25">
      <c r="D140" s="10"/>
      <c r="E140" s="10"/>
      <c r="F140"/>
    </row>
    <row r="141" spans="4:6" s="6" customFormat="1" ht="15" x14ac:dyDescent="0.25">
      <c r="D141" s="10"/>
      <c r="E141" s="10"/>
      <c r="F141"/>
    </row>
    <row r="142" spans="4:6" s="6" customFormat="1" ht="15" x14ac:dyDescent="0.25">
      <c r="D142" s="10"/>
      <c r="E142" s="10"/>
      <c r="F142"/>
    </row>
    <row r="143" spans="4:6" s="6" customFormat="1" ht="15" x14ac:dyDescent="0.25">
      <c r="D143" s="10"/>
      <c r="E143" s="10"/>
      <c r="F143"/>
    </row>
    <row r="144" spans="4:6" s="6" customFormat="1" ht="15" x14ac:dyDescent="0.25">
      <c r="D144" s="10"/>
      <c r="E144" s="10"/>
      <c r="F144"/>
    </row>
    <row r="145" spans="4:6" s="6" customFormat="1" ht="15" x14ac:dyDescent="0.25">
      <c r="D145" s="10"/>
      <c r="E145" s="10"/>
      <c r="F145"/>
    </row>
    <row r="146" spans="4:6" s="6" customFormat="1" ht="15" x14ac:dyDescent="0.25">
      <c r="D146" s="10"/>
      <c r="E146" s="10"/>
      <c r="F146"/>
    </row>
    <row r="147" spans="4:6" s="6" customFormat="1" ht="15" x14ac:dyDescent="0.25">
      <c r="D147" s="10"/>
      <c r="E147" s="10"/>
      <c r="F147"/>
    </row>
    <row r="148" spans="4:6" s="6" customFormat="1" ht="15" x14ac:dyDescent="0.25">
      <c r="D148" s="10"/>
      <c r="E148" s="10"/>
      <c r="F148"/>
    </row>
    <row r="149" spans="4:6" s="6" customFormat="1" ht="15" x14ac:dyDescent="0.25">
      <c r="D149" s="10"/>
      <c r="E149" s="10"/>
      <c r="F149"/>
    </row>
    <row r="150" spans="4:6" s="6" customFormat="1" ht="15" x14ac:dyDescent="0.25">
      <c r="D150" s="10"/>
      <c r="E150" s="10"/>
      <c r="F150"/>
    </row>
    <row r="151" spans="4:6" s="6" customFormat="1" ht="15" x14ac:dyDescent="0.25">
      <c r="D151" s="10"/>
      <c r="E151" s="10"/>
      <c r="F151"/>
    </row>
    <row r="152" spans="4:6" s="6" customFormat="1" ht="15" x14ac:dyDescent="0.25">
      <c r="D152" s="10"/>
      <c r="E152" s="10"/>
      <c r="F152"/>
    </row>
    <row r="153" spans="4:6" s="6" customFormat="1" ht="15" x14ac:dyDescent="0.25">
      <c r="D153" s="10"/>
      <c r="E153" s="10"/>
      <c r="F153"/>
    </row>
    <row r="154" spans="4:6" s="6" customFormat="1" ht="15" x14ac:dyDescent="0.25">
      <c r="D154" s="10"/>
      <c r="E154" s="10"/>
      <c r="F154"/>
    </row>
    <row r="155" spans="4:6" s="6" customFormat="1" ht="15" x14ac:dyDescent="0.25">
      <c r="D155" s="10"/>
      <c r="E155" s="10"/>
      <c r="F155"/>
    </row>
    <row r="156" spans="4:6" s="6" customFormat="1" ht="15" x14ac:dyDescent="0.25">
      <c r="D156" s="10"/>
      <c r="E156" s="10"/>
      <c r="F156"/>
    </row>
    <row r="157" spans="4:6" s="6" customFormat="1" ht="15" x14ac:dyDescent="0.25">
      <c r="D157" s="10"/>
      <c r="E157" s="10"/>
      <c r="F157"/>
    </row>
    <row r="158" spans="4:6" s="6" customFormat="1" ht="15" x14ac:dyDescent="0.25">
      <c r="D158" s="10"/>
      <c r="E158" s="10"/>
      <c r="F158"/>
    </row>
    <row r="159" spans="4:6" s="6" customFormat="1" ht="15" x14ac:dyDescent="0.25">
      <c r="D159" s="10"/>
      <c r="E159" s="10"/>
      <c r="F159"/>
    </row>
    <row r="160" spans="4:6" s="6" customFormat="1" ht="15" x14ac:dyDescent="0.25">
      <c r="D160" s="10"/>
      <c r="E160" s="10"/>
      <c r="F160"/>
    </row>
    <row r="161" spans="4:6" s="6" customFormat="1" ht="15" x14ac:dyDescent="0.25">
      <c r="D161" s="10"/>
      <c r="E161" s="10"/>
      <c r="F161"/>
    </row>
    <row r="162" spans="4:6" s="6" customFormat="1" ht="15" x14ac:dyDescent="0.25">
      <c r="D162" s="10"/>
      <c r="E162" s="10"/>
      <c r="F162"/>
    </row>
    <row r="163" spans="4:6" s="6" customFormat="1" ht="15" x14ac:dyDescent="0.25">
      <c r="D163" s="10"/>
      <c r="E163" s="10"/>
      <c r="F163"/>
    </row>
    <row r="164" spans="4:6" s="6" customFormat="1" ht="15" x14ac:dyDescent="0.25">
      <c r="D164" s="10"/>
      <c r="E164" s="10"/>
      <c r="F164"/>
    </row>
    <row r="165" spans="4:6" s="6" customFormat="1" ht="15" x14ac:dyDescent="0.25">
      <c r="D165" s="10"/>
      <c r="E165" s="10"/>
      <c r="F165"/>
    </row>
    <row r="166" spans="4:6" s="6" customFormat="1" ht="15" x14ac:dyDescent="0.25">
      <c r="D166" s="10"/>
      <c r="E166" s="10"/>
      <c r="F166"/>
    </row>
    <row r="167" spans="4:6" s="6" customFormat="1" ht="15" x14ac:dyDescent="0.25">
      <c r="D167" s="10"/>
      <c r="E167" s="10"/>
      <c r="F167"/>
    </row>
    <row r="168" spans="4:6" s="6" customFormat="1" ht="15" x14ac:dyDescent="0.25">
      <c r="D168" s="10"/>
      <c r="E168" s="10"/>
      <c r="F168"/>
    </row>
    <row r="169" spans="4:6" s="6" customFormat="1" ht="15" x14ac:dyDescent="0.25">
      <c r="D169" s="10"/>
      <c r="E169" s="10"/>
      <c r="F169"/>
    </row>
    <row r="170" spans="4:6" s="6" customFormat="1" ht="15" x14ac:dyDescent="0.25">
      <c r="D170" s="10"/>
      <c r="E170" s="10"/>
      <c r="F170"/>
    </row>
    <row r="171" spans="4:6" s="6" customFormat="1" ht="15" x14ac:dyDescent="0.25">
      <c r="D171" s="10"/>
      <c r="E171" s="10"/>
      <c r="F171"/>
    </row>
    <row r="172" spans="4:6" s="6" customFormat="1" ht="15" x14ac:dyDescent="0.25">
      <c r="D172" s="10"/>
      <c r="E172" s="10"/>
      <c r="F172"/>
    </row>
    <row r="173" spans="4:6" s="6" customFormat="1" ht="15" x14ac:dyDescent="0.25">
      <c r="D173" s="10"/>
      <c r="E173" s="10"/>
      <c r="F173"/>
    </row>
    <row r="174" spans="4:6" s="6" customFormat="1" ht="15" x14ac:dyDescent="0.25">
      <c r="D174" s="10"/>
      <c r="E174" s="10"/>
      <c r="F174"/>
    </row>
    <row r="175" spans="4:6" s="6" customFormat="1" ht="15" x14ac:dyDescent="0.25">
      <c r="D175" s="10"/>
      <c r="E175" s="10"/>
      <c r="F175"/>
    </row>
    <row r="176" spans="4:6" s="6" customFormat="1" ht="15" x14ac:dyDescent="0.25">
      <c r="D176" s="10"/>
      <c r="E176" s="10"/>
      <c r="F176"/>
    </row>
    <row r="177" spans="4:6" s="6" customFormat="1" ht="15" x14ac:dyDescent="0.25">
      <c r="D177" s="10"/>
      <c r="E177" s="10"/>
      <c r="F177"/>
    </row>
    <row r="178" spans="4:6" s="6" customFormat="1" ht="15" x14ac:dyDescent="0.25">
      <c r="D178" s="10"/>
      <c r="E178" s="10"/>
      <c r="F178"/>
    </row>
    <row r="179" spans="4:6" s="6" customFormat="1" ht="15" x14ac:dyDescent="0.25">
      <c r="D179" s="10"/>
      <c r="E179" s="10"/>
      <c r="F179"/>
    </row>
    <row r="180" spans="4:6" s="6" customFormat="1" ht="15" x14ac:dyDescent="0.25">
      <c r="D180" s="10"/>
      <c r="E180" s="10"/>
      <c r="F180"/>
    </row>
    <row r="181" spans="4:6" s="6" customFormat="1" ht="15" x14ac:dyDescent="0.25">
      <c r="D181" s="10"/>
      <c r="E181" s="10"/>
      <c r="F181"/>
    </row>
    <row r="182" spans="4:6" s="6" customFormat="1" ht="15" x14ac:dyDescent="0.25">
      <c r="D182" s="10"/>
      <c r="E182" s="10"/>
      <c r="F182"/>
    </row>
    <row r="183" spans="4:6" s="6" customFormat="1" ht="15" x14ac:dyDescent="0.25">
      <c r="D183" s="10"/>
      <c r="E183" s="10"/>
      <c r="F183"/>
    </row>
    <row r="184" spans="4:6" s="6" customFormat="1" ht="15" x14ac:dyDescent="0.25">
      <c r="D184" s="10"/>
      <c r="E184" s="10"/>
      <c r="F184"/>
    </row>
    <row r="185" spans="4:6" s="6" customFormat="1" ht="15" x14ac:dyDescent="0.25">
      <c r="D185" s="10"/>
      <c r="E185" s="10"/>
      <c r="F185"/>
    </row>
    <row r="186" spans="4:6" s="6" customFormat="1" ht="15" x14ac:dyDescent="0.25">
      <c r="D186" s="10"/>
      <c r="E186" s="10"/>
      <c r="F186"/>
    </row>
    <row r="187" spans="4:6" s="6" customFormat="1" ht="15" x14ac:dyDescent="0.25">
      <c r="D187" s="10"/>
      <c r="E187" s="10"/>
      <c r="F187"/>
    </row>
    <row r="188" spans="4:6" s="6" customFormat="1" ht="15" x14ac:dyDescent="0.25">
      <c r="D188" s="10"/>
      <c r="E188" s="10"/>
      <c r="F188"/>
    </row>
    <row r="189" spans="4:6" s="6" customFormat="1" ht="15" x14ac:dyDescent="0.25">
      <c r="D189" s="10"/>
      <c r="E189" s="10"/>
      <c r="F189"/>
    </row>
    <row r="190" spans="4:6" s="6" customFormat="1" ht="15" x14ac:dyDescent="0.25">
      <c r="D190" s="10"/>
      <c r="E190" s="10"/>
      <c r="F190"/>
    </row>
    <row r="191" spans="4:6" s="6" customFormat="1" ht="15" x14ac:dyDescent="0.25">
      <c r="D191" s="10"/>
      <c r="E191" s="10"/>
      <c r="F191"/>
    </row>
    <row r="192" spans="4:6" s="6" customFormat="1" ht="15" x14ac:dyDescent="0.25">
      <c r="D192" s="10"/>
      <c r="E192" s="10"/>
      <c r="F192"/>
    </row>
    <row r="193" spans="4:6" s="6" customFormat="1" ht="15" x14ac:dyDescent="0.25">
      <c r="D193" s="10"/>
      <c r="E193" s="10"/>
      <c r="F193"/>
    </row>
    <row r="194" spans="4:6" s="6" customFormat="1" ht="15" x14ac:dyDescent="0.25">
      <c r="D194" s="10"/>
      <c r="E194" s="10"/>
      <c r="F194"/>
    </row>
    <row r="195" spans="4:6" s="6" customFormat="1" ht="15" x14ac:dyDescent="0.25">
      <c r="D195" s="10"/>
      <c r="E195" s="10"/>
      <c r="F195"/>
    </row>
    <row r="196" spans="4:6" s="6" customFormat="1" ht="15" x14ac:dyDescent="0.25">
      <c r="D196" s="10"/>
      <c r="E196" s="10"/>
      <c r="F196"/>
    </row>
    <row r="197" spans="4:6" s="6" customFormat="1" ht="15" x14ac:dyDescent="0.25">
      <c r="D197" s="10"/>
      <c r="E197" s="10"/>
      <c r="F197"/>
    </row>
    <row r="198" spans="4:6" s="6" customFormat="1" ht="15" x14ac:dyDescent="0.25">
      <c r="D198" s="10"/>
      <c r="E198" s="10"/>
      <c r="F198"/>
    </row>
    <row r="199" spans="4:6" s="6" customFormat="1" ht="15" x14ac:dyDescent="0.25">
      <c r="D199" s="10"/>
      <c r="E199" s="10"/>
      <c r="F199"/>
    </row>
    <row r="200" spans="4:6" s="6" customFormat="1" ht="15" x14ac:dyDescent="0.25">
      <c r="D200" s="10"/>
      <c r="E200" s="10"/>
      <c r="F200"/>
    </row>
    <row r="201" spans="4:6" s="6" customFormat="1" ht="15" x14ac:dyDescent="0.25">
      <c r="D201" s="10"/>
      <c r="E201" s="10"/>
      <c r="F201"/>
    </row>
    <row r="202" spans="4:6" s="6" customFormat="1" ht="15" x14ac:dyDescent="0.25">
      <c r="D202" s="10"/>
      <c r="E202" s="10"/>
      <c r="F202"/>
    </row>
    <row r="203" spans="4:6" s="6" customFormat="1" ht="15" x14ac:dyDescent="0.25">
      <c r="D203" s="10"/>
      <c r="E203" s="10"/>
      <c r="F203"/>
    </row>
    <row r="204" spans="4:6" s="6" customFormat="1" ht="15" x14ac:dyDescent="0.25">
      <c r="D204" s="10"/>
      <c r="E204" s="10"/>
      <c r="F204"/>
    </row>
    <row r="205" spans="4:6" s="6" customFormat="1" ht="15" x14ac:dyDescent="0.25">
      <c r="D205" s="10"/>
      <c r="E205" s="10"/>
      <c r="F205"/>
    </row>
    <row r="206" spans="4:6" s="6" customFormat="1" ht="15" x14ac:dyDescent="0.25">
      <c r="D206" s="10"/>
      <c r="E206" s="10"/>
      <c r="F206"/>
    </row>
    <row r="207" spans="4:6" s="6" customFormat="1" ht="15" x14ac:dyDescent="0.25">
      <c r="D207" s="10"/>
      <c r="E207" s="10"/>
      <c r="F207"/>
    </row>
    <row r="208" spans="4:6" s="6" customFormat="1" ht="15" x14ac:dyDescent="0.25">
      <c r="D208" s="10"/>
      <c r="E208" s="10"/>
      <c r="F208"/>
    </row>
    <row r="209" spans="4:6" s="6" customFormat="1" ht="15" x14ac:dyDescent="0.25">
      <c r="D209" s="10"/>
      <c r="E209" s="10"/>
      <c r="F209"/>
    </row>
    <row r="210" spans="4:6" s="6" customFormat="1" ht="15" x14ac:dyDescent="0.25">
      <c r="D210" s="10"/>
      <c r="E210" s="10"/>
      <c r="F210"/>
    </row>
    <row r="211" spans="4:6" s="6" customFormat="1" ht="15" x14ac:dyDescent="0.25">
      <c r="D211" s="10"/>
      <c r="E211" s="10"/>
      <c r="F211"/>
    </row>
    <row r="212" spans="4:6" s="6" customFormat="1" ht="15" x14ac:dyDescent="0.25">
      <c r="D212" s="10"/>
      <c r="E212" s="10"/>
      <c r="F212"/>
    </row>
    <row r="213" spans="4:6" s="6" customFormat="1" ht="15" x14ac:dyDescent="0.25">
      <c r="D213" s="10"/>
      <c r="E213" s="10"/>
      <c r="F213"/>
    </row>
    <row r="214" spans="4:6" s="6" customFormat="1" ht="15" x14ac:dyDescent="0.25">
      <c r="D214" s="10"/>
      <c r="E214" s="10"/>
      <c r="F214"/>
    </row>
    <row r="215" spans="4:6" s="6" customFormat="1" ht="15" x14ac:dyDescent="0.25">
      <c r="D215" s="10"/>
      <c r="E215" s="10"/>
      <c r="F215"/>
    </row>
    <row r="216" spans="4:6" s="6" customFormat="1" ht="15" x14ac:dyDescent="0.25">
      <c r="D216" s="10"/>
      <c r="E216" s="10"/>
      <c r="F216"/>
    </row>
    <row r="217" spans="4:6" s="6" customFormat="1" ht="15" x14ac:dyDescent="0.25">
      <c r="D217" s="10"/>
      <c r="E217" s="10"/>
      <c r="F217"/>
    </row>
    <row r="218" spans="4:6" s="6" customFormat="1" ht="15" x14ac:dyDescent="0.25">
      <c r="D218" s="10"/>
      <c r="E218" s="10"/>
      <c r="F218"/>
    </row>
    <row r="219" spans="4:6" s="6" customFormat="1" ht="15" x14ac:dyDescent="0.25">
      <c r="D219" s="10"/>
      <c r="E219" s="10"/>
      <c r="F219"/>
    </row>
    <row r="220" spans="4:6" s="6" customFormat="1" ht="15" x14ac:dyDescent="0.25">
      <c r="D220" s="10"/>
      <c r="E220" s="10"/>
      <c r="F220"/>
    </row>
    <row r="221" spans="4:6" s="6" customFormat="1" ht="15" x14ac:dyDescent="0.25">
      <c r="D221" s="10"/>
      <c r="E221" s="10"/>
      <c r="F221"/>
    </row>
    <row r="222" spans="4:6" s="6" customFormat="1" ht="15" x14ac:dyDescent="0.25">
      <c r="D222" s="10"/>
      <c r="E222" s="10"/>
      <c r="F222"/>
    </row>
    <row r="223" spans="4:6" s="6" customFormat="1" ht="15" x14ac:dyDescent="0.25">
      <c r="D223" s="10"/>
      <c r="E223" s="10"/>
      <c r="F223"/>
    </row>
    <row r="224" spans="4:6" s="6" customFormat="1" ht="15" x14ac:dyDescent="0.25">
      <c r="D224" s="10"/>
      <c r="E224" s="10"/>
      <c r="F224"/>
    </row>
    <row r="225" spans="4:6" s="6" customFormat="1" ht="15" x14ac:dyDescent="0.25">
      <c r="D225" s="10"/>
      <c r="E225" s="10"/>
      <c r="F225"/>
    </row>
    <row r="226" spans="4:6" s="6" customFormat="1" ht="15" x14ac:dyDescent="0.25">
      <c r="D226" s="10"/>
      <c r="E226" s="10"/>
      <c r="F226"/>
    </row>
    <row r="227" spans="4:6" s="6" customFormat="1" ht="15" x14ac:dyDescent="0.25">
      <c r="D227" s="10"/>
      <c r="E227" s="10"/>
      <c r="F227"/>
    </row>
    <row r="228" spans="4:6" s="6" customFormat="1" ht="15" x14ac:dyDescent="0.25">
      <c r="D228" s="10"/>
      <c r="E228" s="10"/>
      <c r="F228"/>
    </row>
    <row r="229" spans="4:6" s="6" customFormat="1" ht="15" x14ac:dyDescent="0.25">
      <c r="D229" s="10"/>
      <c r="E229" s="10"/>
      <c r="F229"/>
    </row>
    <row r="230" spans="4:6" s="6" customFormat="1" ht="15" x14ac:dyDescent="0.25">
      <c r="D230" s="10"/>
      <c r="E230" s="10"/>
      <c r="F230"/>
    </row>
    <row r="231" spans="4:6" s="6" customFormat="1" ht="15" x14ac:dyDescent="0.25">
      <c r="D231" s="10"/>
      <c r="E231" s="10"/>
      <c r="F231"/>
    </row>
    <row r="232" spans="4:6" s="6" customFormat="1" ht="15" x14ac:dyDescent="0.25">
      <c r="D232" s="10"/>
      <c r="E232" s="10"/>
      <c r="F232"/>
    </row>
    <row r="233" spans="4:6" s="6" customFormat="1" ht="15" x14ac:dyDescent="0.25">
      <c r="D233" s="10"/>
      <c r="E233" s="10"/>
      <c r="F233"/>
    </row>
    <row r="234" spans="4:6" s="6" customFormat="1" ht="15" x14ac:dyDescent="0.25">
      <c r="D234" s="10"/>
      <c r="E234" s="10"/>
      <c r="F234"/>
    </row>
    <row r="235" spans="4:6" s="6" customFormat="1" ht="15" x14ac:dyDescent="0.25">
      <c r="D235" s="10"/>
      <c r="E235" s="10"/>
      <c r="F235"/>
    </row>
    <row r="236" spans="4:6" s="6" customFormat="1" ht="15" x14ac:dyDescent="0.25">
      <c r="D236" s="10"/>
      <c r="E236" s="10"/>
      <c r="F236"/>
    </row>
    <row r="237" spans="4:6" s="6" customFormat="1" ht="15" x14ac:dyDescent="0.25">
      <c r="D237" s="10"/>
      <c r="E237" s="10"/>
      <c r="F237"/>
    </row>
    <row r="238" spans="4:6" s="6" customFormat="1" ht="15" x14ac:dyDescent="0.25">
      <c r="D238" s="10"/>
      <c r="E238" s="10"/>
      <c r="F238"/>
    </row>
    <row r="239" spans="4:6" s="6" customFormat="1" ht="15" x14ac:dyDescent="0.25">
      <c r="D239" s="10"/>
      <c r="E239" s="10"/>
      <c r="F239"/>
    </row>
    <row r="240" spans="4:6" s="6" customFormat="1" ht="15" x14ac:dyDescent="0.25">
      <c r="D240" s="10"/>
      <c r="E240" s="10"/>
      <c r="F240"/>
    </row>
    <row r="241" spans="4:6" s="6" customFormat="1" ht="15" x14ac:dyDescent="0.25">
      <c r="D241" s="10"/>
      <c r="E241" s="10"/>
      <c r="F241"/>
    </row>
    <row r="242" spans="4:6" s="6" customFormat="1" ht="15" x14ac:dyDescent="0.25">
      <c r="D242" s="10"/>
      <c r="E242" s="10"/>
      <c r="F242"/>
    </row>
    <row r="243" spans="4:6" s="6" customFormat="1" ht="15" x14ac:dyDescent="0.25">
      <c r="D243" s="10"/>
      <c r="E243" s="10"/>
      <c r="F243"/>
    </row>
    <row r="244" spans="4:6" s="6" customFormat="1" ht="15" x14ac:dyDescent="0.25">
      <c r="D244" s="10"/>
      <c r="E244" s="10"/>
      <c r="F244"/>
    </row>
    <row r="245" spans="4:6" s="6" customFormat="1" ht="15" x14ac:dyDescent="0.25">
      <c r="D245" s="10"/>
      <c r="E245" s="10"/>
      <c r="F245"/>
    </row>
    <row r="246" spans="4:6" s="6" customFormat="1" ht="15" x14ac:dyDescent="0.25">
      <c r="D246" s="10"/>
      <c r="E246" s="10"/>
      <c r="F246"/>
    </row>
    <row r="247" spans="4:6" s="6" customFormat="1" ht="15" x14ac:dyDescent="0.25">
      <c r="D247" s="10"/>
      <c r="E247" s="10"/>
      <c r="F247"/>
    </row>
    <row r="248" spans="4:6" s="6" customFormat="1" ht="15" x14ac:dyDescent="0.25">
      <c r="D248" s="10"/>
      <c r="E248" s="10"/>
      <c r="F248"/>
    </row>
    <row r="249" spans="4:6" s="6" customFormat="1" ht="15" x14ac:dyDescent="0.25">
      <c r="D249" s="10"/>
      <c r="E249" s="10"/>
      <c r="F249"/>
    </row>
    <row r="250" spans="4:6" s="6" customFormat="1" ht="15" x14ac:dyDescent="0.25">
      <c r="D250" s="10"/>
      <c r="E250" s="10"/>
      <c r="F250"/>
    </row>
    <row r="251" spans="4:6" s="6" customFormat="1" ht="15" x14ac:dyDescent="0.25">
      <c r="D251" s="10"/>
      <c r="E251" s="10"/>
      <c r="F251"/>
    </row>
    <row r="252" spans="4:6" s="6" customFormat="1" ht="15" x14ac:dyDescent="0.25">
      <c r="D252" s="10"/>
      <c r="E252" s="10"/>
      <c r="F252"/>
    </row>
    <row r="253" spans="4:6" s="6" customFormat="1" ht="15" x14ac:dyDescent="0.25">
      <c r="D253" s="10"/>
      <c r="E253" s="10"/>
      <c r="F253"/>
    </row>
    <row r="254" spans="4:6" s="6" customFormat="1" ht="15" x14ac:dyDescent="0.25">
      <c r="D254" s="10"/>
      <c r="E254" s="10"/>
      <c r="F254"/>
    </row>
    <row r="255" spans="4:6" s="6" customFormat="1" ht="15" x14ac:dyDescent="0.25">
      <c r="D255" s="10"/>
      <c r="E255" s="10"/>
      <c r="F255"/>
    </row>
    <row r="256" spans="4:6" s="6" customFormat="1" ht="15" x14ac:dyDescent="0.25">
      <c r="D256" s="10"/>
      <c r="E256" s="10"/>
      <c r="F256"/>
    </row>
    <row r="257" spans="4:6" s="6" customFormat="1" ht="15" x14ac:dyDescent="0.25">
      <c r="D257" s="10"/>
      <c r="E257" s="10"/>
      <c r="F257"/>
    </row>
    <row r="258" spans="4:6" s="6" customFormat="1" ht="15" x14ac:dyDescent="0.25">
      <c r="D258" s="10"/>
      <c r="E258" s="10"/>
      <c r="F258"/>
    </row>
    <row r="259" spans="4:6" s="6" customFormat="1" ht="15" x14ac:dyDescent="0.25">
      <c r="D259" s="10"/>
      <c r="E259" s="10"/>
      <c r="F259"/>
    </row>
    <row r="260" spans="4:6" s="6" customFormat="1" ht="15" x14ac:dyDescent="0.25">
      <c r="D260" s="10"/>
      <c r="E260" s="10"/>
      <c r="F260"/>
    </row>
    <row r="261" spans="4:6" s="6" customFormat="1" ht="15" x14ac:dyDescent="0.25">
      <c r="D261" s="10"/>
      <c r="E261" s="10"/>
      <c r="F261"/>
    </row>
    <row r="262" spans="4:6" s="6" customFormat="1" ht="15" x14ac:dyDescent="0.25">
      <c r="D262" s="10"/>
      <c r="E262" s="10"/>
      <c r="F262"/>
    </row>
    <row r="263" spans="4:6" s="6" customFormat="1" ht="15" x14ac:dyDescent="0.25">
      <c r="D263" s="10"/>
      <c r="E263" s="10"/>
      <c r="F263"/>
    </row>
    <row r="264" spans="4:6" s="6" customFormat="1" ht="15" x14ac:dyDescent="0.25">
      <c r="D264" s="10"/>
      <c r="E264" s="10"/>
      <c r="F264"/>
    </row>
    <row r="265" spans="4:6" s="6" customFormat="1" ht="15" x14ac:dyDescent="0.25">
      <c r="D265" s="10"/>
      <c r="E265" s="10"/>
      <c r="F265"/>
    </row>
    <row r="266" spans="4:6" s="6" customFormat="1" ht="15" x14ac:dyDescent="0.25">
      <c r="D266" s="10"/>
      <c r="E266" s="10"/>
      <c r="F266"/>
    </row>
    <row r="267" spans="4:6" s="6" customFormat="1" ht="15" x14ac:dyDescent="0.25">
      <c r="D267" s="10"/>
      <c r="E267" s="10"/>
      <c r="F267"/>
    </row>
    <row r="268" spans="4:6" s="6" customFormat="1" ht="15" x14ac:dyDescent="0.25">
      <c r="D268" s="10"/>
      <c r="E268" s="10"/>
      <c r="F268"/>
    </row>
    <row r="269" spans="4:6" s="6" customFormat="1" ht="15" x14ac:dyDescent="0.25">
      <c r="D269" s="10"/>
      <c r="E269" s="10"/>
      <c r="F269"/>
    </row>
    <row r="270" spans="4:6" s="6" customFormat="1" ht="15" x14ac:dyDescent="0.25">
      <c r="D270" s="10"/>
      <c r="E270" s="10"/>
      <c r="F270"/>
    </row>
    <row r="271" spans="4:6" s="6" customFormat="1" ht="15" x14ac:dyDescent="0.25">
      <c r="D271" s="10"/>
      <c r="E271" s="10"/>
      <c r="F271"/>
    </row>
    <row r="272" spans="4:6" s="6" customFormat="1" ht="15" x14ac:dyDescent="0.25">
      <c r="D272" s="10"/>
      <c r="E272" s="10"/>
      <c r="F272"/>
    </row>
    <row r="273" spans="4:6" s="6" customFormat="1" ht="15" x14ac:dyDescent="0.25">
      <c r="D273" s="10"/>
      <c r="E273" s="10"/>
      <c r="F273"/>
    </row>
    <row r="274" spans="4:6" s="6" customFormat="1" ht="15" x14ac:dyDescent="0.25">
      <c r="D274" s="10"/>
      <c r="E274" s="10"/>
      <c r="F274"/>
    </row>
    <row r="275" spans="4:6" s="6" customFormat="1" ht="15" x14ac:dyDescent="0.25">
      <c r="D275" s="10"/>
      <c r="E275" s="10"/>
      <c r="F275"/>
    </row>
    <row r="276" spans="4:6" s="6" customFormat="1" ht="15" x14ac:dyDescent="0.25">
      <c r="D276" s="10"/>
      <c r="E276" s="10"/>
      <c r="F276"/>
    </row>
    <row r="277" spans="4:6" s="6" customFormat="1" ht="15" x14ac:dyDescent="0.25">
      <c r="D277" s="10"/>
      <c r="E277" s="10"/>
      <c r="F277"/>
    </row>
    <row r="278" spans="4:6" s="6" customFormat="1" ht="15" x14ac:dyDescent="0.25">
      <c r="D278" s="10"/>
      <c r="E278" s="10"/>
      <c r="F278"/>
    </row>
    <row r="279" spans="4:6" ht="15" x14ac:dyDescent="0.25">
      <c r="F279"/>
    </row>
    <row r="280" spans="4:6" ht="15" x14ac:dyDescent="0.25">
      <c r="F280"/>
    </row>
    <row r="281" spans="4:6" ht="15" x14ac:dyDescent="0.25">
      <c r="F281"/>
    </row>
    <row r="282" spans="4:6" ht="15" x14ac:dyDescent="0.25">
      <c r="F282"/>
    </row>
    <row r="283" spans="4:6" ht="15" x14ac:dyDescent="0.25">
      <c r="F283"/>
    </row>
    <row r="284" spans="4:6" ht="15" x14ac:dyDescent="0.25">
      <c r="F284"/>
    </row>
    <row r="285" spans="4:6" ht="15" x14ac:dyDescent="0.25">
      <c r="F285"/>
    </row>
    <row r="286" spans="4:6" ht="15" x14ac:dyDescent="0.25">
      <c r="F286"/>
    </row>
    <row r="287" spans="4:6" ht="15" x14ac:dyDescent="0.25">
      <c r="F287"/>
    </row>
    <row r="288" spans="4:6" ht="15" x14ac:dyDescent="0.25">
      <c r="F288"/>
    </row>
    <row r="289" spans="6:6" ht="15" x14ac:dyDescent="0.25">
      <c r="F289"/>
    </row>
    <row r="290" spans="6:6" ht="15" x14ac:dyDescent="0.25">
      <c r="F290"/>
    </row>
    <row r="291" spans="6:6" ht="15" x14ac:dyDescent="0.25">
      <c r="F291"/>
    </row>
    <row r="292" spans="6:6" ht="15" x14ac:dyDescent="0.25">
      <c r="F292"/>
    </row>
    <row r="293" spans="6:6" ht="15" x14ac:dyDescent="0.25">
      <c r="F293"/>
    </row>
    <row r="294" spans="6:6" ht="15" x14ac:dyDescent="0.25">
      <c r="F294"/>
    </row>
    <row r="295" spans="6:6" ht="15" x14ac:dyDescent="0.25">
      <c r="F295"/>
    </row>
    <row r="296" spans="6:6" ht="15" x14ac:dyDescent="0.25">
      <c r="F296"/>
    </row>
    <row r="297" spans="6:6" ht="15" x14ac:dyDescent="0.25">
      <c r="F297"/>
    </row>
    <row r="298" spans="6:6" ht="15" x14ac:dyDescent="0.25">
      <c r="F298"/>
    </row>
    <row r="299" spans="6:6" ht="15" x14ac:dyDescent="0.25">
      <c r="F299"/>
    </row>
    <row r="300" spans="6:6" ht="15" x14ac:dyDescent="0.25">
      <c r="F300"/>
    </row>
    <row r="301" spans="6:6" ht="15" x14ac:dyDescent="0.25">
      <c r="F301"/>
    </row>
    <row r="302" spans="6:6" ht="15" x14ac:dyDescent="0.25">
      <c r="F302"/>
    </row>
    <row r="303" spans="6:6" ht="15" x14ac:dyDescent="0.25">
      <c r="F303"/>
    </row>
    <row r="304" spans="6:6" ht="15" x14ac:dyDescent="0.25">
      <c r="F304"/>
    </row>
    <row r="305" spans="6:6" ht="15" x14ac:dyDescent="0.25">
      <c r="F305"/>
    </row>
    <row r="306" spans="6:6" ht="15" x14ac:dyDescent="0.25">
      <c r="F306"/>
    </row>
    <row r="307" spans="6:6" ht="15" x14ac:dyDescent="0.25">
      <c r="F307"/>
    </row>
    <row r="308" spans="6:6" ht="15" x14ac:dyDescent="0.25">
      <c r="F308"/>
    </row>
    <row r="309" spans="6:6" ht="15" x14ac:dyDescent="0.25">
      <c r="F309"/>
    </row>
    <row r="310" spans="6:6" ht="15" x14ac:dyDescent="0.25">
      <c r="F310"/>
    </row>
    <row r="311" spans="6:6" ht="15" x14ac:dyDescent="0.25">
      <c r="F311"/>
    </row>
    <row r="312" spans="6:6" ht="15" x14ac:dyDescent="0.25">
      <c r="F312"/>
    </row>
    <row r="313" spans="6:6" ht="15" x14ac:dyDescent="0.25">
      <c r="F313"/>
    </row>
    <row r="314" spans="6:6" ht="15" x14ac:dyDescent="0.25">
      <c r="F314"/>
    </row>
    <row r="315" spans="6:6" ht="15" x14ac:dyDescent="0.25">
      <c r="F315"/>
    </row>
    <row r="316" spans="6:6" ht="15" x14ac:dyDescent="0.25">
      <c r="F316"/>
    </row>
    <row r="317" spans="6:6" ht="15" x14ac:dyDescent="0.25">
      <c r="F317"/>
    </row>
    <row r="318" spans="6:6" ht="15" x14ac:dyDescent="0.25">
      <c r="F318"/>
    </row>
    <row r="319" spans="6:6" ht="15" x14ac:dyDescent="0.25">
      <c r="F319"/>
    </row>
    <row r="320" spans="6:6" ht="15" x14ac:dyDescent="0.25">
      <c r="F320"/>
    </row>
    <row r="321" spans="6:6" ht="15" x14ac:dyDescent="0.25">
      <c r="F321"/>
    </row>
    <row r="322" spans="6:6" ht="15" x14ac:dyDescent="0.25">
      <c r="F322"/>
    </row>
    <row r="323" spans="6:6" ht="15" x14ac:dyDescent="0.25">
      <c r="F323"/>
    </row>
    <row r="324" spans="6:6" ht="15" x14ac:dyDescent="0.25">
      <c r="F324"/>
    </row>
    <row r="325" spans="6:6" ht="15" x14ac:dyDescent="0.25">
      <c r="F325"/>
    </row>
    <row r="326" spans="6:6" ht="15" x14ac:dyDescent="0.25">
      <c r="F326"/>
    </row>
    <row r="327" spans="6:6" ht="15" x14ac:dyDescent="0.25">
      <c r="F327"/>
    </row>
    <row r="328" spans="6:6" ht="15" x14ac:dyDescent="0.25">
      <c r="F328"/>
    </row>
    <row r="329" spans="6:6" ht="15" x14ac:dyDescent="0.25">
      <c r="F329"/>
    </row>
    <row r="330" spans="6:6" ht="15" x14ac:dyDescent="0.25">
      <c r="F330"/>
    </row>
    <row r="331" spans="6:6" ht="15" x14ac:dyDescent="0.25">
      <c r="F331"/>
    </row>
    <row r="332" spans="6:6" ht="15" x14ac:dyDescent="0.25">
      <c r="F332"/>
    </row>
    <row r="333" spans="6:6" ht="15" x14ac:dyDescent="0.25">
      <c r="F333"/>
    </row>
    <row r="334" spans="6:6" ht="15" x14ac:dyDescent="0.25">
      <c r="F334"/>
    </row>
    <row r="335" spans="6:6" ht="15" x14ac:dyDescent="0.25">
      <c r="F335"/>
    </row>
    <row r="336" spans="6:6" ht="15" x14ac:dyDescent="0.25">
      <c r="F336"/>
    </row>
    <row r="337" spans="6:6" ht="15" x14ac:dyDescent="0.25">
      <c r="F337"/>
    </row>
    <row r="338" spans="6:6" ht="15" x14ac:dyDescent="0.25">
      <c r="F338"/>
    </row>
    <row r="339" spans="6:6" ht="15" x14ac:dyDescent="0.25">
      <c r="F339"/>
    </row>
    <row r="340" spans="6:6" ht="15" x14ac:dyDescent="0.25">
      <c r="F340"/>
    </row>
    <row r="341" spans="6:6" ht="15" x14ac:dyDescent="0.25">
      <c r="F341"/>
    </row>
    <row r="342" spans="6:6" ht="15" x14ac:dyDescent="0.25">
      <c r="F342"/>
    </row>
    <row r="343" spans="6:6" ht="15" x14ac:dyDescent="0.25">
      <c r="F343"/>
    </row>
    <row r="344" spans="6:6" ht="15" x14ac:dyDescent="0.25">
      <c r="F344"/>
    </row>
    <row r="345" spans="6:6" ht="15" x14ac:dyDescent="0.25">
      <c r="F345"/>
    </row>
    <row r="346" spans="6:6" ht="15" x14ac:dyDescent="0.25">
      <c r="F346"/>
    </row>
    <row r="347" spans="6:6" ht="15" x14ac:dyDescent="0.25">
      <c r="F347"/>
    </row>
    <row r="348" spans="6:6" ht="15" x14ac:dyDescent="0.25">
      <c r="F348"/>
    </row>
    <row r="349" spans="6:6" ht="15" x14ac:dyDescent="0.25">
      <c r="F349"/>
    </row>
    <row r="350" spans="6:6" ht="15" x14ac:dyDescent="0.25">
      <c r="F350"/>
    </row>
    <row r="351" spans="6:6" ht="15" x14ac:dyDescent="0.25">
      <c r="F351"/>
    </row>
    <row r="352" spans="6:6" ht="15" x14ac:dyDescent="0.25">
      <c r="F352"/>
    </row>
    <row r="353" spans="6:6" ht="15" x14ac:dyDescent="0.25">
      <c r="F353"/>
    </row>
    <row r="354" spans="6:6" ht="15" x14ac:dyDescent="0.25">
      <c r="F354"/>
    </row>
    <row r="355" spans="6:6" ht="15" x14ac:dyDescent="0.25">
      <c r="F355"/>
    </row>
    <row r="356" spans="6:6" ht="15" x14ac:dyDescent="0.25">
      <c r="F356"/>
    </row>
    <row r="357" spans="6:6" ht="15" x14ac:dyDescent="0.25">
      <c r="F357"/>
    </row>
    <row r="358" spans="6:6" ht="15" x14ac:dyDescent="0.25">
      <c r="F358"/>
    </row>
    <row r="359" spans="6:6" ht="15" x14ac:dyDescent="0.25">
      <c r="F359"/>
    </row>
    <row r="360" spans="6:6" ht="15" x14ac:dyDescent="0.25">
      <c r="F360"/>
    </row>
    <row r="361" spans="6:6" ht="15" x14ac:dyDescent="0.25">
      <c r="F361"/>
    </row>
    <row r="362" spans="6:6" ht="15" x14ac:dyDescent="0.25">
      <c r="F362"/>
    </row>
    <row r="363" spans="6:6" ht="15" x14ac:dyDescent="0.25">
      <c r="F363"/>
    </row>
    <row r="364" spans="6:6" ht="15" x14ac:dyDescent="0.25">
      <c r="F364"/>
    </row>
    <row r="365" spans="6:6" ht="15" x14ac:dyDescent="0.25">
      <c r="F365"/>
    </row>
    <row r="366" spans="6:6" ht="15" x14ac:dyDescent="0.25">
      <c r="F366"/>
    </row>
    <row r="367" spans="6:6" ht="15" x14ac:dyDescent="0.25">
      <c r="F367"/>
    </row>
    <row r="368" spans="6:6" ht="15" x14ac:dyDescent="0.25">
      <c r="F368"/>
    </row>
    <row r="369" spans="6:6" ht="15" x14ac:dyDescent="0.25">
      <c r="F369"/>
    </row>
    <row r="370" spans="6:6" ht="15" x14ac:dyDescent="0.25">
      <c r="F370"/>
    </row>
    <row r="371" spans="6:6" ht="15" x14ac:dyDescent="0.25">
      <c r="F371"/>
    </row>
    <row r="372" spans="6:6" ht="15" x14ac:dyDescent="0.25">
      <c r="F372"/>
    </row>
    <row r="373" spans="6:6" ht="15" x14ac:dyDescent="0.25">
      <c r="F373"/>
    </row>
    <row r="374" spans="6:6" ht="15" x14ac:dyDescent="0.25">
      <c r="F374"/>
    </row>
    <row r="375" spans="6:6" ht="15" x14ac:dyDescent="0.25">
      <c r="F375"/>
    </row>
    <row r="376" spans="6:6" ht="15" x14ac:dyDescent="0.25">
      <c r="F376"/>
    </row>
    <row r="377" spans="6:6" ht="15" x14ac:dyDescent="0.25">
      <c r="F377"/>
    </row>
    <row r="378" spans="6:6" ht="15" x14ac:dyDescent="0.25">
      <c r="F378"/>
    </row>
    <row r="379" spans="6:6" ht="15" x14ac:dyDescent="0.25">
      <c r="F379"/>
    </row>
    <row r="380" spans="6:6" ht="15" x14ac:dyDescent="0.25">
      <c r="F380"/>
    </row>
    <row r="381" spans="6:6" ht="15" x14ac:dyDescent="0.25">
      <c r="F381"/>
    </row>
    <row r="382" spans="6:6" ht="15" x14ac:dyDescent="0.25">
      <c r="F382"/>
    </row>
    <row r="383" spans="6:6" ht="15" x14ac:dyDescent="0.25">
      <c r="F383"/>
    </row>
    <row r="384" spans="6:6" ht="15" x14ac:dyDescent="0.25">
      <c r="F384"/>
    </row>
    <row r="385" spans="6:6" ht="15" x14ac:dyDescent="0.25">
      <c r="F385"/>
    </row>
    <row r="386" spans="6:6" ht="15" x14ac:dyDescent="0.25">
      <c r="F386"/>
    </row>
    <row r="387" spans="6:6" ht="15" x14ac:dyDescent="0.25">
      <c r="F387"/>
    </row>
    <row r="388" spans="6:6" ht="15" x14ac:dyDescent="0.25">
      <c r="F388"/>
    </row>
    <row r="389" spans="6:6" ht="15" x14ac:dyDescent="0.25">
      <c r="F389"/>
    </row>
    <row r="390" spans="6:6" ht="15" x14ac:dyDescent="0.25">
      <c r="F390"/>
    </row>
    <row r="391" spans="6:6" ht="15" x14ac:dyDescent="0.25">
      <c r="F391"/>
    </row>
    <row r="392" spans="6:6" ht="15" x14ac:dyDescent="0.25">
      <c r="F392"/>
    </row>
    <row r="393" spans="6:6" ht="15" x14ac:dyDescent="0.25">
      <c r="F393"/>
    </row>
    <row r="394" spans="6:6" ht="15" x14ac:dyDescent="0.25">
      <c r="F394"/>
    </row>
    <row r="395" spans="6:6" ht="15" x14ac:dyDescent="0.25">
      <c r="F395"/>
    </row>
    <row r="396" spans="6:6" ht="15" x14ac:dyDescent="0.25">
      <c r="F396"/>
    </row>
    <row r="397" spans="6:6" ht="15" x14ac:dyDescent="0.25">
      <c r="F397"/>
    </row>
    <row r="398" spans="6:6" ht="15" x14ac:dyDescent="0.25">
      <c r="F398"/>
    </row>
    <row r="399" spans="6:6" ht="15" x14ac:dyDescent="0.25">
      <c r="F399"/>
    </row>
    <row r="400" spans="6:6" ht="15" x14ac:dyDescent="0.25">
      <c r="F400"/>
    </row>
    <row r="401" spans="6:6" ht="15" x14ac:dyDescent="0.25">
      <c r="F401"/>
    </row>
    <row r="402" spans="6:6" ht="15" x14ac:dyDescent="0.25">
      <c r="F402"/>
    </row>
    <row r="403" spans="6:6" ht="15" x14ac:dyDescent="0.25">
      <c r="F403"/>
    </row>
    <row r="404" spans="6:6" ht="15" x14ac:dyDescent="0.25">
      <c r="F404"/>
    </row>
    <row r="405" spans="6:6" ht="15" x14ac:dyDescent="0.25">
      <c r="F405"/>
    </row>
    <row r="406" spans="6:6" ht="15" x14ac:dyDescent="0.25">
      <c r="F406"/>
    </row>
    <row r="407" spans="6:6" ht="15" x14ac:dyDescent="0.25">
      <c r="F407"/>
    </row>
    <row r="408" spans="6:6" ht="15" x14ac:dyDescent="0.25">
      <c r="F408"/>
    </row>
    <row r="409" spans="6:6" ht="15" x14ac:dyDescent="0.25">
      <c r="F409"/>
    </row>
    <row r="410" spans="6:6" ht="15" x14ac:dyDescent="0.25">
      <c r="F410"/>
    </row>
    <row r="411" spans="6:6" ht="15" x14ac:dyDescent="0.25">
      <c r="F411"/>
    </row>
    <row r="412" spans="6:6" ht="15" x14ac:dyDescent="0.25">
      <c r="F412"/>
    </row>
    <row r="413" spans="6:6" ht="15" x14ac:dyDescent="0.25">
      <c r="F413"/>
    </row>
    <row r="414" spans="6:6" ht="15" x14ac:dyDescent="0.25">
      <c r="F414"/>
    </row>
    <row r="415" spans="6:6" ht="15" x14ac:dyDescent="0.25">
      <c r="F415"/>
    </row>
    <row r="416" spans="6:6" ht="15" x14ac:dyDescent="0.25">
      <c r="F416"/>
    </row>
    <row r="417" spans="6:6" ht="15" x14ac:dyDescent="0.25">
      <c r="F417"/>
    </row>
    <row r="418" spans="6:6" ht="15" x14ac:dyDescent="0.25">
      <c r="F418"/>
    </row>
    <row r="419" spans="6:6" ht="15" x14ac:dyDescent="0.25">
      <c r="F419"/>
    </row>
    <row r="420" spans="6:6" ht="15" x14ac:dyDescent="0.25">
      <c r="F420"/>
    </row>
    <row r="421" spans="6:6" ht="15" x14ac:dyDescent="0.25">
      <c r="F421"/>
    </row>
    <row r="422" spans="6:6" ht="15" x14ac:dyDescent="0.25">
      <c r="F422"/>
    </row>
    <row r="423" spans="6:6" ht="15" x14ac:dyDescent="0.25">
      <c r="F423"/>
    </row>
    <row r="424" spans="6:6" ht="15" x14ac:dyDescent="0.25">
      <c r="F424"/>
    </row>
    <row r="425" spans="6:6" ht="15" x14ac:dyDescent="0.25">
      <c r="F425"/>
    </row>
    <row r="426" spans="6:6" ht="15" x14ac:dyDescent="0.25">
      <c r="F426"/>
    </row>
    <row r="427" spans="6:6" ht="15" x14ac:dyDescent="0.25">
      <c r="F427"/>
    </row>
    <row r="428" spans="6:6" ht="15" x14ac:dyDescent="0.25">
      <c r="F428"/>
    </row>
    <row r="429" spans="6:6" ht="15" x14ac:dyDescent="0.25">
      <c r="F429"/>
    </row>
    <row r="430" spans="6:6" ht="15" x14ac:dyDescent="0.25">
      <c r="F430"/>
    </row>
    <row r="431" spans="6:6" ht="15" x14ac:dyDescent="0.25">
      <c r="F431"/>
    </row>
    <row r="432" spans="6:6" ht="15" x14ac:dyDescent="0.25">
      <c r="F432"/>
    </row>
    <row r="433" spans="6:6" ht="15" x14ac:dyDescent="0.25">
      <c r="F433"/>
    </row>
    <row r="434" spans="6:6" ht="15" x14ac:dyDescent="0.25">
      <c r="F434"/>
    </row>
    <row r="435" spans="6:6" ht="15" x14ac:dyDescent="0.25">
      <c r="F435"/>
    </row>
    <row r="436" spans="6:6" ht="15" x14ac:dyDescent="0.25">
      <c r="F436"/>
    </row>
    <row r="437" spans="6:6" ht="15" x14ac:dyDescent="0.25">
      <c r="F437"/>
    </row>
    <row r="438" spans="6:6" ht="15" x14ac:dyDescent="0.25">
      <c r="F438"/>
    </row>
    <row r="439" spans="6:6" ht="15" x14ac:dyDescent="0.25">
      <c r="F439"/>
    </row>
    <row r="440" spans="6:6" ht="15" x14ac:dyDescent="0.25">
      <c r="F440"/>
    </row>
    <row r="441" spans="6:6" ht="15" x14ac:dyDescent="0.25">
      <c r="F441"/>
    </row>
    <row r="442" spans="6:6" ht="15" x14ac:dyDescent="0.25">
      <c r="F442"/>
    </row>
    <row r="443" spans="6:6" ht="15" x14ac:dyDescent="0.25">
      <c r="F443"/>
    </row>
    <row r="444" spans="6:6" ht="15" x14ac:dyDescent="0.25">
      <c r="F444"/>
    </row>
    <row r="445" spans="6:6" ht="15" x14ac:dyDescent="0.25">
      <c r="F445"/>
    </row>
    <row r="446" spans="6:6" ht="15" x14ac:dyDescent="0.25">
      <c r="F446"/>
    </row>
    <row r="447" spans="6:6" ht="15" x14ac:dyDescent="0.25">
      <c r="F447"/>
    </row>
    <row r="448" spans="6:6" ht="15" x14ac:dyDescent="0.25">
      <c r="F448"/>
    </row>
    <row r="449" spans="6:6" ht="15" x14ac:dyDescent="0.25">
      <c r="F449"/>
    </row>
    <row r="450" spans="6:6" ht="15" x14ac:dyDescent="0.25">
      <c r="F450"/>
    </row>
    <row r="451" spans="6:6" ht="15" x14ac:dyDescent="0.25">
      <c r="F451"/>
    </row>
    <row r="452" spans="6:6" ht="15" x14ac:dyDescent="0.25">
      <c r="F452"/>
    </row>
    <row r="453" spans="6:6" ht="15" x14ac:dyDescent="0.25">
      <c r="F453"/>
    </row>
    <row r="454" spans="6:6" ht="15" x14ac:dyDescent="0.25">
      <c r="F454"/>
    </row>
    <row r="455" spans="6:6" ht="15" x14ac:dyDescent="0.25">
      <c r="F455"/>
    </row>
    <row r="456" spans="6:6" ht="15" x14ac:dyDescent="0.25">
      <c r="F456"/>
    </row>
    <row r="457" spans="6:6" ht="15" x14ac:dyDescent="0.25">
      <c r="F457"/>
    </row>
    <row r="458" spans="6:6" ht="15" x14ac:dyDescent="0.25">
      <c r="F458"/>
    </row>
    <row r="459" spans="6:6" ht="15" x14ac:dyDescent="0.25">
      <c r="F459"/>
    </row>
    <row r="460" spans="6:6" ht="15" x14ac:dyDescent="0.25">
      <c r="F460"/>
    </row>
    <row r="461" spans="6:6" ht="15" x14ac:dyDescent="0.25">
      <c r="F461"/>
    </row>
    <row r="462" spans="6:6" ht="15" x14ac:dyDescent="0.25">
      <c r="F462"/>
    </row>
    <row r="463" spans="6:6" ht="15" x14ac:dyDescent="0.25">
      <c r="F463"/>
    </row>
    <row r="464" spans="6:6" ht="15" x14ac:dyDescent="0.25">
      <c r="F464"/>
    </row>
    <row r="465" spans="6:6" ht="15" x14ac:dyDescent="0.25">
      <c r="F465"/>
    </row>
    <row r="466" spans="6:6" ht="15" x14ac:dyDescent="0.25">
      <c r="F466"/>
    </row>
    <row r="467" spans="6:6" ht="15" x14ac:dyDescent="0.25">
      <c r="F467"/>
    </row>
    <row r="468" spans="6:6" ht="15" x14ac:dyDescent="0.25">
      <c r="F468"/>
    </row>
    <row r="469" spans="6:6" ht="15" x14ac:dyDescent="0.25">
      <c r="F469"/>
    </row>
    <row r="470" spans="6:6" ht="15" x14ac:dyDescent="0.25">
      <c r="F470"/>
    </row>
    <row r="471" spans="6:6" ht="15" x14ac:dyDescent="0.25">
      <c r="F471"/>
    </row>
    <row r="472" spans="6:6" ht="15" x14ac:dyDescent="0.25">
      <c r="F472"/>
    </row>
    <row r="473" spans="6:6" ht="15" x14ac:dyDescent="0.25">
      <c r="F473"/>
    </row>
    <row r="474" spans="6:6" ht="15" x14ac:dyDescent="0.25">
      <c r="F474"/>
    </row>
    <row r="475" spans="6:6" ht="15" x14ac:dyDescent="0.25">
      <c r="F475"/>
    </row>
    <row r="476" spans="6:6" ht="15" x14ac:dyDescent="0.25">
      <c r="F476"/>
    </row>
    <row r="477" spans="6:6" ht="15" x14ac:dyDescent="0.25">
      <c r="F477"/>
    </row>
    <row r="478" spans="6:6" ht="15" x14ac:dyDescent="0.25">
      <c r="F478"/>
    </row>
    <row r="479" spans="6:6" ht="15" x14ac:dyDescent="0.25">
      <c r="F479"/>
    </row>
    <row r="480" spans="6:6" ht="15" x14ac:dyDescent="0.25">
      <c r="F480"/>
    </row>
    <row r="481" spans="6:6" ht="15" x14ac:dyDescent="0.25">
      <c r="F481"/>
    </row>
    <row r="482" spans="6:6" ht="15" x14ac:dyDescent="0.25">
      <c r="F482"/>
    </row>
    <row r="483" spans="6:6" ht="15" x14ac:dyDescent="0.25">
      <c r="F483"/>
    </row>
    <row r="484" spans="6:6" ht="15" x14ac:dyDescent="0.25">
      <c r="F484"/>
    </row>
    <row r="485" spans="6:6" ht="15" x14ac:dyDescent="0.25">
      <c r="F485"/>
    </row>
    <row r="486" spans="6:6" ht="15" x14ac:dyDescent="0.25">
      <c r="F486"/>
    </row>
    <row r="487" spans="6:6" ht="15" x14ac:dyDescent="0.25">
      <c r="F487"/>
    </row>
    <row r="488" spans="6:6" ht="15" x14ac:dyDescent="0.25">
      <c r="F488"/>
    </row>
    <row r="489" spans="6:6" ht="15" x14ac:dyDescent="0.25">
      <c r="F489"/>
    </row>
    <row r="490" spans="6:6" ht="15" x14ac:dyDescent="0.25">
      <c r="F490"/>
    </row>
    <row r="491" spans="6:6" ht="15" x14ac:dyDescent="0.25">
      <c r="F491"/>
    </row>
    <row r="492" spans="6:6" ht="15" x14ac:dyDescent="0.25">
      <c r="F492"/>
    </row>
    <row r="493" spans="6:6" ht="15" x14ac:dyDescent="0.25">
      <c r="F493"/>
    </row>
    <row r="494" spans="6:6" ht="15" x14ac:dyDescent="0.25">
      <c r="F494"/>
    </row>
    <row r="495" spans="6:6" ht="15" x14ac:dyDescent="0.25">
      <c r="F495"/>
    </row>
    <row r="496" spans="6:6" ht="15" x14ac:dyDescent="0.25">
      <c r="F496"/>
    </row>
    <row r="497" spans="6:6" ht="15" x14ac:dyDescent="0.25">
      <c r="F497"/>
    </row>
    <row r="498" spans="6:6" ht="15" x14ac:dyDescent="0.25">
      <c r="F498"/>
    </row>
    <row r="499" spans="6:6" ht="15" x14ac:dyDescent="0.25">
      <c r="F499"/>
    </row>
    <row r="500" spans="6:6" ht="15" x14ac:dyDescent="0.25">
      <c r="F500"/>
    </row>
    <row r="501" spans="6:6" ht="15" x14ac:dyDescent="0.25">
      <c r="F501"/>
    </row>
    <row r="502" spans="6:6" ht="15" x14ac:dyDescent="0.25">
      <c r="F502"/>
    </row>
    <row r="503" spans="6:6" ht="15" x14ac:dyDescent="0.25">
      <c r="F503"/>
    </row>
    <row r="504" spans="6:6" ht="15" x14ac:dyDescent="0.25">
      <c r="F504"/>
    </row>
    <row r="505" spans="6:6" ht="15" x14ac:dyDescent="0.25">
      <c r="F505"/>
    </row>
    <row r="506" spans="6:6" ht="15" x14ac:dyDescent="0.25">
      <c r="F506"/>
    </row>
    <row r="507" spans="6:6" ht="15" x14ac:dyDescent="0.25">
      <c r="F507"/>
    </row>
    <row r="508" spans="6:6" ht="15" x14ac:dyDescent="0.25">
      <c r="F508"/>
    </row>
    <row r="509" spans="6:6" ht="15" x14ac:dyDescent="0.25">
      <c r="F509"/>
    </row>
    <row r="510" spans="6:6" ht="15" x14ac:dyDescent="0.25">
      <c r="F510"/>
    </row>
    <row r="511" spans="6:6" ht="15" x14ac:dyDescent="0.25">
      <c r="F511"/>
    </row>
    <row r="512" spans="6:6" ht="15" x14ac:dyDescent="0.25">
      <c r="F512"/>
    </row>
    <row r="513" spans="6:6" ht="15" x14ac:dyDescent="0.25">
      <c r="F513"/>
    </row>
    <row r="514" spans="6:6" ht="15" x14ac:dyDescent="0.25">
      <c r="F514"/>
    </row>
    <row r="515" spans="6:6" ht="15" x14ac:dyDescent="0.25">
      <c r="F515"/>
    </row>
    <row r="516" spans="6:6" ht="15" x14ac:dyDescent="0.25">
      <c r="F516"/>
    </row>
    <row r="517" spans="6:6" ht="15" x14ac:dyDescent="0.25">
      <c r="F517"/>
    </row>
    <row r="518" spans="6:6" ht="15" x14ac:dyDescent="0.25">
      <c r="F518"/>
    </row>
    <row r="519" spans="6:6" ht="15" x14ac:dyDescent="0.25">
      <c r="F519"/>
    </row>
    <row r="520" spans="6:6" ht="15" x14ac:dyDescent="0.25">
      <c r="F520"/>
    </row>
    <row r="521" spans="6:6" ht="15" x14ac:dyDescent="0.25">
      <c r="F521"/>
    </row>
    <row r="522" spans="6:6" ht="15" x14ac:dyDescent="0.25">
      <c r="F522"/>
    </row>
    <row r="523" spans="6:6" ht="15" x14ac:dyDescent="0.25">
      <c r="F523"/>
    </row>
    <row r="524" spans="6:6" ht="15" x14ac:dyDescent="0.25">
      <c r="F524"/>
    </row>
    <row r="525" spans="6:6" ht="15" x14ac:dyDescent="0.25">
      <c r="F525"/>
    </row>
    <row r="526" spans="6:6" ht="15" x14ac:dyDescent="0.25">
      <c r="F526"/>
    </row>
    <row r="527" spans="6:6" ht="15" x14ac:dyDescent="0.25">
      <c r="F527"/>
    </row>
    <row r="528" spans="6:6" ht="15" x14ac:dyDescent="0.25">
      <c r="F528"/>
    </row>
    <row r="529" spans="6:6" ht="15" x14ac:dyDescent="0.25">
      <c r="F529"/>
    </row>
    <row r="530" spans="6:6" ht="15" x14ac:dyDescent="0.25">
      <c r="F530"/>
    </row>
    <row r="531" spans="6:6" ht="15" x14ac:dyDescent="0.25">
      <c r="F531"/>
    </row>
    <row r="532" spans="6:6" ht="15" x14ac:dyDescent="0.25">
      <c r="F532"/>
    </row>
    <row r="533" spans="6:6" ht="15" x14ac:dyDescent="0.25">
      <c r="F533"/>
    </row>
    <row r="534" spans="6:6" ht="15" x14ac:dyDescent="0.25">
      <c r="F534"/>
    </row>
    <row r="535" spans="6:6" ht="15" x14ac:dyDescent="0.25">
      <c r="F535"/>
    </row>
    <row r="536" spans="6:6" ht="15" x14ac:dyDescent="0.25">
      <c r="F536"/>
    </row>
    <row r="537" spans="6:6" ht="15" x14ac:dyDescent="0.25">
      <c r="F537"/>
    </row>
    <row r="538" spans="6:6" ht="15" x14ac:dyDescent="0.25">
      <c r="F538"/>
    </row>
    <row r="539" spans="6:6" ht="15" x14ac:dyDescent="0.25">
      <c r="F539"/>
    </row>
    <row r="540" spans="6:6" ht="15" x14ac:dyDescent="0.25">
      <c r="F540"/>
    </row>
    <row r="541" spans="6:6" ht="15" x14ac:dyDescent="0.25">
      <c r="F541"/>
    </row>
    <row r="542" spans="6:6" ht="15" x14ac:dyDescent="0.25">
      <c r="F542"/>
    </row>
    <row r="543" spans="6:6" ht="15" x14ac:dyDescent="0.25">
      <c r="F543"/>
    </row>
    <row r="544" spans="6:6" ht="15" x14ac:dyDescent="0.25">
      <c r="F544"/>
    </row>
    <row r="545" spans="6:6" ht="15" x14ac:dyDescent="0.25">
      <c r="F545"/>
    </row>
    <row r="546" spans="6:6" ht="15" x14ac:dyDescent="0.25">
      <c r="F546"/>
    </row>
    <row r="547" spans="6:6" ht="15" x14ac:dyDescent="0.25">
      <c r="F547"/>
    </row>
    <row r="548" spans="6:6" ht="15" x14ac:dyDescent="0.25">
      <c r="F548"/>
    </row>
    <row r="549" spans="6:6" ht="15" x14ac:dyDescent="0.25">
      <c r="F549"/>
    </row>
    <row r="550" spans="6:6" ht="15" x14ac:dyDescent="0.25">
      <c r="F550"/>
    </row>
    <row r="551" spans="6:6" ht="15" x14ac:dyDescent="0.25">
      <c r="F551"/>
    </row>
    <row r="552" spans="6:6" ht="15" x14ac:dyDescent="0.25">
      <c r="F552"/>
    </row>
    <row r="553" spans="6:6" ht="15" x14ac:dyDescent="0.25">
      <c r="F553"/>
    </row>
    <row r="554" spans="6:6" ht="15" x14ac:dyDescent="0.25">
      <c r="F554"/>
    </row>
    <row r="555" spans="6:6" ht="15" x14ac:dyDescent="0.25">
      <c r="F555"/>
    </row>
    <row r="556" spans="6:6" ht="15" x14ac:dyDescent="0.25">
      <c r="F556"/>
    </row>
    <row r="557" spans="6:6" ht="15" x14ac:dyDescent="0.25">
      <c r="F557"/>
    </row>
    <row r="558" spans="6:6" ht="15" x14ac:dyDescent="0.25">
      <c r="F558"/>
    </row>
    <row r="559" spans="6:6" ht="15" x14ac:dyDescent="0.25">
      <c r="F559"/>
    </row>
    <row r="560" spans="6:6" ht="15" x14ac:dyDescent="0.25">
      <c r="F560"/>
    </row>
    <row r="561" spans="6:6" ht="15" x14ac:dyDescent="0.25">
      <c r="F561"/>
    </row>
    <row r="562" spans="6:6" ht="15" x14ac:dyDescent="0.25">
      <c r="F562"/>
    </row>
    <row r="563" spans="6:6" ht="15" x14ac:dyDescent="0.25">
      <c r="F563"/>
    </row>
    <row r="564" spans="6:6" ht="15" x14ac:dyDescent="0.25">
      <c r="F564"/>
    </row>
    <row r="565" spans="6:6" ht="15" x14ac:dyDescent="0.25">
      <c r="F565"/>
    </row>
    <row r="566" spans="6:6" ht="15" x14ac:dyDescent="0.25">
      <c r="F566"/>
    </row>
    <row r="567" spans="6:6" ht="15" x14ac:dyDescent="0.25">
      <c r="F567"/>
    </row>
    <row r="568" spans="6:6" ht="15" x14ac:dyDescent="0.25">
      <c r="F568"/>
    </row>
    <row r="569" spans="6:6" ht="15" x14ac:dyDescent="0.25">
      <c r="F569"/>
    </row>
    <row r="570" spans="6:6" ht="15" x14ac:dyDescent="0.25">
      <c r="F570"/>
    </row>
    <row r="571" spans="6:6" ht="15" x14ac:dyDescent="0.25">
      <c r="F571"/>
    </row>
    <row r="572" spans="6:6" ht="15" x14ac:dyDescent="0.25">
      <c r="F572"/>
    </row>
    <row r="573" spans="6:6" ht="15" x14ac:dyDescent="0.25">
      <c r="F573"/>
    </row>
    <row r="574" spans="6:6" ht="15" x14ac:dyDescent="0.25">
      <c r="F574"/>
    </row>
    <row r="575" spans="6:6" ht="15" x14ac:dyDescent="0.25">
      <c r="F575"/>
    </row>
    <row r="576" spans="6:6" ht="15" x14ac:dyDescent="0.25">
      <c r="F576"/>
    </row>
    <row r="577" spans="6:6" ht="15" x14ac:dyDescent="0.25">
      <c r="F577"/>
    </row>
    <row r="578" spans="6:6" ht="15" x14ac:dyDescent="0.25">
      <c r="F578"/>
    </row>
    <row r="579" spans="6:6" ht="15" x14ac:dyDescent="0.25">
      <c r="F579"/>
    </row>
    <row r="580" spans="6:6" ht="15" x14ac:dyDescent="0.25">
      <c r="F580"/>
    </row>
    <row r="581" spans="6:6" ht="15" x14ac:dyDescent="0.25">
      <c r="F581"/>
    </row>
    <row r="582" spans="6:6" ht="15" x14ac:dyDescent="0.25">
      <c r="F582"/>
    </row>
    <row r="583" spans="6:6" ht="15" x14ac:dyDescent="0.25">
      <c r="F583"/>
    </row>
    <row r="584" spans="6:6" ht="15" x14ac:dyDescent="0.25">
      <c r="F584"/>
    </row>
    <row r="585" spans="6:6" ht="15" x14ac:dyDescent="0.25">
      <c r="F585"/>
    </row>
    <row r="586" spans="6:6" ht="15" x14ac:dyDescent="0.25">
      <c r="F586"/>
    </row>
    <row r="587" spans="6:6" ht="15" x14ac:dyDescent="0.25">
      <c r="F587"/>
    </row>
    <row r="588" spans="6:6" ht="15" x14ac:dyDescent="0.25">
      <c r="F588"/>
    </row>
    <row r="589" spans="6:6" ht="15" x14ac:dyDescent="0.25">
      <c r="F589"/>
    </row>
    <row r="590" spans="6:6" ht="15" x14ac:dyDescent="0.25">
      <c r="F590"/>
    </row>
    <row r="591" spans="6:6" ht="15" x14ac:dyDescent="0.25">
      <c r="F591"/>
    </row>
    <row r="592" spans="6:6" ht="15" x14ac:dyDescent="0.25">
      <c r="F592"/>
    </row>
    <row r="593" spans="6:6" ht="15" x14ac:dyDescent="0.25">
      <c r="F593"/>
    </row>
    <row r="594" spans="6:6" ht="15" x14ac:dyDescent="0.25">
      <c r="F594"/>
    </row>
    <row r="595" spans="6:6" ht="15" x14ac:dyDescent="0.25">
      <c r="F595"/>
    </row>
    <row r="596" spans="6:6" ht="15" x14ac:dyDescent="0.25">
      <c r="F596"/>
    </row>
    <row r="597" spans="6:6" ht="15" x14ac:dyDescent="0.25">
      <c r="F597"/>
    </row>
    <row r="598" spans="6:6" ht="15" x14ac:dyDescent="0.25">
      <c r="F598"/>
    </row>
    <row r="599" spans="6:6" ht="15" x14ac:dyDescent="0.25">
      <c r="F599"/>
    </row>
    <row r="600" spans="6:6" ht="15" x14ac:dyDescent="0.25">
      <c r="F600"/>
    </row>
    <row r="601" spans="6:6" ht="15" x14ac:dyDescent="0.25">
      <c r="F601"/>
    </row>
    <row r="602" spans="6:6" ht="15" x14ac:dyDescent="0.25">
      <c r="F602"/>
    </row>
    <row r="603" spans="6:6" ht="15" x14ac:dyDescent="0.25">
      <c r="F603"/>
    </row>
  </sheetData>
  <mergeCells count="5">
    <mergeCell ref="B5:D5"/>
    <mergeCell ref="E5:H5"/>
    <mergeCell ref="B31:D31"/>
    <mergeCell ref="E31:H31"/>
    <mergeCell ref="A86:F86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DFF2-41B7-478A-AD10-98306A62A3CE}">
  <sheetPr>
    <tabColor rgb="FF92D050"/>
    <pageSetUpPr fitToPage="1"/>
  </sheetPr>
  <dimension ref="A1:H255"/>
  <sheetViews>
    <sheetView showGridLines="0" view="pageBreakPreview" zoomScaleNormal="130" zoomScaleSheetLayoutView="100" workbookViewId="0"/>
  </sheetViews>
  <sheetFormatPr baseColWidth="10" defaultColWidth="11.5703125" defaultRowHeight="15" x14ac:dyDescent="0.25"/>
  <cols>
    <col min="1" max="1" width="57.140625" style="1" customWidth="1"/>
    <col min="2" max="2" width="13.85546875" style="1" customWidth="1"/>
    <col min="3" max="3" width="14" style="1" customWidth="1"/>
    <col min="4" max="4" width="8.42578125" style="671" customWidth="1"/>
    <col min="5" max="5" width="13.85546875" customWidth="1"/>
    <col min="6" max="6" width="14" customWidth="1"/>
    <col min="7" max="7" width="8.42578125" customWidth="1"/>
    <col min="8" max="8" width="7.5703125" bestFit="1" customWidth="1"/>
    <col min="9" max="9" width="3" customWidth="1"/>
  </cols>
  <sheetData>
    <row r="1" spans="1:8" s="191" customFormat="1" ht="14.25" customHeight="1" x14ac:dyDescent="0.25">
      <c r="A1" s="199" t="s">
        <v>536</v>
      </c>
      <c r="D1" s="200"/>
      <c r="E1" s="200"/>
    </row>
    <row r="2" spans="1:8" s="191" customFormat="1" ht="14.25" customHeight="1" x14ac:dyDescent="0.25">
      <c r="A2" s="201" t="s">
        <v>309</v>
      </c>
      <c r="D2" s="200"/>
      <c r="E2" s="200"/>
    </row>
    <row r="3" spans="1:8" x14ac:dyDescent="0.25">
      <c r="A3" s="202"/>
      <c r="B3" s="709"/>
      <c r="C3" s="710"/>
      <c r="D3" s="711"/>
      <c r="E3" s="709"/>
    </row>
    <row r="4" spans="1:8" ht="15.75" thickBot="1" x14ac:dyDescent="0.3">
      <c r="A4" s="203" t="s">
        <v>327</v>
      </c>
      <c r="B4" s="712"/>
      <c r="C4" s="712"/>
      <c r="D4" s="711"/>
      <c r="E4" s="709"/>
    </row>
    <row r="5" spans="1:8" ht="15.75" thickBot="1" x14ac:dyDescent="0.3">
      <c r="B5" s="1010" t="s">
        <v>818</v>
      </c>
      <c r="C5" s="1011"/>
      <c r="D5" s="1011"/>
      <c r="E5" s="1010" t="s">
        <v>832</v>
      </c>
      <c r="F5" s="1011"/>
      <c r="G5" s="1011"/>
      <c r="H5" s="896"/>
    </row>
    <row r="6" spans="1:8" ht="15.75" thickBot="1" x14ac:dyDescent="0.3">
      <c r="A6" s="713" t="s">
        <v>328</v>
      </c>
      <c r="B6" s="207">
        <v>2024</v>
      </c>
      <c r="C6" s="208">
        <v>2025</v>
      </c>
      <c r="D6" s="222" t="s">
        <v>275</v>
      </c>
      <c r="E6" s="208">
        <v>2024</v>
      </c>
      <c r="F6" s="208">
        <v>2025</v>
      </c>
      <c r="G6" s="222" t="s">
        <v>275</v>
      </c>
      <c r="H6" s="222" t="s">
        <v>277</v>
      </c>
    </row>
    <row r="7" spans="1:8" x14ac:dyDescent="0.25">
      <c r="A7" s="714" t="s">
        <v>310</v>
      </c>
      <c r="B7" s="223">
        <f>SUM(B8:B18)</f>
        <v>68058716</v>
      </c>
      <c r="C7" s="227">
        <f>SUM(C8:C18)</f>
        <v>81153599</v>
      </c>
      <c r="D7" s="179">
        <f t="shared" ref="D7:D17" si="0">C7/B7-1</f>
        <v>0.19240567218458837</v>
      </c>
      <c r="E7" s="223">
        <f>+SUM(E8:E18)</f>
        <v>212860716</v>
      </c>
      <c r="F7" s="897">
        <f>+SUM(F8:F18)</f>
        <v>220464379</v>
      </c>
      <c r="G7" s="179">
        <f>F7/E7-1</f>
        <v>3.5721307072931197E-2</v>
      </c>
      <c r="H7" s="898">
        <f>SUM(H8:H18)</f>
        <v>1</v>
      </c>
    </row>
    <row r="8" spans="1:8" x14ac:dyDescent="0.25">
      <c r="A8" s="715" t="s">
        <v>278</v>
      </c>
      <c r="B8" s="224">
        <v>11599869</v>
      </c>
      <c r="C8" s="225">
        <v>18253645</v>
      </c>
      <c r="D8" s="183">
        <f t="shared" si="0"/>
        <v>0.57360785712321416</v>
      </c>
      <c r="E8" s="224">
        <v>35034145</v>
      </c>
      <c r="F8" s="225">
        <v>49845238</v>
      </c>
      <c r="G8" s="183">
        <f>F8/E8-1</f>
        <v>0.42276165152596135</v>
      </c>
      <c r="H8" s="226">
        <f t="shared" ref="H8:H18" si="1">+F8/$F$7</f>
        <v>0.22609202550585281</v>
      </c>
    </row>
    <row r="9" spans="1:8" x14ac:dyDescent="0.25">
      <c r="A9" s="715" t="s">
        <v>279</v>
      </c>
      <c r="B9" s="224">
        <v>13964705</v>
      </c>
      <c r="C9" s="225">
        <v>14009922</v>
      </c>
      <c r="D9" s="183">
        <f t="shared" si="0"/>
        <v>3.2379488145291013E-3</v>
      </c>
      <c r="E9" s="224">
        <v>35080390</v>
      </c>
      <c r="F9" s="225">
        <v>36241562</v>
      </c>
      <c r="G9" s="183">
        <f t="shared" ref="G9:G18" si="2">F9/E9-1</f>
        <v>3.3100316159540899E-2</v>
      </c>
      <c r="H9" s="226">
        <f t="shared" si="1"/>
        <v>0.1643873816005442</v>
      </c>
    </row>
    <row r="10" spans="1:8" x14ac:dyDescent="0.25">
      <c r="A10" s="715" t="s">
        <v>283</v>
      </c>
      <c r="B10" s="224">
        <v>7942670</v>
      </c>
      <c r="C10" s="225">
        <v>14722265</v>
      </c>
      <c r="D10" s="183">
        <f t="shared" si="0"/>
        <v>0.85356624409675841</v>
      </c>
      <c r="E10" s="224">
        <v>34013574</v>
      </c>
      <c r="F10" s="225">
        <v>33504332</v>
      </c>
      <c r="G10" s="183">
        <f t="shared" si="2"/>
        <v>-1.4971728639865955E-2</v>
      </c>
      <c r="H10" s="226">
        <f t="shared" si="1"/>
        <v>0.15197163438362077</v>
      </c>
    </row>
    <row r="11" spans="1:8" x14ac:dyDescent="0.25">
      <c r="A11" s="715" t="s">
        <v>280</v>
      </c>
      <c r="B11" s="224">
        <v>6525817</v>
      </c>
      <c r="C11" s="225">
        <v>8779714</v>
      </c>
      <c r="D11" s="183">
        <f t="shared" si="0"/>
        <v>0.34538158210688419</v>
      </c>
      <c r="E11" s="224">
        <v>24460965</v>
      </c>
      <c r="F11" s="225">
        <v>21328909</v>
      </c>
      <c r="G11" s="183">
        <f t="shared" si="2"/>
        <v>-0.12804302692064684</v>
      </c>
      <c r="H11" s="226">
        <f t="shared" si="1"/>
        <v>9.6745374907027504E-2</v>
      </c>
    </row>
    <row r="12" spans="1:8" x14ac:dyDescent="0.25">
      <c r="A12" s="715" t="s">
        <v>297</v>
      </c>
      <c r="B12" s="224">
        <v>5148746</v>
      </c>
      <c r="C12" s="225">
        <v>865166</v>
      </c>
      <c r="D12" s="183">
        <f t="shared" si="0"/>
        <v>-0.83196568640208701</v>
      </c>
      <c r="E12" s="224">
        <v>16882796</v>
      </c>
      <c r="F12" s="225">
        <v>19045189</v>
      </c>
      <c r="G12" s="183">
        <f t="shared" si="2"/>
        <v>0.12808263512749907</v>
      </c>
      <c r="H12" s="226">
        <f t="shared" si="1"/>
        <v>8.6386694695926372E-2</v>
      </c>
    </row>
    <row r="13" spans="1:8" x14ac:dyDescent="0.25">
      <c r="A13" s="715" t="s">
        <v>282</v>
      </c>
      <c r="B13" s="224">
        <v>4816056</v>
      </c>
      <c r="C13" s="225">
        <v>4767569</v>
      </c>
      <c r="D13" s="183">
        <f t="shared" si="0"/>
        <v>-1.0067781603868342E-2</v>
      </c>
      <c r="E13" s="224">
        <v>21982311</v>
      </c>
      <c r="F13" s="225">
        <v>8802295</v>
      </c>
      <c r="G13" s="183">
        <f t="shared" si="2"/>
        <v>-0.59957372088858174</v>
      </c>
      <c r="H13" s="226">
        <f t="shared" si="1"/>
        <v>3.9926155145453224E-2</v>
      </c>
    </row>
    <row r="14" spans="1:8" x14ac:dyDescent="0.25">
      <c r="A14" s="715" t="s">
        <v>286</v>
      </c>
      <c r="B14" s="224">
        <v>1779699</v>
      </c>
      <c r="C14" s="225">
        <v>2589976</v>
      </c>
      <c r="D14" s="183">
        <f t="shared" si="0"/>
        <v>0.45528878759835223</v>
      </c>
      <c r="E14" s="224">
        <v>5132597</v>
      </c>
      <c r="F14" s="225">
        <v>8669140</v>
      </c>
      <c r="G14" s="183">
        <f t="shared" si="2"/>
        <v>0.68903578441868718</v>
      </c>
      <c r="H14" s="226">
        <f t="shared" si="1"/>
        <v>3.932218002437482E-2</v>
      </c>
    </row>
    <row r="15" spans="1:8" x14ac:dyDescent="0.25">
      <c r="A15" s="715" t="s">
        <v>400</v>
      </c>
      <c r="B15" s="224">
        <v>1661830</v>
      </c>
      <c r="C15" s="225">
        <v>2034698</v>
      </c>
      <c r="D15" s="183">
        <f t="shared" si="0"/>
        <v>0.22437192733312061</v>
      </c>
      <c r="E15" s="224">
        <v>4293707</v>
      </c>
      <c r="F15" s="225">
        <v>5941153</v>
      </c>
      <c r="G15" s="183">
        <f t="shared" si="2"/>
        <v>0.38368850040303171</v>
      </c>
      <c r="H15" s="226">
        <f t="shared" si="1"/>
        <v>2.6948357947657386E-2</v>
      </c>
    </row>
    <row r="16" spans="1:8" x14ac:dyDescent="0.25">
      <c r="A16" s="715" t="s">
        <v>295</v>
      </c>
      <c r="B16" s="180">
        <v>1242423</v>
      </c>
      <c r="C16" s="181">
        <v>2206410</v>
      </c>
      <c r="D16" s="183">
        <f t="shared" si="0"/>
        <v>0.77589275150250758</v>
      </c>
      <c r="E16" s="180">
        <v>2933998</v>
      </c>
      <c r="F16" s="181">
        <v>5479912</v>
      </c>
      <c r="G16" s="183">
        <f t="shared" si="2"/>
        <v>0.86772860785862838</v>
      </c>
      <c r="H16" s="226">
        <f t="shared" si="1"/>
        <v>2.4856224052412567E-2</v>
      </c>
    </row>
    <row r="17" spans="1:8" x14ac:dyDescent="0.25">
      <c r="A17" s="715" t="s">
        <v>301</v>
      </c>
      <c r="B17" s="224">
        <v>397678</v>
      </c>
      <c r="C17" s="225">
        <v>666977</v>
      </c>
      <c r="D17" s="183">
        <f t="shared" si="0"/>
        <v>0.67717852131624068</v>
      </c>
      <c r="E17" s="224">
        <v>1413406</v>
      </c>
      <c r="F17" s="225">
        <v>2761086</v>
      </c>
      <c r="G17" s="183">
        <f t="shared" si="2"/>
        <v>0.95349814561421131</v>
      </c>
      <c r="H17" s="226">
        <f t="shared" si="1"/>
        <v>1.2523955173728995E-2</v>
      </c>
    </row>
    <row r="18" spans="1:8" x14ac:dyDescent="0.25">
      <c r="A18" s="397" t="s">
        <v>835</v>
      </c>
      <c r="B18" s="224">
        <v>12979223</v>
      </c>
      <c r="C18" s="225">
        <v>12257257</v>
      </c>
      <c r="D18" s="183">
        <f>C18/B18-1</f>
        <v>-5.5624747336570191E-2</v>
      </c>
      <c r="E18" s="224">
        <v>31632827</v>
      </c>
      <c r="F18" s="899">
        <v>28845563</v>
      </c>
      <c r="G18" s="183">
        <f t="shared" si="2"/>
        <v>-8.8113022588844125E-2</v>
      </c>
      <c r="H18" s="226">
        <f t="shared" si="1"/>
        <v>0.13084001656340138</v>
      </c>
    </row>
    <row r="19" spans="1:8" x14ac:dyDescent="0.25">
      <c r="A19" s="716" t="s">
        <v>311</v>
      </c>
      <c r="B19" s="223">
        <f>SUM(B20:B30)</f>
        <v>67552096</v>
      </c>
      <c r="C19" s="227">
        <f>SUM(C20:C30)</f>
        <v>71695196</v>
      </c>
      <c r="D19" s="179">
        <f>C19/B19-1</f>
        <v>6.1331923734831317E-2</v>
      </c>
      <c r="E19" s="223">
        <f>+SUM(E20:E30)</f>
        <v>182068551</v>
      </c>
      <c r="F19" s="227">
        <f>+SUM(F20:F30)</f>
        <v>174566712</v>
      </c>
      <c r="G19" s="179">
        <f>F19/E19-1</f>
        <v>-4.1203376194277497E-2</v>
      </c>
      <c r="H19" s="900">
        <f>SUM(H20:H30)</f>
        <v>1</v>
      </c>
    </row>
    <row r="20" spans="1:8" x14ac:dyDescent="0.25">
      <c r="A20" s="717" t="s">
        <v>280</v>
      </c>
      <c r="B20" s="568">
        <v>6667919</v>
      </c>
      <c r="C20" s="567">
        <v>37747265</v>
      </c>
      <c r="D20" s="183">
        <f>C20/B20-1</f>
        <v>4.6610263262046221</v>
      </c>
      <c r="E20" s="568">
        <v>24725660</v>
      </c>
      <c r="F20" s="567">
        <v>52529699</v>
      </c>
      <c r="G20" s="183">
        <f t="shared" ref="G20:G54" si="3">F20/E20-1</f>
        <v>1.1245013884361428</v>
      </c>
      <c r="H20" s="226">
        <f t="shared" ref="H20:H30" si="4">+F20/$F$19</f>
        <v>0.30091475286536873</v>
      </c>
    </row>
    <row r="21" spans="1:8" x14ac:dyDescent="0.25">
      <c r="A21" s="717" t="s">
        <v>279</v>
      </c>
      <c r="B21" s="568">
        <v>21193312</v>
      </c>
      <c r="C21" s="567">
        <v>10373620</v>
      </c>
      <c r="D21" s="183">
        <f t="shared" ref="D21:D53" si="5">C21/B21-1</f>
        <v>-0.51052388602593113</v>
      </c>
      <c r="E21" s="568">
        <v>28075548</v>
      </c>
      <c r="F21" s="567">
        <v>35040094</v>
      </c>
      <c r="G21" s="183">
        <f t="shared" si="3"/>
        <v>0.24806447233015727</v>
      </c>
      <c r="H21" s="226">
        <f t="shared" si="4"/>
        <v>0.20072609261266261</v>
      </c>
    </row>
    <row r="22" spans="1:8" x14ac:dyDescent="0.25">
      <c r="A22" s="717" t="s">
        <v>281</v>
      </c>
      <c r="B22" s="568">
        <v>7709134</v>
      </c>
      <c r="C22" s="567">
        <v>38642</v>
      </c>
      <c r="D22" s="183">
        <f t="shared" si="5"/>
        <v>-0.99498750443305306</v>
      </c>
      <c r="E22" s="568">
        <v>11875055</v>
      </c>
      <c r="F22" s="567">
        <v>14343351</v>
      </c>
      <c r="G22" s="183">
        <f t="shared" si="3"/>
        <v>0.2078555425638029</v>
      </c>
      <c r="H22" s="226">
        <f t="shared" si="4"/>
        <v>8.2165441713767287E-2</v>
      </c>
    </row>
    <row r="23" spans="1:8" x14ac:dyDescent="0.25">
      <c r="A23" s="717" t="s">
        <v>278</v>
      </c>
      <c r="B23" s="568">
        <v>5950937</v>
      </c>
      <c r="C23" s="567">
        <v>5597471</v>
      </c>
      <c r="D23" s="183">
        <f t="shared" si="5"/>
        <v>-5.9396696688269413E-2</v>
      </c>
      <c r="E23" s="568">
        <v>19360425</v>
      </c>
      <c r="F23" s="567">
        <v>12762290</v>
      </c>
      <c r="G23" s="183">
        <f t="shared" si="3"/>
        <v>-0.34080527674366656</v>
      </c>
      <c r="H23" s="226">
        <f t="shared" si="4"/>
        <v>7.3108382771166588E-2</v>
      </c>
    </row>
    <row r="24" spans="1:8" x14ac:dyDescent="0.25">
      <c r="A24" s="717" t="s">
        <v>282</v>
      </c>
      <c r="B24" s="568">
        <v>626394</v>
      </c>
      <c r="C24" s="567">
        <v>425505</v>
      </c>
      <c r="D24" s="183">
        <f t="shared" si="5"/>
        <v>-0.32070709489554494</v>
      </c>
      <c r="E24" s="568">
        <v>2574020</v>
      </c>
      <c r="F24" s="567">
        <v>12267596</v>
      </c>
      <c r="G24" s="183">
        <f t="shared" si="3"/>
        <v>3.7659287806621551</v>
      </c>
      <c r="H24" s="226">
        <f t="shared" si="4"/>
        <v>7.0274543522364105E-2</v>
      </c>
    </row>
    <row r="25" spans="1:8" x14ac:dyDescent="0.25">
      <c r="A25" s="717" t="s">
        <v>294</v>
      </c>
      <c r="B25" s="568">
        <v>4372131</v>
      </c>
      <c r="C25" s="567">
        <v>4815946</v>
      </c>
      <c r="D25" s="183">
        <f t="shared" si="5"/>
        <v>0.10150999592647159</v>
      </c>
      <c r="E25" s="568">
        <v>5868398</v>
      </c>
      <c r="F25" s="567">
        <v>11849517</v>
      </c>
      <c r="G25" s="183">
        <f t="shared" si="3"/>
        <v>1.0192081382346596</v>
      </c>
      <c r="H25" s="226">
        <f t="shared" si="4"/>
        <v>6.7879590926819999E-2</v>
      </c>
    </row>
    <row r="26" spans="1:8" x14ac:dyDescent="0.25">
      <c r="A26" s="717" t="s">
        <v>286</v>
      </c>
      <c r="B26" s="568">
        <v>3943505</v>
      </c>
      <c r="C26" s="567">
        <v>4295653</v>
      </c>
      <c r="D26" s="183">
        <f t="shared" si="5"/>
        <v>8.9298225816881072E-2</v>
      </c>
      <c r="E26" s="568">
        <v>10308003</v>
      </c>
      <c r="F26" s="567">
        <v>9169409</v>
      </c>
      <c r="G26" s="183">
        <f t="shared" si="3"/>
        <v>-0.11045728255996823</v>
      </c>
      <c r="H26" s="226">
        <f t="shared" si="4"/>
        <v>5.2526675303364828E-2</v>
      </c>
    </row>
    <row r="27" spans="1:8" x14ac:dyDescent="0.25">
      <c r="A27" s="717" t="s">
        <v>284</v>
      </c>
      <c r="B27" s="568">
        <v>3200016</v>
      </c>
      <c r="C27" s="567">
        <v>1393956</v>
      </c>
      <c r="D27" s="183">
        <f t="shared" si="5"/>
        <v>-0.56439092804535984</v>
      </c>
      <c r="E27" s="568">
        <v>6470922</v>
      </c>
      <c r="F27" s="567">
        <v>4878620</v>
      </c>
      <c r="G27" s="183">
        <f t="shared" si="3"/>
        <v>-0.24607034360791247</v>
      </c>
      <c r="H27" s="226">
        <f t="shared" si="4"/>
        <v>2.7947023485210627E-2</v>
      </c>
    </row>
    <row r="28" spans="1:8" x14ac:dyDescent="0.25">
      <c r="A28" s="717" t="s">
        <v>289</v>
      </c>
      <c r="B28" s="568">
        <v>215087</v>
      </c>
      <c r="C28" s="567">
        <v>1153204</v>
      </c>
      <c r="D28" s="183">
        <f t="shared" si="5"/>
        <v>4.3615699693612351</v>
      </c>
      <c r="E28" s="568">
        <v>1824975</v>
      </c>
      <c r="F28" s="567">
        <v>3459612</v>
      </c>
      <c r="G28" s="183">
        <f t="shared" si="3"/>
        <v>0.89570377676406521</v>
      </c>
      <c r="H28" s="226">
        <f t="shared" si="4"/>
        <v>1.981828013120852E-2</v>
      </c>
    </row>
    <row r="29" spans="1:8" x14ac:dyDescent="0.25">
      <c r="A29" s="717" t="s">
        <v>285</v>
      </c>
      <c r="B29" s="568">
        <v>1372483</v>
      </c>
      <c r="C29" s="567">
        <v>1094339</v>
      </c>
      <c r="D29" s="183">
        <f t="shared" si="5"/>
        <v>-0.20265751925524755</v>
      </c>
      <c r="E29" s="568">
        <v>2955153</v>
      </c>
      <c r="F29" s="567">
        <v>2488008</v>
      </c>
      <c r="G29" s="183">
        <f t="shared" si="3"/>
        <v>-0.15807810966132718</v>
      </c>
      <c r="H29" s="226">
        <f t="shared" si="4"/>
        <v>1.4252476726490673E-2</v>
      </c>
    </row>
    <row r="30" spans="1:8" x14ac:dyDescent="0.25">
      <c r="A30" s="397" t="s">
        <v>836</v>
      </c>
      <c r="B30" s="568">
        <v>12301178</v>
      </c>
      <c r="C30" s="567">
        <v>4759595</v>
      </c>
      <c r="D30" s="183">
        <f t="shared" si="5"/>
        <v>-0.61307811333191009</v>
      </c>
      <c r="E30" s="224">
        <v>68030392</v>
      </c>
      <c r="F30" s="899">
        <v>15778516</v>
      </c>
      <c r="G30" s="183">
        <f t="shared" si="3"/>
        <v>-0.76806666055959227</v>
      </c>
      <c r="H30" s="226">
        <f t="shared" si="4"/>
        <v>9.0386739941576033E-2</v>
      </c>
    </row>
    <row r="31" spans="1:8" x14ac:dyDescent="0.25">
      <c r="A31" s="716" t="s">
        <v>232</v>
      </c>
      <c r="B31" s="223">
        <f>SUM(B32:B42)</f>
        <v>40550008</v>
      </c>
      <c r="C31" s="227">
        <f>SUM(C32:C42)</f>
        <v>88730867</v>
      </c>
      <c r="D31" s="179">
        <f t="shared" si="5"/>
        <v>1.1881837113324369</v>
      </c>
      <c r="E31" s="223">
        <f>+SUM(E32:E42)</f>
        <v>102785879</v>
      </c>
      <c r="F31" s="227">
        <f>+SUM(F32:F42)</f>
        <v>166751628</v>
      </c>
      <c r="G31" s="179">
        <f t="shared" si="3"/>
        <v>0.62232039675411066</v>
      </c>
      <c r="H31" s="900">
        <f>SUM(H32:H42)</f>
        <v>1</v>
      </c>
    </row>
    <row r="32" spans="1:8" x14ac:dyDescent="0.25">
      <c r="A32" s="715" t="s">
        <v>280</v>
      </c>
      <c r="B32" s="224">
        <v>2014205</v>
      </c>
      <c r="C32" s="225">
        <v>44898337</v>
      </c>
      <c r="D32" s="183" t="s">
        <v>246</v>
      </c>
      <c r="E32" s="224">
        <v>5336810</v>
      </c>
      <c r="F32" s="225">
        <v>47387577</v>
      </c>
      <c r="G32" s="183">
        <f t="shared" si="3"/>
        <v>7.8793824400718773</v>
      </c>
      <c r="H32" s="226">
        <f t="shared" ref="H32:H42" si="6">+F32/$F$31</f>
        <v>0.28418059582602695</v>
      </c>
    </row>
    <row r="33" spans="1:8" x14ac:dyDescent="0.25">
      <c r="A33" s="715" t="s">
        <v>325</v>
      </c>
      <c r="B33" s="224">
        <v>2673771</v>
      </c>
      <c r="C33" s="225">
        <v>9085488</v>
      </c>
      <c r="D33" s="183">
        <f t="shared" si="5"/>
        <v>2.3980052891590193</v>
      </c>
      <c r="E33" s="224">
        <v>6959212</v>
      </c>
      <c r="F33" s="225">
        <v>22088614</v>
      </c>
      <c r="G33" s="183">
        <f t="shared" si="3"/>
        <v>2.1740107931760089</v>
      </c>
      <c r="H33" s="226">
        <f t="shared" si="6"/>
        <v>0.13246415801109901</v>
      </c>
    </row>
    <row r="34" spans="1:8" x14ac:dyDescent="0.25">
      <c r="A34" s="715" t="s">
        <v>294</v>
      </c>
      <c r="B34" s="224">
        <v>3723211</v>
      </c>
      <c r="C34" s="225">
        <v>4631794</v>
      </c>
      <c r="D34" s="183">
        <f t="shared" si="5"/>
        <v>0.24403210024895183</v>
      </c>
      <c r="E34" s="224">
        <v>7124049</v>
      </c>
      <c r="F34" s="225">
        <v>13481378</v>
      </c>
      <c r="G34" s="183">
        <f t="shared" si="3"/>
        <v>0.89237581044150605</v>
      </c>
      <c r="H34" s="226">
        <f t="shared" si="6"/>
        <v>8.0847054758589817E-2</v>
      </c>
    </row>
    <row r="35" spans="1:8" x14ac:dyDescent="0.25">
      <c r="A35" s="715" t="s">
        <v>289</v>
      </c>
      <c r="B35" s="224">
        <v>3999193</v>
      </c>
      <c r="C35" s="225">
        <v>4248681</v>
      </c>
      <c r="D35" s="183">
        <f t="shared" si="5"/>
        <v>6.2384586090243666E-2</v>
      </c>
      <c r="E35" s="224">
        <v>11266818</v>
      </c>
      <c r="F35" s="225">
        <v>12746043</v>
      </c>
      <c r="G35" s="183">
        <f t="shared" si="3"/>
        <v>0.13129039627692585</v>
      </c>
      <c r="H35" s="226">
        <f t="shared" si="6"/>
        <v>7.6437292714167687E-2</v>
      </c>
    </row>
    <row r="36" spans="1:8" x14ac:dyDescent="0.25">
      <c r="A36" s="715" t="s">
        <v>279</v>
      </c>
      <c r="B36" s="224">
        <v>2475863</v>
      </c>
      <c r="C36" s="225">
        <v>1718264</v>
      </c>
      <c r="D36" s="183">
        <f t="shared" si="5"/>
        <v>-0.30599391000229015</v>
      </c>
      <c r="E36" s="224">
        <v>6762133</v>
      </c>
      <c r="F36" s="225">
        <v>5987958</v>
      </c>
      <c r="G36" s="183">
        <f t="shared" si="3"/>
        <v>-0.11448680468130401</v>
      </c>
      <c r="H36" s="226">
        <f t="shared" si="6"/>
        <v>3.5909442515307859E-2</v>
      </c>
    </row>
    <row r="37" spans="1:8" x14ac:dyDescent="0.25">
      <c r="A37" s="715" t="s">
        <v>401</v>
      </c>
      <c r="B37" s="224">
        <v>1148860</v>
      </c>
      <c r="C37" s="225">
        <v>1678182</v>
      </c>
      <c r="D37" s="183">
        <f t="shared" si="5"/>
        <v>0.46073673032397333</v>
      </c>
      <c r="E37" s="224">
        <v>2853396</v>
      </c>
      <c r="F37" s="225">
        <v>4278553</v>
      </c>
      <c r="G37" s="183">
        <f t="shared" si="3"/>
        <v>0.49945994176763397</v>
      </c>
      <c r="H37" s="226">
        <f t="shared" si="6"/>
        <v>2.5658238251203162E-2</v>
      </c>
    </row>
    <row r="38" spans="1:8" x14ac:dyDescent="0.25">
      <c r="A38" s="715" t="s">
        <v>318</v>
      </c>
      <c r="B38" s="224">
        <v>2709575</v>
      </c>
      <c r="C38" s="225">
        <v>1481527</v>
      </c>
      <c r="D38" s="183">
        <f t="shared" si="5"/>
        <v>-0.45322532131422821</v>
      </c>
      <c r="E38" s="224">
        <v>5988304</v>
      </c>
      <c r="F38" s="225">
        <v>4174880</v>
      </c>
      <c r="G38" s="183">
        <f t="shared" si="3"/>
        <v>-0.30282764535668194</v>
      </c>
      <c r="H38" s="226">
        <f t="shared" si="6"/>
        <v>2.5036517184707785E-2</v>
      </c>
    </row>
    <row r="39" spans="1:8" x14ac:dyDescent="0.25">
      <c r="A39" s="715" t="s">
        <v>285</v>
      </c>
      <c r="B39" s="224">
        <v>2776567</v>
      </c>
      <c r="C39" s="225">
        <v>2040040</v>
      </c>
      <c r="D39" s="183">
        <f t="shared" si="5"/>
        <v>-0.26526534385808087</v>
      </c>
      <c r="E39" s="224">
        <v>3991151</v>
      </c>
      <c r="F39" s="225">
        <v>3621631</v>
      </c>
      <c r="G39" s="183">
        <f t="shared" si="3"/>
        <v>-9.2584820769747833E-2</v>
      </c>
      <c r="H39" s="226">
        <f t="shared" si="6"/>
        <v>2.1718714494349645E-2</v>
      </c>
    </row>
    <row r="40" spans="1:8" x14ac:dyDescent="0.25">
      <c r="A40" s="715" t="s">
        <v>623</v>
      </c>
      <c r="B40" s="224">
        <v>818492</v>
      </c>
      <c r="C40" s="225">
        <v>937975</v>
      </c>
      <c r="D40" s="183">
        <f t="shared" si="5"/>
        <v>0.14597943535184221</v>
      </c>
      <c r="E40" s="224">
        <v>2019131</v>
      </c>
      <c r="F40" s="225">
        <v>2954436</v>
      </c>
      <c r="G40" s="183">
        <f t="shared" si="3"/>
        <v>0.46322155422307909</v>
      </c>
      <c r="H40" s="226">
        <f t="shared" si="6"/>
        <v>1.7717584142566811E-2</v>
      </c>
    </row>
    <row r="41" spans="1:8" x14ac:dyDescent="0.25">
      <c r="A41" s="715" t="s">
        <v>287</v>
      </c>
      <c r="B41" s="224">
        <v>838579</v>
      </c>
      <c r="C41" s="225">
        <v>928773</v>
      </c>
      <c r="D41" s="183">
        <f t="shared" si="5"/>
        <v>0.10755575801445061</v>
      </c>
      <c r="E41" s="224">
        <v>2022283</v>
      </c>
      <c r="F41" s="225">
        <v>2560535</v>
      </c>
      <c r="G41" s="183">
        <f t="shared" si="3"/>
        <v>0.26616057198720466</v>
      </c>
      <c r="H41" s="226">
        <f t="shared" si="6"/>
        <v>1.535538231746679E-2</v>
      </c>
    </row>
    <row r="42" spans="1:8" x14ac:dyDescent="0.25">
      <c r="A42" s="397" t="s">
        <v>837</v>
      </c>
      <c r="B42" s="224">
        <v>17371692</v>
      </c>
      <c r="C42" s="225">
        <v>17081806</v>
      </c>
      <c r="D42" s="183">
        <f t="shared" si="5"/>
        <v>-1.6687263393801777E-2</v>
      </c>
      <c r="E42" s="224">
        <v>48462592</v>
      </c>
      <c r="F42" s="899">
        <v>47470023</v>
      </c>
      <c r="G42" s="183">
        <f t="shared" si="3"/>
        <v>-2.0481137286259887E-2</v>
      </c>
      <c r="H42" s="226">
        <f t="shared" si="6"/>
        <v>0.28467501978451448</v>
      </c>
    </row>
    <row r="43" spans="1:8" x14ac:dyDescent="0.25">
      <c r="A43" s="716" t="s">
        <v>312</v>
      </c>
      <c r="B43" s="223">
        <f>SUM(B44:B54)</f>
        <v>75180664</v>
      </c>
      <c r="C43" s="227">
        <f>SUM(C44:C54)</f>
        <v>76454655</v>
      </c>
      <c r="D43" s="179">
        <f t="shared" si="5"/>
        <v>1.6945726895947644E-2</v>
      </c>
      <c r="E43" s="223">
        <f>+SUM(E44:E54)</f>
        <v>216690480</v>
      </c>
      <c r="F43" s="227">
        <f>+SUM(F44:F54)</f>
        <v>211520313</v>
      </c>
      <c r="G43" s="179">
        <f t="shared" si="3"/>
        <v>-2.385968686764639E-2</v>
      </c>
      <c r="H43" s="900">
        <f>SUM(H44:H54)</f>
        <v>1</v>
      </c>
    </row>
    <row r="44" spans="1:8" x14ac:dyDescent="0.25">
      <c r="A44" s="715" t="s">
        <v>282</v>
      </c>
      <c r="B44" s="224">
        <v>14941050</v>
      </c>
      <c r="C44" s="225">
        <v>13515746</v>
      </c>
      <c r="D44" s="183">
        <f t="shared" si="5"/>
        <v>-9.5395169683522907E-2</v>
      </c>
      <c r="E44" s="224">
        <v>32445343</v>
      </c>
      <c r="F44" s="225">
        <v>39268062</v>
      </c>
      <c r="G44" s="183">
        <f t="shared" si="3"/>
        <v>0.21028346040293044</v>
      </c>
      <c r="H44" s="226">
        <f t="shared" ref="H44:H54" si="7">+F44/$F$43</f>
        <v>0.18564676575530598</v>
      </c>
    </row>
    <row r="45" spans="1:8" x14ac:dyDescent="0.25">
      <c r="A45" s="715" t="s">
        <v>280</v>
      </c>
      <c r="B45" s="224">
        <v>4558113</v>
      </c>
      <c r="C45" s="225">
        <v>6862953</v>
      </c>
      <c r="D45" s="183">
        <f t="shared" si="5"/>
        <v>0.50565661711326593</v>
      </c>
      <c r="E45" s="224">
        <v>13689321</v>
      </c>
      <c r="F45" s="225">
        <v>23511465</v>
      </c>
      <c r="G45" s="183">
        <f t="shared" si="3"/>
        <v>0.71750410411151866</v>
      </c>
      <c r="H45" s="226">
        <f t="shared" si="7"/>
        <v>0.11115464357316832</v>
      </c>
    </row>
    <row r="46" spans="1:8" x14ac:dyDescent="0.25">
      <c r="A46" s="715" t="s">
        <v>281</v>
      </c>
      <c r="B46" s="224">
        <v>17413135</v>
      </c>
      <c r="C46" s="225">
        <v>4669698</v>
      </c>
      <c r="D46" s="183">
        <f t="shared" si="5"/>
        <v>-0.73182899001242452</v>
      </c>
      <c r="E46" s="224">
        <v>52242591</v>
      </c>
      <c r="F46" s="225">
        <v>23224504</v>
      </c>
      <c r="G46" s="183">
        <f t="shared" si="3"/>
        <v>-0.55544884823955232</v>
      </c>
      <c r="H46" s="226">
        <f t="shared" si="7"/>
        <v>0.10979798427208265</v>
      </c>
    </row>
    <row r="47" spans="1:8" x14ac:dyDescent="0.25">
      <c r="A47" s="715" t="s">
        <v>294</v>
      </c>
      <c r="B47" s="224">
        <v>6864568</v>
      </c>
      <c r="C47" s="225">
        <v>7670470</v>
      </c>
      <c r="D47" s="183">
        <f t="shared" si="5"/>
        <v>0.11740025009585464</v>
      </c>
      <c r="E47" s="224">
        <v>13244803</v>
      </c>
      <c r="F47" s="225">
        <v>21172140</v>
      </c>
      <c r="G47" s="183">
        <f t="shared" si="3"/>
        <v>0.59852434196265514</v>
      </c>
      <c r="H47" s="226">
        <f t="shared" si="7"/>
        <v>0.10009506746522259</v>
      </c>
    </row>
    <row r="48" spans="1:8" x14ac:dyDescent="0.25">
      <c r="A48" s="715" t="s">
        <v>289</v>
      </c>
      <c r="B48" s="224">
        <v>1916034</v>
      </c>
      <c r="C48" s="225">
        <v>4877133</v>
      </c>
      <c r="D48" s="183">
        <f t="shared" si="5"/>
        <v>1.5454313441201983</v>
      </c>
      <c r="E48" s="224">
        <v>8579094</v>
      </c>
      <c r="F48" s="225">
        <v>14631399</v>
      </c>
      <c r="G48" s="183">
        <f t="shared" si="3"/>
        <v>0.70547134697440073</v>
      </c>
      <c r="H48" s="226">
        <f t="shared" si="7"/>
        <v>6.9172547981242824E-2</v>
      </c>
    </row>
    <row r="49" spans="1:8" x14ac:dyDescent="0.25">
      <c r="A49" s="715" t="s">
        <v>279</v>
      </c>
      <c r="B49" s="224">
        <v>4515648</v>
      </c>
      <c r="C49" s="225">
        <v>5282338</v>
      </c>
      <c r="D49" s="183">
        <f t="shared" si="5"/>
        <v>0.16978515597318489</v>
      </c>
      <c r="E49" s="224">
        <v>18617738</v>
      </c>
      <c r="F49" s="225">
        <v>10865448</v>
      </c>
      <c r="G49" s="183">
        <f t="shared" si="3"/>
        <v>-0.41639268959526665</v>
      </c>
      <c r="H49" s="226">
        <f t="shared" si="7"/>
        <v>5.1368343048925048E-2</v>
      </c>
    </row>
    <row r="50" spans="1:8" x14ac:dyDescent="0.25">
      <c r="A50" s="715" t="s">
        <v>305</v>
      </c>
      <c r="B50" s="224">
        <v>242852</v>
      </c>
      <c r="C50" s="225">
        <v>3437772</v>
      </c>
      <c r="D50" s="183" t="s">
        <v>246</v>
      </c>
      <c r="E50" s="224">
        <v>3748070</v>
      </c>
      <c r="F50" s="225">
        <v>7649252</v>
      </c>
      <c r="G50" s="183">
        <f t="shared" si="3"/>
        <v>1.0408508912587013</v>
      </c>
      <c r="H50" s="226">
        <f t="shared" si="7"/>
        <v>3.6163202916591752E-2</v>
      </c>
    </row>
    <row r="51" spans="1:8" x14ac:dyDescent="0.25">
      <c r="A51" s="715" t="s">
        <v>292</v>
      </c>
      <c r="B51" s="224">
        <v>680803</v>
      </c>
      <c r="C51" s="225">
        <v>3264232</v>
      </c>
      <c r="D51" s="183">
        <f t="shared" si="5"/>
        <v>3.7946792243864964</v>
      </c>
      <c r="E51" s="224">
        <v>3668306</v>
      </c>
      <c r="F51" s="225">
        <v>6780911</v>
      </c>
      <c r="G51" s="183">
        <f t="shared" si="3"/>
        <v>0.84851291031882292</v>
      </c>
      <c r="H51" s="226">
        <f t="shared" si="7"/>
        <v>3.2057965988354038E-2</v>
      </c>
    </row>
    <row r="52" spans="1:8" x14ac:dyDescent="0.25">
      <c r="A52" s="715" t="s">
        <v>306</v>
      </c>
      <c r="B52" s="224">
        <v>6100762</v>
      </c>
      <c r="C52" s="225">
        <v>2171551</v>
      </c>
      <c r="D52" s="183">
        <f t="shared" si="5"/>
        <v>-0.64405249704872936</v>
      </c>
      <c r="E52" s="224">
        <v>13663153</v>
      </c>
      <c r="F52" s="225">
        <v>5004560</v>
      </c>
      <c r="G52" s="183">
        <f t="shared" si="3"/>
        <v>-0.63371851284985237</v>
      </c>
      <c r="H52" s="226">
        <f t="shared" si="7"/>
        <v>2.3659949860229262E-2</v>
      </c>
    </row>
    <row r="53" spans="1:8" x14ac:dyDescent="0.25">
      <c r="A53" s="715" t="s">
        <v>304</v>
      </c>
      <c r="B53" s="224">
        <v>1049960</v>
      </c>
      <c r="C53" s="225">
        <v>2048631</v>
      </c>
      <c r="D53" s="183">
        <f t="shared" si="5"/>
        <v>0.95115147243704512</v>
      </c>
      <c r="E53" s="224">
        <v>2688370</v>
      </c>
      <c r="F53" s="225">
        <v>4109090</v>
      </c>
      <c r="G53" s="183">
        <f t="shared" si="3"/>
        <v>0.52846892354846986</v>
      </c>
      <c r="H53" s="226">
        <f t="shared" si="7"/>
        <v>1.9426455746593001E-2</v>
      </c>
    </row>
    <row r="54" spans="1:8" x14ac:dyDescent="0.25">
      <c r="A54" s="397" t="s">
        <v>838</v>
      </c>
      <c r="B54" s="224">
        <v>16897739</v>
      </c>
      <c r="C54" s="225">
        <v>22654131</v>
      </c>
      <c r="D54" s="183">
        <f>C54/B54-1</f>
        <v>0.34066048718115494</v>
      </c>
      <c r="E54" s="224">
        <v>54103691</v>
      </c>
      <c r="F54" s="899">
        <v>55303482</v>
      </c>
      <c r="G54" s="183">
        <f t="shared" si="3"/>
        <v>2.2175769856441097E-2</v>
      </c>
      <c r="H54" s="226">
        <f t="shared" si="7"/>
        <v>0.26145707339228458</v>
      </c>
    </row>
    <row r="55" spans="1:8" x14ac:dyDescent="0.25">
      <c r="A55" s="716" t="s">
        <v>313</v>
      </c>
      <c r="B55" s="223">
        <f>SUM(B56:B66)</f>
        <v>71135465</v>
      </c>
      <c r="C55" s="227">
        <f>SUM(C56:C66)</f>
        <v>54540871</v>
      </c>
      <c r="D55" s="179">
        <f>C55/B55-1</f>
        <v>-0.23328158464979454</v>
      </c>
      <c r="E55" s="223">
        <f>+SUM(E56:E66)</f>
        <v>171654200</v>
      </c>
      <c r="F55" s="227">
        <f>+SUM(F56:F66)</f>
        <v>165053507</v>
      </c>
      <c r="G55" s="179">
        <f>F55/E55-1</f>
        <v>-3.845343137540469E-2</v>
      </c>
      <c r="H55" s="900">
        <f>SUM(H56:H66)</f>
        <v>1.0000000000000002</v>
      </c>
    </row>
    <row r="56" spans="1:8" x14ac:dyDescent="0.25">
      <c r="A56" s="715" t="s">
        <v>305</v>
      </c>
      <c r="B56" s="224">
        <v>18512388</v>
      </c>
      <c r="C56" s="225">
        <v>10723922</v>
      </c>
      <c r="D56" s="183">
        <f t="shared" ref="D56:D66" si="8">(C56-B56)/B56</f>
        <v>-0.42071644133647157</v>
      </c>
      <c r="E56" s="224">
        <v>25785150</v>
      </c>
      <c r="F56" s="225">
        <v>39821113</v>
      </c>
      <c r="G56" s="183">
        <f>(F56-E56)/E56</f>
        <v>0.54434288728202085</v>
      </c>
      <c r="H56" s="226">
        <f t="shared" ref="H56:H66" si="9">+F56/$F$55</f>
        <v>0.24126184122825092</v>
      </c>
    </row>
    <row r="57" spans="1:8" x14ac:dyDescent="0.25">
      <c r="A57" s="715" t="s">
        <v>293</v>
      </c>
      <c r="B57" s="224">
        <v>6612222</v>
      </c>
      <c r="C57" s="225">
        <v>7029261</v>
      </c>
      <c r="D57" s="183">
        <f t="shared" si="8"/>
        <v>6.307093137526236E-2</v>
      </c>
      <c r="E57" s="224">
        <v>20017475</v>
      </c>
      <c r="F57" s="225">
        <v>19824721</v>
      </c>
      <c r="G57" s="183">
        <f t="shared" ref="G57:G66" si="10">(F57-E57)/E57</f>
        <v>-9.6292864109983906E-3</v>
      </c>
      <c r="H57" s="226">
        <f t="shared" si="9"/>
        <v>0.12011087410581346</v>
      </c>
    </row>
    <row r="58" spans="1:8" x14ac:dyDescent="0.25">
      <c r="A58" s="715" t="s">
        <v>289</v>
      </c>
      <c r="B58" s="224">
        <v>3767442</v>
      </c>
      <c r="C58" s="225">
        <v>5858170</v>
      </c>
      <c r="D58" s="183">
        <f t="shared" si="8"/>
        <v>0.55494630043408766</v>
      </c>
      <c r="E58" s="224">
        <v>13240461</v>
      </c>
      <c r="F58" s="225">
        <v>17574510</v>
      </c>
      <c r="G58" s="183">
        <f t="shared" si="10"/>
        <v>0.32733369329058859</v>
      </c>
      <c r="H58" s="226">
        <f t="shared" si="9"/>
        <v>0.10647765272869968</v>
      </c>
    </row>
    <row r="59" spans="1:8" x14ac:dyDescent="0.25">
      <c r="A59" s="715" t="s">
        <v>295</v>
      </c>
      <c r="B59" s="224">
        <v>4748682</v>
      </c>
      <c r="C59" s="225">
        <v>4197798</v>
      </c>
      <c r="D59" s="183">
        <f t="shared" si="8"/>
        <v>-0.11600776805016634</v>
      </c>
      <c r="E59" s="224">
        <v>13809317</v>
      </c>
      <c r="F59" s="225">
        <v>11312806</v>
      </c>
      <c r="G59" s="183">
        <f t="shared" si="10"/>
        <v>-0.18078453843879461</v>
      </c>
      <c r="H59" s="226">
        <f t="shared" si="9"/>
        <v>6.8540234046647677E-2</v>
      </c>
    </row>
    <row r="60" spans="1:8" x14ac:dyDescent="0.25">
      <c r="A60" s="715" t="s">
        <v>296</v>
      </c>
      <c r="B60" s="224">
        <v>0</v>
      </c>
      <c r="C60" s="225">
        <v>3416108</v>
      </c>
      <c r="D60" s="183" t="s">
        <v>246</v>
      </c>
      <c r="E60" s="224">
        <v>0</v>
      </c>
      <c r="F60" s="225">
        <v>10214246</v>
      </c>
      <c r="G60" s="183" t="s">
        <v>246</v>
      </c>
      <c r="H60" s="226">
        <f t="shared" si="9"/>
        <v>6.1884453021649521E-2</v>
      </c>
    </row>
    <row r="61" spans="1:8" x14ac:dyDescent="0.25">
      <c r="A61" s="715" t="s">
        <v>321</v>
      </c>
      <c r="B61" s="224">
        <v>6117855</v>
      </c>
      <c r="C61" s="225">
        <v>2774994</v>
      </c>
      <c r="D61" s="183">
        <f t="shared" si="8"/>
        <v>-0.54641062921563199</v>
      </c>
      <c r="E61" s="224">
        <v>14245050</v>
      </c>
      <c r="F61" s="225">
        <v>8398583</v>
      </c>
      <c r="G61" s="183">
        <f t="shared" si="10"/>
        <v>-0.41042095324340738</v>
      </c>
      <c r="H61" s="226">
        <f t="shared" si="9"/>
        <v>5.0884002119385444E-2</v>
      </c>
    </row>
    <row r="62" spans="1:8" x14ac:dyDescent="0.25">
      <c r="A62" s="715" t="s">
        <v>297</v>
      </c>
      <c r="B62" s="224">
        <v>2520660</v>
      </c>
      <c r="C62" s="225">
        <v>2721535</v>
      </c>
      <c r="D62" s="183">
        <f t="shared" si="8"/>
        <v>7.9691430022295742E-2</v>
      </c>
      <c r="E62" s="224">
        <v>8253980</v>
      </c>
      <c r="F62" s="225">
        <v>8124493</v>
      </c>
      <c r="G62" s="183">
        <f t="shared" si="10"/>
        <v>-1.5687825751940276E-2</v>
      </c>
      <c r="H62" s="226">
        <f t="shared" si="9"/>
        <v>4.9223389115870167E-2</v>
      </c>
    </row>
    <row r="63" spans="1:8" x14ac:dyDescent="0.25">
      <c r="A63" s="715" t="s">
        <v>539</v>
      </c>
      <c r="B63" s="224">
        <v>1909658</v>
      </c>
      <c r="C63" s="225">
        <v>2361913</v>
      </c>
      <c r="D63" s="183">
        <f t="shared" si="8"/>
        <v>0.23682512785011767</v>
      </c>
      <c r="E63" s="224">
        <v>5456594</v>
      </c>
      <c r="F63" s="225">
        <v>6382161</v>
      </c>
      <c r="G63" s="183">
        <f t="shared" si="10"/>
        <v>0.16962357837141631</v>
      </c>
      <c r="H63" s="226">
        <f t="shared" si="9"/>
        <v>3.8667224441344343E-2</v>
      </c>
    </row>
    <row r="64" spans="1:8" x14ac:dyDescent="0.25">
      <c r="A64" s="715" t="s">
        <v>322</v>
      </c>
      <c r="B64" s="224">
        <v>618522</v>
      </c>
      <c r="C64" s="225">
        <v>1771469</v>
      </c>
      <c r="D64" s="183">
        <f t="shared" si="8"/>
        <v>1.8640355557280097</v>
      </c>
      <c r="E64" s="224">
        <v>1522222</v>
      </c>
      <c r="F64" s="225">
        <v>6293449</v>
      </c>
      <c r="G64" s="183">
        <f t="shared" si="10"/>
        <v>3.1343831583041109</v>
      </c>
      <c r="H64" s="226">
        <f t="shared" si="9"/>
        <v>3.8129750251232164E-2</v>
      </c>
    </row>
    <row r="65" spans="1:8" x14ac:dyDescent="0.25">
      <c r="A65" s="715" t="s">
        <v>298</v>
      </c>
      <c r="B65" s="224">
        <v>1392847</v>
      </c>
      <c r="C65" s="225">
        <v>1591792</v>
      </c>
      <c r="D65" s="183">
        <f t="shared" si="8"/>
        <v>0.14283334781207124</v>
      </c>
      <c r="E65" s="224">
        <v>3768397</v>
      </c>
      <c r="F65" s="225">
        <v>4608635</v>
      </c>
      <c r="G65" s="183">
        <f t="shared" si="10"/>
        <v>0.2229696075015451</v>
      </c>
      <c r="H65" s="226">
        <f t="shared" si="9"/>
        <v>2.7922066509013951E-2</v>
      </c>
    </row>
    <row r="66" spans="1:8" x14ac:dyDescent="0.25">
      <c r="A66" s="397" t="s">
        <v>839</v>
      </c>
      <c r="B66" s="224">
        <v>24935189</v>
      </c>
      <c r="C66" s="225">
        <v>12093909</v>
      </c>
      <c r="D66" s="183">
        <f t="shared" si="8"/>
        <v>-0.5149862710084131</v>
      </c>
      <c r="E66" s="224">
        <v>65555554</v>
      </c>
      <c r="F66" s="899">
        <v>32498790</v>
      </c>
      <c r="G66" s="183">
        <f t="shared" si="10"/>
        <v>-0.50425573399928858</v>
      </c>
      <c r="H66" s="226">
        <f t="shared" si="9"/>
        <v>0.19689851243209269</v>
      </c>
    </row>
    <row r="67" spans="1:8" x14ac:dyDescent="0.25">
      <c r="A67" s="716" t="s">
        <v>252</v>
      </c>
      <c r="B67" s="223">
        <f>SUM(B68:B78)</f>
        <v>26891983</v>
      </c>
      <c r="C67" s="227">
        <f>SUM(C68:C78)</f>
        <v>31421890</v>
      </c>
      <c r="D67" s="179">
        <f>C67/B67-1</f>
        <v>0.16844823232262196</v>
      </c>
      <c r="E67" s="223">
        <f>+SUM(E68:E78)</f>
        <v>126544445</v>
      </c>
      <c r="F67" s="227">
        <f>+SUM(F68:F78)</f>
        <v>120607994</v>
      </c>
      <c r="G67" s="179">
        <f>F67/E67-1</f>
        <v>-4.6911984164931142E-2</v>
      </c>
      <c r="H67" s="900">
        <f>SUM(H68:H78)</f>
        <v>0.99999999999999989</v>
      </c>
    </row>
    <row r="68" spans="1:8" x14ac:dyDescent="0.25">
      <c r="A68" s="715" t="s">
        <v>284</v>
      </c>
      <c r="B68" s="224">
        <v>161474</v>
      </c>
      <c r="C68" s="225">
        <v>0</v>
      </c>
      <c r="D68" s="183" t="s">
        <v>247</v>
      </c>
      <c r="E68" s="224">
        <v>1242474</v>
      </c>
      <c r="F68" s="225">
        <v>21948415</v>
      </c>
      <c r="G68" s="183" t="s">
        <v>246</v>
      </c>
      <c r="H68" s="226">
        <f t="shared" ref="H68:H78" si="11">+F68/$F$67</f>
        <v>0.1819814281962106</v>
      </c>
    </row>
    <row r="69" spans="1:8" x14ac:dyDescent="0.25">
      <c r="A69" s="715" t="s">
        <v>294</v>
      </c>
      <c r="B69" s="224">
        <v>4623615</v>
      </c>
      <c r="C69" s="225">
        <v>6546500</v>
      </c>
      <c r="D69" s="183">
        <f t="shared" ref="D69:D77" si="12">C69/B69-1</f>
        <v>0.41588345915479552</v>
      </c>
      <c r="E69" s="224">
        <v>7079002</v>
      </c>
      <c r="F69" s="225">
        <v>19703096</v>
      </c>
      <c r="G69" s="183">
        <f t="shared" ref="G69:G78" si="13">F69/E69-1</f>
        <v>1.7833155012528601</v>
      </c>
      <c r="H69" s="226">
        <f t="shared" si="11"/>
        <v>0.16336476005064804</v>
      </c>
    </row>
    <row r="70" spans="1:8" x14ac:dyDescent="0.25">
      <c r="A70" s="715" t="s">
        <v>282</v>
      </c>
      <c r="B70" s="224">
        <v>4382635</v>
      </c>
      <c r="C70" s="225">
        <v>5314527</v>
      </c>
      <c r="D70" s="183">
        <f t="shared" si="12"/>
        <v>0.21263281108283039</v>
      </c>
      <c r="E70" s="224">
        <v>17566015</v>
      </c>
      <c r="F70" s="225">
        <v>14772162</v>
      </c>
      <c r="G70" s="183">
        <f t="shared" si="13"/>
        <v>-0.15904876547128077</v>
      </c>
      <c r="H70" s="226">
        <f t="shared" si="11"/>
        <v>0.12248078680423123</v>
      </c>
    </row>
    <row r="71" spans="1:8" x14ac:dyDescent="0.25">
      <c r="A71" s="715" t="s">
        <v>281</v>
      </c>
      <c r="B71" s="224">
        <v>4479776</v>
      </c>
      <c r="C71" s="225">
        <v>4767925</v>
      </c>
      <c r="D71" s="183">
        <f t="shared" si="12"/>
        <v>6.4322189323751999E-2</v>
      </c>
      <c r="E71" s="224">
        <v>65549353</v>
      </c>
      <c r="F71" s="225">
        <v>14495366</v>
      </c>
      <c r="G71" s="183">
        <f t="shared" si="13"/>
        <v>-0.77886332455485863</v>
      </c>
      <c r="H71" s="226">
        <f t="shared" si="11"/>
        <v>0.12018578138361211</v>
      </c>
    </row>
    <row r="72" spans="1:8" x14ac:dyDescent="0.25">
      <c r="A72" s="715" t="s">
        <v>299</v>
      </c>
      <c r="B72" s="224">
        <v>-378351</v>
      </c>
      <c r="C72" s="225">
        <v>2149638</v>
      </c>
      <c r="D72" s="183" t="s">
        <v>246</v>
      </c>
      <c r="E72" s="224">
        <v>197057</v>
      </c>
      <c r="F72" s="225">
        <v>8096332</v>
      </c>
      <c r="G72" s="183" t="s">
        <v>246</v>
      </c>
      <c r="H72" s="226">
        <f t="shared" si="11"/>
        <v>6.7129314828003855E-2</v>
      </c>
    </row>
    <row r="73" spans="1:8" x14ac:dyDescent="0.25">
      <c r="A73" s="715" t="s">
        <v>324</v>
      </c>
      <c r="B73" s="224">
        <v>71656</v>
      </c>
      <c r="C73" s="225">
        <v>1707270</v>
      </c>
      <c r="D73" s="183" t="s">
        <v>246</v>
      </c>
      <c r="E73" s="224">
        <v>1873115</v>
      </c>
      <c r="F73" s="225">
        <v>4591519</v>
      </c>
      <c r="G73" s="183">
        <f t="shared" si="13"/>
        <v>1.4512744812785119</v>
      </c>
      <c r="H73" s="226">
        <f t="shared" si="11"/>
        <v>3.8069773385004647E-2</v>
      </c>
    </row>
    <row r="74" spans="1:8" x14ac:dyDescent="0.25">
      <c r="A74" s="715" t="s">
        <v>279</v>
      </c>
      <c r="B74" s="224">
        <v>1709902</v>
      </c>
      <c r="C74" s="225">
        <v>1605170</v>
      </c>
      <c r="D74" s="183">
        <f t="shared" si="12"/>
        <v>-6.1250293876491169E-2</v>
      </c>
      <c r="E74" s="224">
        <v>4444543</v>
      </c>
      <c r="F74" s="225">
        <v>3563072</v>
      </c>
      <c r="G74" s="183">
        <f t="shared" si="13"/>
        <v>-0.1983265771081526</v>
      </c>
      <c r="H74" s="226">
        <f t="shared" si="11"/>
        <v>2.9542585709534313E-2</v>
      </c>
    </row>
    <row r="75" spans="1:8" x14ac:dyDescent="0.25">
      <c r="A75" s="715" t="s">
        <v>296</v>
      </c>
      <c r="B75" s="224">
        <v>54670</v>
      </c>
      <c r="C75" s="225">
        <v>0</v>
      </c>
      <c r="D75" s="183" t="s">
        <v>247</v>
      </c>
      <c r="E75" s="224">
        <v>238000</v>
      </c>
      <c r="F75" s="225">
        <v>3453770</v>
      </c>
      <c r="G75" s="183" t="s">
        <v>246</v>
      </c>
      <c r="H75" s="226">
        <f t="shared" si="11"/>
        <v>2.8636327373125863E-2</v>
      </c>
    </row>
    <row r="76" spans="1:8" x14ac:dyDescent="0.25">
      <c r="A76" s="715" t="s">
        <v>278</v>
      </c>
      <c r="B76" s="224">
        <v>2473465</v>
      </c>
      <c r="C76" s="225">
        <v>735380</v>
      </c>
      <c r="D76" s="183">
        <f t="shared" si="12"/>
        <v>-0.70269237688829234</v>
      </c>
      <c r="E76" s="224">
        <v>6021139</v>
      </c>
      <c r="F76" s="225">
        <v>3388608</v>
      </c>
      <c r="G76" s="183">
        <f t="shared" si="13"/>
        <v>-0.43721478610608389</v>
      </c>
      <c r="H76" s="226">
        <f t="shared" si="11"/>
        <v>2.8096048094457156E-2</v>
      </c>
    </row>
    <row r="77" spans="1:8" x14ac:dyDescent="0.25">
      <c r="A77" s="715" t="s">
        <v>306</v>
      </c>
      <c r="B77" s="224">
        <v>2632985</v>
      </c>
      <c r="C77" s="225">
        <v>1181755</v>
      </c>
      <c r="D77" s="183">
        <f t="shared" si="12"/>
        <v>-0.55117290831508725</v>
      </c>
      <c r="E77" s="224">
        <v>5934822</v>
      </c>
      <c r="F77" s="225">
        <v>2978426</v>
      </c>
      <c r="G77" s="183">
        <f t="shared" si="13"/>
        <v>-0.49814400499290457</v>
      </c>
      <c r="H77" s="226">
        <f t="shared" si="11"/>
        <v>2.4695096081276336E-2</v>
      </c>
    </row>
    <row r="78" spans="1:8" x14ac:dyDescent="0.25">
      <c r="A78" s="397" t="s">
        <v>840</v>
      </c>
      <c r="B78" s="224">
        <v>6680156</v>
      </c>
      <c r="C78" s="225">
        <v>7413725</v>
      </c>
      <c r="D78" s="183">
        <f>C78/B78-1</f>
        <v>0.10981315406406678</v>
      </c>
      <c r="E78" s="224">
        <v>16398925</v>
      </c>
      <c r="F78" s="899">
        <v>23617228</v>
      </c>
      <c r="G78" s="183">
        <f t="shared" si="13"/>
        <v>0.4401692793887404</v>
      </c>
      <c r="H78" s="226">
        <f t="shared" si="11"/>
        <v>0.19581809809389583</v>
      </c>
    </row>
    <row r="79" spans="1:8" s="1" customFormat="1" ht="16.5" customHeight="1" thickBot="1" x14ac:dyDescent="0.3">
      <c r="A79" s="718" t="s">
        <v>0</v>
      </c>
      <c r="B79" s="719">
        <f>+B67+B55+B43+B31+B19+B7</f>
        <v>349368932</v>
      </c>
      <c r="C79" s="720">
        <f>+C67+C55+C43+C31+C19+C7</f>
        <v>403997078</v>
      </c>
      <c r="D79" s="228">
        <f>C79/B79-1</f>
        <v>0.15636234649507985</v>
      </c>
      <c r="E79" s="901">
        <f>+E7+E19+E31+E43+E55+E67</f>
        <v>1012604271</v>
      </c>
      <c r="F79" s="901">
        <f>+F7+F19+F31+F43+F55+F67</f>
        <v>1058964533</v>
      </c>
      <c r="G79" s="228">
        <f>F79/E79-1</f>
        <v>4.578319816310561E-2</v>
      </c>
      <c r="H79" s="902">
        <f>+F79/$F$79</f>
        <v>1</v>
      </c>
    </row>
    <row r="80" spans="1:8" s="1" customFormat="1" x14ac:dyDescent="0.25">
      <c r="B80" s="709"/>
      <c r="C80" s="709"/>
      <c r="D80" s="711"/>
      <c r="E80" s="903"/>
    </row>
    <row r="81" spans="1:8" s="1" customFormat="1" ht="62.25" customHeight="1" x14ac:dyDescent="0.25">
      <c r="A81" s="984" t="s">
        <v>831</v>
      </c>
      <c r="B81" s="984"/>
      <c r="C81" s="984"/>
      <c r="D81" s="984"/>
      <c r="E81" s="984"/>
      <c r="F81" s="811"/>
      <c r="G81" s="811"/>
      <c r="H81" s="811"/>
    </row>
    <row r="82" spans="1:8" s="1" customFormat="1" x14ac:dyDescent="0.25">
      <c r="B82" s="721"/>
      <c r="C82" s="721"/>
      <c r="D82" s="671"/>
      <c r="E82" s="721"/>
    </row>
    <row r="83" spans="1:8" s="1" customFormat="1" x14ac:dyDescent="0.25">
      <c r="D83" s="671"/>
    </row>
    <row r="84" spans="1:8" s="1" customFormat="1" x14ac:dyDescent="0.25">
      <c r="D84" s="671"/>
    </row>
    <row r="85" spans="1:8" s="1" customFormat="1" x14ac:dyDescent="0.25">
      <c r="D85" s="671"/>
    </row>
    <row r="86" spans="1:8" s="1" customFormat="1" x14ac:dyDescent="0.25">
      <c r="D86" s="671"/>
    </row>
    <row r="87" spans="1:8" s="1" customFormat="1" x14ac:dyDescent="0.25">
      <c r="D87" s="671"/>
    </row>
    <row r="88" spans="1:8" s="1" customFormat="1" x14ac:dyDescent="0.25">
      <c r="D88" s="671"/>
    </row>
    <row r="89" spans="1:8" s="1" customFormat="1" x14ac:dyDescent="0.25">
      <c r="D89" s="671"/>
    </row>
    <row r="90" spans="1:8" s="1" customFormat="1" x14ac:dyDescent="0.25">
      <c r="D90" s="671"/>
    </row>
    <row r="91" spans="1:8" s="1" customFormat="1" x14ac:dyDescent="0.25">
      <c r="D91" s="671"/>
    </row>
    <row r="92" spans="1:8" s="1" customFormat="1" x14ac:dyDescent="0.25">
      <c r="D92" s="671"/>
    </row>
    <row r="93" spans="1:8" s="1" customFormat="1" x14ac:dyDescent="0.25">
      <c r="D93" s="671"/>
    </row>
    <row r="94" spans="1:8" s="1" customFormat="1" x14ac:dyDescent="0.25">
      <c r="D94" s="671"/>
    </row>
    <row r="95" spans="1:8" s="1" customFormat="1" x14ac:dyDescent="0.25">
      <c r="D95" s="671"/>
    </row>
    <row r="96" spans="1:8" s="1" customFormat="1" x14ac:dyDescent="0.25">
      <c r="D96" s="671"/>
    </row>
    <row r="97" spans="4:4" s="1" customFormat="1" x14ac:dyDescent="0.25">
      <c r="D97" s="671"/>
    </row>
    <row r="98" spans="4:4" s="1" customFormat="1" x14ac:dyDescent="0.25">
      <c r="D98" s="671"/>
    </row>
    <row r="99" spans="4:4" s="1" customFormat="1" x14ac:dyDescent="0.25">
      <c r="D99" s="671"/>
    </row>
    <row r="100" spans="4:4" s="1" customFormat="1" x14ac:dyDescent="0.25">
      <c r="D100" s="671"/>
    </row>
    <row r="101" spans="4:4" s="1" customFormat="1" x14ac:dyDescent="0.25">
      <c r="D101" s="671"/>
    </row>
    <row r="102" spans="4:4" s="1" customFormat="1" x14ac:dyDescent="0.25">
      <c r="D102" s="671"/>
    </row>
    <row r="103" spans="4:4" s="1" customFormat="1" x14ac:dyDescent="0.25">
      <c r="D103" s="671"/>
    </row>
    <row r="104" spans="4:4" s="1" customFormat="1" x14ac:dyDescent="0.25">
      <c r="D104" s="671"/>
    </row>
    <row r="105" spans="4:4" s="1" customFormat="1" x14ac:dyDescent="0.25">
      <c r="D105" s="671"/>
    </row>
    <row r="106" spans="4:4" s="1" customFormat="1" x14ac:dyDescent="0.25">
      <c r="D106" s="671"/>
    </row>
    <row r="107" spans="4:4" s="1" customFormat="1" x14ac:dyDescent="0.25">
      <c r="D107" s="671"/>
    </row>
    <row r="108" spans="4:4" s="1" customFormat="1" x14ac:dyDescent="0.25">
      <c r="D108" s="671"/>
    </row>
    <row r="109" spans="4:4" s="1" customFormat="1" x14ac:dyDescent="0.25">
      <c r="D109" s="671"/>
    </row>
    <row r="110" spans="4:4" s="1" customFormat="1" x14ac:dyDescent="0.25">
      <c r="D110" s="671"/>
    </row>
    <row r="111" spans="4:4" s="1" customFormat="1" x14ac:dyDescent="0.25">
      <c r="D111" s="671"/>
    </row>
    <row r="112" spans="4:4" s="1" customFormat="1" x14ac:dyDescent="0.25">
      <c r="D112" s="671"/>
    </row>
    <row r="113" spans="4:4" s="1" customFormat="1" x14ac:dyDescent="0.25">
      <c r="D113" s="671"/>
    </row>
    <row r="114" spans="4:4" s="1" customFormat="1" x14ac:dyDescent="0.25">
      <c r="D114" s="671"/>
    </row>
    <row r="115" spans="4:4" s="1" customFormat="1" x14ac:dyDescent="0.25">
      <c r="D115" s="671"/>
    </row>
    <row r="116" spans="4:4" s="1" customFormat="1" x14ac:dyDescent="0.25">
      <c r="D116" s="671"/>
    </row>
    <row r="117" spans="4:4" s="1" customFormat="1" x14ac:dyDescent="0.25">
      <c r="D117" s="671"/>
    </row>
    <row r="118" spans="4:4" s="1" customFormat="1" x14ac:dyDescent="0.25">
      <c r="D118" s="671"/>
    </row>
    <row r="119" spans="4:4" s="1" customFormat="1" x14ac:dyDescent="0.25">
      <c r="D119" s="671"/>
    </row>
    <row r="120" spans="4:4" s="1" customFormat="1" x14ac:dyDescent="0.25">
      <c r="D120" s="671"/>
    </row>
    <row r="121" spans="4:4" s="1" customFormat="1" x14ac:dyDescent="0.25">
      <c r="D121" s="671"/>
    </row>
    <row r="122" spans="4:4" s="1" customFormat="1" x14ac:dyDescent="0.25">
      <c r="D122" s="671"/>
    </row>
    <row r="123" spans="4:4" s="1" customFormat="1" x14ac:dyDescent="0.25">
      <c r="D123" s="671"/>
    </row>
    <row r="124" spans="4:4" s="1" customFormat="1" x14ac:dyDescent="0.25">
      <c r="D124" s="671"/>
    </row>
    <row r="125" spans="4:4" s="1" customFormat="1" x14ac:dyDescent="0.25">
      <c r="D125" s="671"/>
    </row>
    <row r="126" spans="4:4" s="1" customFormat="1" x14ac:dyDescent="0.25">
      <c r="D126" s="671"/>
    </row>
    <row r="127" spans="4:4" s="1" customFormat="1" x14ac:dyDescent="0.25">
      <c r="D127" s="671"/>
    </row>
    <row r="128" spans="4:4" s="1" customFormat="1" x14ac:dyDescent="0.25">
      <c r="D128" s="671"/>
    </row>
    <row r="129" spans="4:4" s="1" customFormat="1" x14ac:dyDescent="0.25">
      <c r="D129" s="671"/>
    </row>
    <row r="130" spans="4:4" s="1" customFormat="1" x14ac:dyDescent="0.25">
      <c r="D130" s="671"/>
    </row>
    <row r="131" spans="4:4" s="1" customFormat="1" x14ac:dyDescent="0.25">
      <c r="D131" s="671"/>
    </row>
    <row r="132" spans="4:4" s="1" customFormat="1" x14ac:dyDescent="0.25">
      <c r="D132" s="671"/>
    </row>
    <row r="133" spans="4:4" s="1" customFormat="1" x14ac:dyDescent="0.25">
      <c r="D133" s="671"/>
    </row>
    <row r="134" spans="4:4" s="1" customFormat="1" x14ac:dyDescent="0.25">
      <c r="D134" s="671"/>
    </row>
    <row r="135" spans="4:4" s="1" customFormat="1" x14ac:dyDescent="0.25">
      <c r="D135" s="671"/>
    </row>
    <row r="136" spans="4:4" s="1" customFormat="1" x14ac:dyDescent="0.25">
      <c r="D136" s="671"/>
    </row>
    <row r="137" spans="4:4" s="1" customFormat="1" x14ac:dyDescent="0.25">
      <c r="D137" s="671"/>
    </row>
    <row r="138" spans="4:4" s="1" customFormat="1" x14ac:dyDescent="0.25">
      <c r="D138" s="671"/>
    </row>
    <row r="139" spans="4:4" s="1" customFormat="1" x14ac:dyDescent="0.25">
      <c r="D139" s="671"/>
    </row>
    <row r="140" spans="4:4" s="1" customFormat="1" x14ac:dyDescent="0.25">
      <c r="D140" s="671"/>
    </row>
    <row r="141" spans="4:4" s="1" customFormat="1" x14ac:dyDescent="0.25">
      <c r="D141" s="671"/>
    </row>
    <row r="142" spans="4:4" s="1" customFormat="1" x14ac:dyDescent="0.25">
      <c r="D142" s="671"/>
    </row>
    <row r="143" spans="4:4" s="1" customFormat="1" x14ac:dyDescent="0.25">
      <c r="D143" s="671"/>
    </row>
    <row r="144" spans="4:4" s="1" customFormat="1" x14ac:dyDescent="0.25">
      <c r="D144" s="671"/>
    </row>
    <row r="145" spans="4:4" s="1" customFormat="1" x14ac:dyDescent="0.25">
      <c r="D145" s="671"/>
    </row>
    <row r="146" spans="4:4" s="1" customFormat="1" x14ac:dyDescent="0.25">
      <c r="D146" s="671"/>
    </row>
    <row r="147" spans="4:4" s="1" customFormat="1" x14ac:dyDescent="0.25">
      <c r="D147" s="671"/>
    </row>
    <row r="148" spans="4:4" s="1" customFormat="1" x14ac:dyDescent="0.25">
      <c r="D148" s="671"/>
    </row>
    <row r="149" spans="4:4" s="1" customFormat="1" x14ac:dyDescent="0.25">
      <c r="D149" s="671"/>
    </row>
    <row r="150" spans="4:4" s="1" customFormat="1" x14ac:dyDescent="0.25">
      <c r="D150" s="671"/>
    </row>
    <row r="151" spans="4:4" s="1" customFormat="1" x14ac:dyDescent="0.25">
      <c r="D151" s="671"/>
    </row>
    <row r="152" spans="4:4" s="1" customFormat="1" x14ac:dyDescent="0.25">
      <c r="D152" s="671"/>
    </row>
    <row r="153" spans="4:4" s="1" customFormat="1" x14ac:dyDescent="0.25">
      <c r="D153" s="671"/>
    </row>
    <row r="154" spans="4:4" s="1" customFormat="1" x14ac:dyDescent="0.25">
      <c r="D154" s="671"/>
    </row>
    <row r="155" spans="4:4" s="1" customFormat="1" x14ac:dyDescent="0.25">
      <c r="D155" s="671"/>
    </row>
    <row r="156" spans="4:4" s="1" customFormat="1" x14ac:dyDescent="0.25">
      <c r="D156" s="671"/>
    </row>
    <row r="157" spans="4:4" s="1" customFormat="1" x14ac:dyDescent="0.25">
      <c r="D157" s="671"/>
    </row>
    <row r="158" spans="4:4" s="1" customFormat="1" x14ac:dyDescent="0.25">
      <c r="D158" s="671"/>
    </row>
    <row r="159" spans="4:4" s="1" customFormat="1" x14ac:dyDescent="0.25">
      <c r="D159" s="671"/>
    </row>
    <row r="160" spans="4:4" s="1" customFormat="1" x14ac:dyDescent="0.25">
      <c r="D160" s="671"/>
    </row>
    <row r="161" spans="4:4" s="1" customFormat="1" x14ac:dyDescent="0.25">
      <c r="D161" s="671"/>
    </row>
    <row r="162" spans="4:4" s="1" customFormat="1" x14ac:dyDescent="0.25">
      <c r="D162" s="671"/>
    </row>
    <row r="163" spans="4:4" s="1" customFormat="1" x14ac:dyDescent="0.25">
      <c r="D163" s="671"/>
    </row>
    <row r="164" spans="4:4" s="1" customFormat="1" x14ac:dyDescent="0.25">
      <c r="D164" s="671"/>
    </row>
    <row r="165" spans="4:4" s="1" customFormat="1" x14ac:dyDescent="0.25">
      <c r="D165" s="671"/>
    </row>
    <row r="166" spans="4:4" s="1" customFormat="1" x14ac:dyDescent="0.25">
      <c r="D166" s="671"/>
    </row>
    <row r="167" spans="4:4" s="1" customFormat="1" x14ac:dyDescent="0.25">
      <c r="D167" s="671"/>
    </row>
    <row r="168" spans="4:4" s="1" customFormat="1" x14ac:dyDescent="0.25">
      <c r="D168" s="671"/>
    </row>
    <row r="169" spans="4:4" s="1" customFormat="1" x14ac:dyDescent="0.25">
      <c r="D169" s="671"/>
    </row>
    <row r="170" spans="4:4" s="1" customFormat="1" x14ac:dyDescent="0.25">
      <c r="D170" s="671"/>
    </row>
    <row r="171" spans="4:4" s="1" customFormat="1" x14ac:dyDescent="0.25">
      <c r="D171" s="671"/>
    </row>
    <row r="172" spans="4:4" s="1" customFormat="1" x14ac:dyDescent="0.25">
      <c r="D172" s="671"/>
    </row>
    <row r="173" spans="4:4" s="1" customFormat="1" x14ac:dyDescent="0.25">
      <c r="D173" s="671"/>
    </row>
    <row r="174" spans="4:4" s="1" customFormat="1" x14ac:dyDescent="0.25">
      <c r="D174" s="671"/>
    </row>
    <row r="175" spans="4:4" s="1" customFormat="1" x14ac:dyDescent="0.25">
      <c r="D175" s="671"/>
    </row>
    <row r="176" spans="4:4" s="1" customFormat="1" x14ac:dyDescent="0.25">
      <c r="D176" s="671"/>
    </row>
    <row r="177" spans="4:4" s="1" customFormat="1" x14ac:dyDescent="0.25">
      <c r="D177" s="671"/>
    </row>
    <row r="178" spans="4:4" s="1" customFormat="1" x14ac:dyDescent="0.25">
      <c r="D178" s="671"/>
    </row>
    <row r="179" spans="4:4" s="1" customFormat="1" x14ac:dyDescent="0.25">
      <c r="D179" s="671"/>
    </row>
    <row r="180" spans="4:4" s="1" customFormat="1" x14ac:dyDescent="0.25">
      <c r="D180" s="671"/>
    </row>
    <row r="181" spans="4:4" s="1" customFormat="1" x14ac:dyDescent="0.25">
      <c r="D181" s="671"/>
    </row>
    <row r="182" spans="4:4" s="1" customFormat="1" x14ac:dyDescent="0.25">
      <c r="D182" s="671"/>
    </row>
    <row r="183" spans="4:4" s="1" customFormat="1" x14ac:dyDescent="0.25">
      <c r="D183" s="671"/>
    </row>
    <row r="184" spans="4:4" s="1" customFormat="1" x14ac:dyDescent="0.25">
      <c r="D184" s="671"/>
    </row>
    <row r="185" spans="4:4" s="1" customFormat="1" x14ac:dyDescent="0.25">
      <c r="D185" s="671"/>
    </row>
    <row r="186" spans="4:4" s="1" customFormat="1" x14ac:dyDescent="0.25">
      <c r="D186" s="671"/>
    </row>
    <row r="187" spans="4:4" s="1" customFormat="1" x14ac:dyDescent="0.25">
      <c r="D187" s="671"/>
    </row>
    <row r="188" spans="4:4" s="1" customFormat="1" x14ac:dyDescent="0.25">
      <c r="D188" s="671"/>
    </row>
    <row r="189" spans="4:4" s="1" customFormat="1" x14ac:dyDescent="0.25">
      <c r="D189" s="671"/>
    </row>
    <row r="190" spans="4:4" s="1" customFormat="1" x14ac:dyDescent="0.25">
      <c r="D190" s="671"/>
    </row>
    <row r="191" spans="4:4" s="1" customFormat="1" x14ac:dyDescent="0.25">
      <c r="D191" s="671"/>
    </row>
    <row r="192" spans="4:4" s="1" customFormat="1" x14ac:dyDescent="0.25">
      <c r="D192" s="671"/>
    </row>
    <row r="193" spans="4:4" s="1" customFormat="1" x14ac:dyDescent="0.25">
      <c r="D193" s="671"/>
    </row>
    <row r="194" spans="4:4" s="1" customFormat="1" x14ac:dyDescent="0.25">
      <c r="D194" s="671"/>
    </row>
    <row r="195" spans="4:4" s="1" customFormat="1" x14ac:dyDescent="0.25">
      <c r="D195" s="671"/>
    </row>
    <row r="196" spans="4:4" s="1" customFormat="1" x14ac:dyDescent="0.25">
      <c r="D196" s="671"/>
    </row>
    <row r="197" spans="4:4" s="1" customFormat="1" x14ac:dyDescent="0.25">
      <c r="D197" s="671"/>
    </row>
    <row r="198" spans="4:4" s="1" customFormat="1" x14ac:dyDescent="0.25">
      <c r="D198" s="671"/>
    </row>
    <row r="199" spans="4:4" s="1" customFormat="1" x14ac:dyDescent="0.25">
      <c r="D199" s="671"/>
    </row>
    <row r="200" spans="4:4" s="1" customFormat="1" x14ac:dyDescent="0.25">
      <c r="D200" s="671"/>
    </row>
    <row r="201" spans="4:4" s="1" customFormat="1" x14ac:dyDescent="0.25">
      <c r="D201" s="671"/>
    </row>
    <row r="202" spans="4:4" s="1" customFormat="1" x14ac:dyDescent="0.25">
      <c r="D202" s="671"/>
    </row>
    <row r="203" spans="4:4" s="1" customFormat="1" x14ac:dyDescent="0.25">
      <c r="D203" s="671"/>
    </row>
    <row r="204" spans="4:4" s="1" customFormat="1" x14ac:dyDescent="0.25">
      <c r="D204" s="671"/>
    </row>
    <row r="205" spans="4:4" s="1" customFormat="1" x14ac:dyDescent="0.25">
      <c r="D205" s="671"/>
    </row>
    <row r="206" spans="4:4" s="1" customFormat="1" x14ac:dyDescent="0.25">
      <c r="D206" s="671"/>
    </row>
    <row r="207" spans="4:4" s="1" customFormat="1" x14ac:dyDescent="0.25">
      <c r="D207" s="671"/>
    </row>
    <row r="208" spans="4:4" s="1" customFormat="1" x14ac:dyDescent="0.25">
      <c r="D208" s="671"/>
    </row>
    <row r="209" spans="4:4" s="1" customFormat="1" x14ac:dyDescent="0.25">
      <c r="D209" s="671"/>
    </row>
    <row r="210" spans="4:4" s="1" customFormat="1" x14ac:dyDescent="0.25">
      <c r="D210" s="671"/>
    </row>
    <row r="211" spans="4:4" s="1" customFormat="1" x14ac:dyDescent="0.25">
      <c r="D211" s="671"/>
    </row>
    <row r="212" spans="4:4" s="1" customFormat="1" x14ac:dyDescent="0.25">
      <c r="D212" s="671"/>
    </row>
    <row r="213" spans="4:4" s="1" customFormat="1" x14ac:dyDescent="0.25">
      <c r="D213" s="671"/>
    </row>
    <row r="214" spans="4:4" s="1" customFormat="1" x14ac:dyDescent="0.25">
      <c r="D214" s="671"/>
    </row>
    <row r="215" spans="4:4" s="1" customFormat="1" x14ac:dyDescent="0.25">
      <c r="D215" s="671"/>
    </row>
    <row r="216" spans="4:4" s="1" customFormat="1" x14ac:dyDescent="0.25">
      <c r="D216" s="671"/>
    </row>
    <row r="217" spans="4:4" s="1" customFormat="1" x14ac:dyDescent="0.25">
      <c r="D217" s="671"/>
    </row>
    <row r="218" spans="4:4" s="1" customFormat="1" x14ac:dyDescent="0.25">
      <c r="D218" s="671"/>
    </row>
    <row r="219" spans="4:4" s="1" customFormat="1" x14ac:dyDescent="0.25">
      <c r="D219" s="671"/>
    </row>
    <row r="220" spans="4:4" s="1" customFormat="1" x14ac:dyDescent="0.25">
      <c r="D220" s="671"/>
    </row>
    <row r="221" spans="4:4" s="1" customFormat="1" x14ac:dyDescent="0.25">
      <c r="D221" s="671"/>
    </row>
    <row r="222" spans="4:4" s="1" customFormat="1" x14ac:dyDescent="0.25">
      <c r="D222" s="671"/>
    </row>
    <row r="223" spans="4:4" s="1" customFormat="1" x14ac:dyDescent="0.25">
      <c r="D223" s="671"/>
    </row>
    <row r="224" spans="4:4" s="1" customFormat="1" x14ac:dyDescent="0.25">
      <c r="D224" s="671"/>
    </row>
    <row r="225" spans="4:4" s="1" customFormat="1" x14ac:dyDescent="0.25">
      <c r="D225" s="671"/>
    </row>
    <row r="226" spans="4:4" s="1" customFormat="1" x14ac:dyDescent="0.25">
      <c r="D226" s="671"/>
    </row>
    <row r="227" spans="4:4" s="1" customFormat="1" x14ac:dyDescent="0.25">
      <c r="D227" s="671"/>
    </row>
    <row r="228" spans="4:4" s="1" customFormat="1" x14ac:dyDescent="0.25">
      <c r="D228" s="671"/>
    </row>
    <row r="229" spans="4:4" s="1" customFormat="1" x14ac:dyDescent="0.25">
      <c r="D229" s="671"/>
    </row>
    <row r="230" spans="4:4" s="1" customFormat="1" x14ac:dyDescent="0.25">
      <c r="D230" s="671"/>
    </row>
    <row r="231" spans="4:4" s="1" customFormat="1" x14ac:dyDescent="0.25">
      <c r="D231" s="671"/>
    </row>
    <row r="232" spans="4:4" s="1" customFormat="1" x14ac:dyDescent="0.25">
      <c r="D232" s="671"/>
    </row>
    <row r="233" spans="4:4" s="1" customFormat="1" x14ac:dyDescent="0.25">
      <c r="D233" s="671"/>
    </row>
    <row r="234" spans="4:4" s="1" customFormat="1" x14ac:dyDescent="0.25">
      <c r="D234" s="671"/>
    </row>
    <row r="235" spans="4:4" s="1" customFormat="1" x14ac:dyDescent="0.25">
      <c r="D235" s="671"/>
    </row>
    <row r="236" spans="4:4" s="1" customFormat="1" x14ac:dyDescent="0.25">
      <c r="D236" s="671"/>
    </row>
    <row r="237" spans="4:4" s="1" customFormat="1" x14ac:dyDescent="0.25">
      <c r="D237" s="671"/>
    </row>
    <row r="238" spans="4:4" s="1" customFormat="1" x14ac:dyDescent="0.25">
      <c r="D238" s="671"/>
    </row>
    <row r="239" spans="4:4" s="1" customFormat="1" x14ac:dyDescent="0.25">
      <c r="D239" s="671"/>
    </row>
    <row r="240" spans="4:4" s="1" customFormat="1" x14ac:dyDescent="0.25">
      <c r="D240" s="671"/>
    </row>
    <row r="241" spans="4:4" s="1" customFormat="1" x14ac:dyDescent="0.25">
      <c r="D241" s="671"/>
    </row>
    <row r="242" spans="4:4" s="1" customFormat="1" x14ac:dyDescent="0.25">
      <c r="D242" s="671"/>
    </row>
    <row r="243" spans="4:4" s="1" customFormat="1" x14ac:dyDescent="0.25">
      <c r="D243" s="671"/>
    </row>
    <row r="244" spans="4:4" s="1" customFormat="1" x14ac:dyDescent="0.25">
      <c r="D244" s="671"/>
    </row>
    <row r="245" spans="4:4" s="1" customFormat="1" x14ac:dyDescent="0.25">
      <c r="D245" s="671"/>
    </row>
    <row r="246" spans="4:4" s="1" customFormat="1" x14ac:dyDescent="0.25">
      <c r="D246" s="671"/>
    </row>
    <row r="247" spans="4:4" s="1" customFormat="1" x14ac:dyDescent="0.25">
      <c r="D247" s="671"/>
    </row>
    <row r="248" spans="4:4" s="1" customFormat="1" x14ac:dyDescent="0.25">
      <c r="D248" s="671"/>
    </row>
    <row r="249" spans="4:4" s="1" customFormat="1" x14ac:dyDescent="0.25">
      <c r="D249" s="671"/>
    </row>
    <row r="250" spans="4:4" s="1" customFormat="1" x14ac:dyDescent="0.25">
      <c r="D250" s="671"/>
    </row>
    <row r="251" spans="4:4" s="1" customFormat="1" x14ac:dyDescent="0.25">
      <c r="D251" s="671"/>
    </row>
    <row r="252" spans="4:4" s="1" customFormat="1" x14ac:dyDescent="0.25">
      <c r="D252" s="671"/>
    </row>
    <row r="253" spans="4:4" s="1" customFormat="1" x14ac:dyDescent="0.25">
      <c r="D253" s="671"/>
    </row>
    <row r="254" spans="4:4" s="1" customFormat="1" x14ac:dyDescent="0.25">
      <c r="D254" s="671"/>
    </row>
    <row r="255" spans="4:4" s="1" customFormat="1" x14ac:dyDescent="0.25">
      <c r="D255" s="671"/>
    </row>
  </sheetData>
  <mergeCells count="3">
    <mergeCell ref="B5:D5"/>
    <mergeCell ref="E5:G5"/>
    <mergeCell ref="A81:E81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D24B-F1BF-41B7-B9E8-DC181817713F}">
  <sheetPr>
    <tabColor rgb="FF92D050"/>
  </sheetPr>
  <dimension ref="A1:P6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9.7109375" style="6" customWidth="1"/>
    <col min="2" max="2" width="11.5703125" style="6" customWidth="1"/>
    <col min="3" max="3" width="14.5703125" style="6" customWidth="1"/>
    <col min="4" max="8" width="14" style="6" customWidth="1"/>
    <col min="9" max="9" width="19.140625" style="6" customWidth="1"/>
    <col min="10" max="10" width="10.42578125" style="6" customWidth="1"/>
    <col min="11" max="11" width="14" style="20" customWidth="1"/>
    <col min="12" max="14" width="14" style="6" customWidth="1"/>
    <col min="15" max="15" width="3.28515625" style="6" customWidth="1"/>
    <col min="16" max="16384" width="11.42578125" style="6"/>
  </cols>
  <sheetData>
    <row r="1" spans="1:16" x14ac:dyDescent="0.2">
      <c r="A1" s="110" t="s">
        <v>361</v>
      </c>
      <c r="B1" s="267"/>
      <c r="C1" s="267"/>
      <c r="D1" s="268"/>
      <c r="E1" s="269"/>
      <c r="F1" s="269"/>
      <c r="G1" s="191"/>
      <c r="H1" s="191"/>
    </row>
    <row r="2" spans="1:16" ht="15.75" x14ac:dyDescent="0.2">
      <c r="A2" s="1015" t="s">
        <v>362</v>
      </c>
      <c r="B2" s="1015"/>
      <c r="C2" s="1015"/>
      <c r="D2" s="1015"/>
      <c r="E2" s="269"/>
      <c r="F2" s="269"/>
      <c r="G2" s="191"/>
      <c r="H2" s="191"/>
    </row>
    <row r="3" spans="1:16" x14ac:dyDescent="0.2">
      <c r="A3" s="270"/>
      <c r="B3" s="270"/>
      <c r="C3" s="270"/>
      <c r="D3" s="270"/>
      <c r="E3" s="269"/>
      <c r="F3" s="269"/>
      <c r="G3" s="191"/>
      <c r="H3" s="191"/>
    </row>
    <row r="4" spans="1:16" ht="15" customHeight="1" x14ac:dyDescent="0.25">
      <c r="A4" s="1016" t="s">
        <v>363</v>
      </c>
      <c r="B4" s="1016"/>
      <c r="C4" s="1016"/>
      <c r="D4" s="1016"/>
      <c r="F4" s="203" t="s">
        <v>841</v>
      </c>
      <c r="G4" s="203"/>
      <c r="H4" s="203"/>
      <c r="J4" s="271"/>
      <c r="L4"/>
      <c r="M4"/>
      <c r="N4"/>
      <c r="O4"/>
    </row>
    <row r="5" spans="1:16" ht="15" x14ac:dyDescent="0.25">
      <c r="A5" s="296" t="s">
        <v>209</v>
      </c>
      <c r="B5" s="272" t="s">
        <v>364</v>
      </c>
      <c r="C5" s="272" t="s">
        <v>365</v>
      </c>
      <c r="D5" s="272" t="s">
        <v>0</v>
      </c>
      <c r="F5" s="82" t="s">
        <v>184</v>
      </c>
      <c r="G5" s="394" t="s">
        <v>395</v>
      </c>
      <c r="H5" s="394" t="s">
        <v>396</v>
      </c>
      <c r="I5" s="83" t="s">
        <v>397</v>
      </c>
      <c r="J5" s="83" t="s">
        <v>522</v>
      </c>
      <c r="K5" s="273"/>
      <c r="L5"/>
      <c r="M5"/>
      <c r="N5"/>
      <c r="O5"/>
    </row>
    <row r="6" spans="1:16" ht="15" x14ac:dyDescent="0.25">
      <c r="A6" s="214">
        <v>2015</v>
      </c>
      <c r="B6" s="624">
        <v>74023</v>
      </c>
      <c r="C6" s="624">
        <v>109334</v>
      </c>
      <c r="D6" s="625">
        <f t="shared" ref="D6:D19" si="0">+B6+C6</f>
        <v>183357</v>
      </c>
      <c r="E6" s="20"/>
      <c r="F6" s="6" t="s">
        <v>250</v>
      </c>
      <c r="G6" s="20">
        <v>31873</v>
      </c>
      <c r="H6" s="20">
        <v>2414</v>
      </c>
      <c r="I6" s="20">
        <f>+G6+H6</f>
        <v>34287</v>
      </c>
      <c r="J6" s="274">
        <f t="shared" ref="J6:J29" si="1">I6/$I$31</f>
        <v>0.13996579131066633</v>
      </c>
      <c r="K6" s="632"/>
      <c r="N6"/>
      <c r="O6"/>
    </row>
    <row r="7" spans="1:16" ht="15" x14ac:dyDescent="0.25">
      <c r="A7" s="214">
        <v>2016</v>
      </c>
      <c r="B7" s="624">
        <v>75038</v>
      </c>
      <c r="C7" s="624">
        <v>97626</v>
      </c>
      <c r="D7" s="625">
        <f t="shared" si="0"/>
        <v>172664</v>
      </c>
      <c r="E7" s="20"/>
      <c r="F7" s="6" t="s">
        <v>263</v>
      </c>
      <c r="G7" s="20">
        <v>21955</v>
      </c>
      <c r="H7" s="20">
        <v>1090</v>
      </c>
      <c r="I7" s="20">
        <f t="shared" ref="I7:I29" si="2">+G7+H7</f>
        <v>23045</v>
      </c>
      <c r="J7" s="274">
        <f t="shared" si="1"/>
        <v>9.4073895667579718E-2</v>
      </c>
      <c r="K7" s="632"/>
      <c r="N7"/>
      <c r="O7"/>
    </row>
    <row r="8" spans="1:16" ht="15" x14ac:dyDescent="0.25">
      <c r="A8" s="7">
        <v>2017</v>
      </c>
      <c r="B8" s="624">
        <v>80588</v>
      </c>
      <c r="C8" s="624">
        <v>102104</v>
      </c>
      <c r="D8" s="625">
        <f t="shared" si="0"/>
        <v>182692</v>
      </c>
      <c r="E8" s="20"/>
      <c r="F8" s="6" t="s">
        <v>254</v>
      </c>
      <c r="G8" s="20">
        <v>19758</v>
      </c>
      <c r="H8" s="20">
        <v>2329</v>
      </c>
      <c r="I8" s="20">
        <f t="shared" si="2"/>
        <v>22087</v>
      </c>
      <c r="J8" s="274">
        <f t="shared" si="1"/>
        <v>9.0163164834447085E-2</v>
      </c>
      <c r="K8" s="632"/>
      <c r="L8"/>
      <c r="M8"/>
      <c r="N8"/>
      <c r="O8"/>
      <c r="P8"/>
    </row>
    <row r="9" spans="1:16" ht="15" x14ac:dyDescent="0.25">
      <c r="A9" s="7">
        <v>2018</v>
      </c>
      <c r="B9" s="624">
        <v>86808</v>
      </c>
      <c r="C9" s="624">
        <v>109061</v>
      </c>
      <c r="D9" s="625">
        <f t="shared" si="0"/>
        <v>195869</v>
      </c>
      <c r="E9" s="20"/>
      <c r="F9" s="6" t="s">
        <v>260</v>
      </c>
      <c r="G9" s="20">
        <v>18660</v>
      </c>
      <c r="H9" s="20">
        <v>1891</v>
      </c>
      <c r="I9" s="20">
        <f t="shared" si="2"/>
        <v>20551</v>
      </c>
      <c r="J9" s="274">
        <f t="shared" si="1"/>
        <v>8.3892932517441121E-2</v>
      </c>
      <c r="K9" s="632"/>
      <c r="L9"/>
      <c r="M9"/>
      <c r="N9"/>
      <c r="O9"/>
      <c r="P9"/>
    </row>
    <row r="10" spans="1:16" ht="15" x14ac:dyDescent="0.25">
      <c r="A10" s="275">
        <v>2019</v>
      </c>
      <c r="B10" s="624">
        <v>83216</v>
      </c>
      <c r="C10" s="624">
        <v>98328</v>
      </c>
      <c r="D10" s="625">
        <f t="shared" si="0"/>
        <v>181544</v>
      </c>
      <c r="E10" s="20"/>
      <c r="F10" s="6" t="s">
        <v>248</v>
      </c>
      <c r="G10" s="20">
        <v>18755</v>
      </c>
      <c r="H10" s="20">
        <v>1638</v>
      </c>
      <c r="I10" s="20">
        <f t="shared" si="2"/>
        <v>20393</v>
      </c>
      <c r="J10" s="274">
        <f t="shared" si="1"/>
        <v>8.324794768274911E-2</v>
      </c>
      <c r="K10" s="632"/>
      <c r="L10"/>
      <c r="M10"/>
      <c r="N10"/>
      <c r="O10"/>
      <c r="P10"/>
    </row>
    <row r="11" spans="1:16" ht="15" x14ac:dyDescent="0.25">
      <c r="A11" s="275">
        <v>2020</v>
      </c>
      <c r="B11" s="624">
        <v>62178.25</v>
      </c>
      <c r="C11" s="624">
        <v>115970.91666666667</v>
      </c>
      <c r="D11" s="625">
        <f t="shared" si="0"/>
        <v>178149.16666666669</v>
      </c>
      <c r="E11" s="20"/>
      <c r="F11" s="6" t="s">
        <v>256</v>
      </c>
      <c r="G11" s="20">
        <v>18537</v>
      </c>
      <c r="H11" s="20">
        <v>1456</v>
      </c>
      <c r="I11" s="20">
        <f t="shared" si="2"/>
        <v>19993</v>
      </c>
      <c r="J11" s="274">
        <f t="shared" si="1"/>
        <v>8.1615074683528799E-2</v>
      </c>
      <c r="K11" s="632"/>
      <c r="L11"/>
      <c r="M11"/>
      <c r="N11"/>
      <c r="O11"/>
      <c r="P11"/>
    </row>
    <row r="12" spans="1:16" ht="15" x14ac:dyDescent="0.25">
      <c r="A12" s="7">
        <v>2021</v>
      </c>
      <c r="B12" s="624">
        <v>64650.833333333336</v>
      </c>
      <c r="C12" s="624">
        <v>152669.83333333334</v>
      </c>
      <c r="D12" s="625">
        <f t="shared" si="0"/>
        <v>217320.66666666669</v>
      </c>
      <c r="E12" s="20"/>
      <c r="F12" s="6" t="s">
        <v>249</v>
      </c>
      <c r="G12" s="20">
        <v>15041</v>
      </c>
      <c r="H12" s="20">
        <v>1088</v>
      </c>
      <c r="I12" s="20">
        <f t="shared" si="2"/>
        <v>16129</v>
      </c>
      <c r="J12" s="274">
        <f t="shared" si="1"/>
        <v>6.584152151106068E-2</v>
      </c>
      <c r="K12" s="632"/>
      <c r="L12"/>
      <c r="M12"/>
      <c r="N12"/>
      <c r="O12"/>
      <c r="P12"/>
    </row>
    <row r="13" spans="1:16" ht="15" x14ac:dyDescent="0.25">
      <c r="A13" s="7">
        <v>2022</v>
      </c>
      <c r="B13" s="624">
        <v>69021.083333333343</v>
      </c>
      <c r="C13" s="624">
        <v>163168.5</v>
      </c>
      <c r="D13" s="625">
        <f t="shared" si="0"/>
        <v>232189.58333333334</v>
      </c>
      <c r="E13" s="20"/>
      <c r="F13" s="6" t="s">
        <v>307</v>
      </c>
      <c r="G13" s="20">
        <v>13278</v>
      </c>
      <c r="H13" s="20">
        <v>1395</v>
      </c>
      <c r="I13" s="20">
        <f t="shared" si="2"/>
        <v>14673</v>
      </c>
      <c r="J13" s="274">
        <f t="shared" si="1"/>
        <v>5.9897863793898769E-2</v>
      </c>
      <c r="K13" s="632"/>
      <c r="L13"/>
      <c r="M13"/>
      <c r="N13"/>
      <c r="O13"/>
      <c r="P13"/>
    </row>
    <row r="14" spans="1:16" ht="15" x14ac:dyDescent="0.25">
      <c r="A14" s="7">
        <v>2023</v>
      </c>
      <c r="B14" s="624">
        <v>70795.166666666672</v>
      </c>
      <c r="C14" s="624">
        <v>155441.66666666666</v>
      </c>
      <c r="D14" s="625">
        <f t="shared" si="0"/>
        <v>226236.83333333331</v>
      </c>
      <c r="E14" s="193"/>
      <c r="F14" s="6" t="s">
        <v>269</v>
      </c>
      <c r="G14" s="20">
        <v>13538</v>
      </c>
      <c r="H14" s="20">
        <v>1062</v>
      </c>
      <c r="I14" s="20">
        <f t="shared" si="2"/>
        <v>14600</v>
      </c>
      <c r="J14" s="274">
        <f t="shared" si="1"/>
        <v>5.9599864471541066E-2</v>
      </c>
      <c r="K14" s="632"/>
      <c r="L14"/>
      <c r="M14"/>
      <c r="N14"/>
      <c r="O14"/>
      <c r="P14"/>
    </row>
    <row r="15" spans="1:16" ht="15" x14ac:dyDescent="0.25">
      <c r="A15" s="7">
        <v>2024</v>
      </c>
      <c r="B15" s="624">
        <v>72859.666666666672</v>
      </c>
      <c r="C15" s="624">
        <v>166000.5</v>
      </c>
      <c r="D15" s="625">
        <f t="shared" si="0"/>
        <v>238860.16666666669</v>
      </c>
      <c r="E15" s="193"/>
      <c r="F15" s="6" t="s">
        <v>251</v>
      </c>
      <c r="G15" s="20">
        <v>12734</v>
      </c>
      <c r="H15" s="20">
        <v>1402</v>
      </c>
      <c r="I15" s="20">
        <f t="shared" si="2"/>
        <v>14136</v>
      </c>
      <c r="J15" s="274">
        <f t="shared" si="1"/>
        <v>5.7705731792445515E-2</v>
      </c>
      <c r="K15" s="632"/>
      <c r="L15" s="624"/>
      <c r="M15"/>
      <c r="N15"/>
      <c r="O15"/>
      <c r="P15"/>
    </row>
    <row r="16" spans="1:16" ht="15" x14ac:dyDescent="0.25">
      <c r="A16" s="195" t="s">
        <v>617</v>
      </c>
      <c r="B16" s="626">
        <f>AVERAGE(B17:B26)</f>
        <v>72194.333333333328</v>
      </c>
      <c r="C16" s="626">
        <f>AVERAGE(C17:C26)</f>
        <v>169981.33333333334</v>
      </c>
      <c r="D16" s="627">
        <f t="shared" si="0"/>
        <v>242175.66666666669</v>
      </c>
      <c r="E16" s="276"/>
      <c r="F16" s="6" t="s">
        <v>268</v>
      </c>
      <c r="G16" s="20">
        <v>10175</v>
      </c>
      <c r="H16" s="20">
        <v>1106</v>
      </c>
      <c r="I16" s="20">
        <f t="shared" si="2"/>
        <v>11281</v>
      </c>
      <c r="J16" s="274">
        <f t="shared" si="1"/>
        <v>4.6051100760510597E-2</v>
      </c>
      <c r="K16" s="632"/>
      <c r="L16" s="624"/>
      <c r="M16"/>
      <c r="N16"/>
      <c r="O16"/>
      <c r="P16"/>
    </row>
    <row r="17" spans="1:16" ht="15" x14ac:dyDescent="0.25">
      <c r="A17" s="277" t="s">
        <v>210</v>
      </c>
      <c r="B17" s="624">
        <v>72292</v>
      </c>
      <c r="C17" s="624">
        <v>173057</v>
      </c>
      <c r="D17" s="625">
        <f t="shared" si="0"/>
        <v>245349</v>
      </c>
      <c r="E17" s="276"/>
      <c r="F17" s="6" t="s">
        <v>264</v>
      </c>
      <c r="G17" s="20">
        <v>7153</v>
      </c>
      <c r="H17" s="20">
        <v>263</v>
      </c>
      <c r="I17" s="20">
        <f t="shared" si="2"/>
        <v>7416</v>
      </c>
      <c r="J17" s="274">
        <f t="shared" si="1"/>
        <v>3.027346540554442E-2</v>
      </c>
      <c r="K17" s="624"/>
      <c r="L17"/>
      <c r="M17"/>
      <c r="N17"/>
      <c r="O17"/>
      <c r="P17"/>
    </row>
    <row r="18" spans="1:16" ht="15" x14ac:dyDescent="0.25">
      <c r="A18" s="277" t="s">
        <v>211</v>
      </c>
      <c r="B18" s="624">
        <v>71305</v>
      </c>
      <c r="C18" s="624">
        <v>164906</v>
      </c>
      <c r="D18" s="625">
        <f t="shared" si="0"/>
        <v>236211</v>
      </c>
      <c r="E18" s="276"/>
      <c r="F18" s="6" t="s">
        <v>261</v>
      </c>
      <c r="G18" s="20">
        <v>6271</v>
      </c>
      <c r="H18" s="20">
        <v>602</v>
      </c>
      <c r="I18" s="20">
        <f t="shared" si="2"/>
        <v>6873</v>
      </c>
      <c r="J18" s="274">
        <f t="shared" si="1"/>
        <v>2.8056840309102857E-2</v>
      </c>
      <c r="K18" s="624"/>
      <c r="L18" s="624"/>
      <c r="M18" s="624"/>
      <c r="N18"/>
      <c r="O18"/>
      <c r="P18"/>
    </row>
    <row r="19" spans="1:16" ht="15" x14ac:dyDescent="0.25">
      <c r="A19" s="277" t="s">
        <v>822</v>
      </c>
      <c r="B19" s="624">
        <v>72986</v>
      </c>
      <c r="C19" s="624">
        <v>171981</v>
      </c>
      <c r="D19" s="625">
        <f t="shared" si="0"/>
        <v>244967</v>
      </c>
      <c r="E19" s="276"/>
      <c r="F19" s="6" t="s">
        <v>259</v>
      </c>
      <c r="G19" s="20">
        <v>5462</v>
      </c>
      <c r="H19" s="20">
        <v>454</v>
      </c>
      <c r="I19" s="20">
        <f t="shared" si="2"/>
        <v>5916</v>
      </c>
      <c r="J19" s="274">
        <f t="shared" si="1"/>
        <v>2.4150191658468285E-2</v>
      </c>
      <c r="K19" s="632"/>
      <c r="L19" s="624"/>
      <c r="M19"/>
      <c r="N19"/>
      <c r="O19"/>
      <c r="P19"/>
    </row>
    <row r="20" spans="1:16" ht="15" x14ac:dyDescent="0.25">
      <c r="E20" s="279"/>
      <c r="F20" s="6" t="s">
        <v>267</v>
      </c>
      <c r="G20" s="20">
        <v>4959</v>
      </c>
      <c r="H20" s="20">
        <v>327</v>
      </c>
      <c r="I20" s="20">
        <f t="shared" si="2"/>
        <v>5286</v>
      </c>
      <c r="J20" s="274">
        <f t="shared" si="1"/>
        <v>2.1578416684696306E-2</v>
      </c>
      <c r="K20" s="632"/>
      <c r="L20"/>
      <c r="M20"/>
      <c r="N20"/>
      <c r="O20"/>
      <c r="P20"/>
    </row>
    <row r="21" spans="1:16" ht="15" x14ac:dyDescent="0.25">
      <c r="A21" s="277"/>
      <c r="B21" s="624"/>
      <c r="C21" s="624"/>
      <c r="D21" s="625"/>
      <c r="E21" s="279"/>
      <c r="F21" s="6" t="s">
        <v>253</v>
      </c>
      <c r="G21" s="20">
        <v>2720</v>
      </c>
      <c r="H21" s="20">
        <v>288</v>
      </c>
      <c r="I21" s="20">
        <f t="shared" si="2"/>
        <v>3008</v>
      </c>
      <c r="J21" s="274">
        <f t="shared" si="1"/>
        <v>1.227920495413668E-2</v>
      </c>
      <c r="K21" s="632"/>
      <c r="L21"/>
      <c r="M21"/>
      <c r="N21"/>
      <c r="O21"/>
      <c r="P21"/>
    </row>
    <row r="22" spans="1:16" ht="15" x14ac:dyDescent="0.25">
      <c r="A22" s="277"/>
      <c r="B22" s="624"/>
      <c r="C22" s="624"/>
      <c r="D22" s="625"/>
      <c r="E22" s="276"/>
      <c r="F22" s="6" t="s">
        <v>266</v>
      </c>
      <c r="G22" s="20">
        <v>2177</v>
      </c>
      <c r="H22" s="20">
        <v>275</v>
      </c>
      <c r="I22" s="20">
        <f t="shared" si="2"/>
        <v>2452</v>
      </c>
      <c r="J22" s="274">
        <f t="shared" si="1"/>
        <v>1.0009511485220458E-2</v>
      </c>
      <c r="K22" s="632"/>
      <c r="M22" s="278"/>
    </row>
    <row r="23" spans="1:16" ht="15" x14ac:dyDescent="0.25">
      <c r="A23" s="277"/>
      <c r="B23" s="624"/>
      <c r="C23" s="624"/>
      <c r="D23" s="625"/>
      <c r="E23" s="276"/>
      <c r="F23" s="6" t="s">
        <v>255</v>
      </c>
      <c r="G23" s="20">
        <v>1284</v>
      </c>
      <c r="H23" s="20">
        <v>150</v>
      </c>
      <c r="I23" s="20">
        <f t="shared" si="2"/>
        <v>1434</v>
      </c>
      <c r="J23" s="274">
        <f t="shared" si="1"/>
        <v>5.8538497022047869E-3</v>
      </c>
      <c r="K23" s="6"/>
      <c r="L23"/>
      <c r="M23" s="624"/>
    </row>
    <row r="24" spans="1:16" ht="15" x14ac:dyDescent="0.25">
      <c r="A24" s="277"/>
      <c r="B24" s="624"/>
      <c r="C24" s="624"/>
      <c r="D24" s="625"/>
      <c r="E24" s="276"/>
      <c r="F24" s="6" t="s">
        <v>308</v>
      </c>
      <c r="G24" s="20">
        <v>1002</v>
      </c>
      <c r="H24" s="20">
        <v>152</v>
      </c>
      <c r="I24" s="20">
        <f t="shared" si="2"/>
        <v>1154</v>
      </c>
      <c r="J24" s="274">
        <f t="shared" si="1"/>
        <v>4.7108386027505745E-3</v>
      </c>
      <c r="K24" s="632"/>
      <c r="L24"/>
      <c r="M24" s="278"/>
    </row>
    <row r="25" spans="1:16" ht="15" x14ac:dyDescent="0.25">
      <c r="A25" s="277"/>
      <c r="B25" s="624"/>
      <c r="C25" s="624"/>
      <c r="D25" s="625"/>
      <c r="E25" s="279"/>
      <c r="F25" s="6" t="s">
        <v>258</v>
      </c>
      <c r="G25" s="20">
        <v>90</v>
      </c>
      <c r="H25" s="20">
        <v>37</v>
      </c>
      <c r="I25" s="20">
        <f t="shared" si="2"/>
        <v>127</v>
      </c>
      <c r="J25" s="274">
        <f t="shared" si="1"/>
        <v>5.1843717725244629E-4</v>
      </c>
      <c r="K25" s="632"/>
      <c r="M25" s="278"/>
      <c r="O25" s="20"/>
    </row>
    <row r="26" spans="1:16" ht="15" x14ac:dyDescent="0.25">
      <c r="A26" s="277"/>
      <c r="B26" s="624"/>
      <c r="C26" s="624"/>
      <c r="D26" s="625"/>
      <c r="E26" s="276"/>
      <c r="F26" s="6" t="s">
        <v>262</v>
      </c>
      <c r="G26" s="20">
        <v>79</v>
      </c>
      <c r="H26" s="20">
        <v>2</v>
      </c>
      <c r="I26" s="20">
        <f t="shared" si="2"/>
        <v>81</v>
      </c>
      <c r="J26" s="280">
        <f t="shared" si="1"/>
        <v>3.3065678234211137E-4</v>
      </c>
      <c r="K26" s="632"/>
      <c r="M26" s="278"/>
      <c r="O26" s="20"/>
    </row>
    <row r="27" spans="1:16" ht="15" x14ac:dyDescent="0.25">
      <c r="A27" s="277"/>
      <c r="B27" s="624"/>
      <c r="C27" s="624"/>
      <c r="D27" s="625"/>
      <c r="E27" s="279"/>
      <c r="F27" s="6" t="s">
        <v>265</v>
      </c>
      <c r="G27" s="20">
        <v>19</v>
      </c>
      <c r="H27" s="20">
        <v>0</v>
      </c>
      <c r="I27" s="20">
        <f t="shared" si="2"/>
        <v>19</v>
      </c>
      <c r="J27" s="281">
        <f t="shared" si="1"/>
        <v>7.75614674629644E-5</v>
      </c>
      <c r="K27" s="632"/>
      <c r="M27" s="278"/>
      <c r="O27" s="20"/>
    </row>
    <row r="28" spans="1:16" ht="15" x14ac:dyDescent="0.25">
      <c r="A28" s="202" t="s">
        <v>842</v>
      </c>
      <c r="B28" s="270"/>
      <c r="C28" s="270"/>
      <c r="D28" s="270"/>
      <c r="E28" s="279"/>
      <c r="F28" s="6" t="s">
        <v>257</v>
      </c>
      <c r="G28" s="20">
        <v>8</v>
      </c>
      <c r="H28" s="20">
        <v>8</v>
      </c>
      <c r="I28" s="20">
        <f t="shared" si="2"/>
        <v>16</v>
      </c>
      <c r="J28" s="281">
        <f t="shared" si="1"/>
        <v>6.5314919968812127E-5</v>
      </c>
      <c r="K28" s="278"/>
      <c r="M28" s="278"/>
      <c r="O28" s="20"/>
    </row>
    <row r="29" spans="1:16" ht="15" x14ac:dyDescent="0.25">
      <c r="A29" s="282">
        <v>45352</v>
      </c>
      <c r="B29" s="624">
        <v>72732</v>
      </c>
      <c r="C29" s="624">
        <v>161818</v>
      </c>
      <c r="D29" s="625">
        <f>+B29+C29</f>
        <v>234550</v>
      </c>
      <c r="E29" s="279"/>
      <c r="F29" s="6" t="s">
        <v>542</v>
      </c>
      <c r="G29" s="20">
        <v>8</v>
      </c>
      <c r="H29" s="20">
        <v>2</v>
      </c>
      <c r="I29" s="20">
        <f t="shared" si="2"/>
        <v>10</v>
      </c>
      <c r="J29" s="281">
        <f t="shared" si="1"/>
        <v>4.0821824980507581E-5</v>
      </c>
      <c r="K29" s="278"/>
      <c r="M29" s="278"/>
      <c r="O29" s="20"/>
    </row>
    <row r="30" spans="1:16" ht="15" x14ac:dyDescent="0.25">
      <c r="A30" s="282">
        <v>45717</v>
      </c>
      <c r="B30" s="624">
        <v>72986</v>
      </c>
      <c r="C30" s="624">
        <v>171981</v>
      </c>
      <c r="D30" s="625">
        <f>+B30+C30</f>
        <v>244967</v>
      </c>
      <c r="E30" s="276"/>
      <c r="G30" s="20"/>
      <c r="H30" s="20"/>
      <c r="I30" s="20"/>
      <c r="J30" s="281"/>
      <c r="K30" s="278"/>
      <c r="L30" s="624"/>
    </row>
    <row r="31" spans="1:16" ht="15" x14ac:dyDescent="0.25">
      <c r="A31" s="283" t="s">
        <v>271</v>
      </c>
      <c r="B31" s="644">
        <f>+B30/B29-1</f>
        <v>3.4922730022548532E-3</v>
      </c>
      <c r="C31" s="644">
        <f>+C30/C29-1</f>
        <v>6.2805126747333517E-2</v>
      </c>
      <c r="D31" s="645">
        <f>+D30/D29-1</f>
        <v>4.4412705180132184E-2</v>
      </c>
      <c r="E31" s="10"/>
      <c r="F31" s="284" t="s">
        <v>0</v>
      </c>
      <c r="G31" s="285">
        <f>+SUM(G6:G29)</f>
        <v>225536</v>
      </c>
      <c r="H31" s="285">
        <f t="shared" ref="H31:I31" si="3">+SUM(H6:H29)</f>
        <v>19431</v>
      </c>
      <c r="I31" s="285">
        <f t="shared" si="3"/>
        <v>244967</v>
      </c>
      <c r="J31" s="286">
        <f>SUM(J6:J29)</f>
        <v>1</v>
      </c>
      <c r="K31" s="650"/>
      <c r="L31" s="278"/>
      <c r="M31"/>
    </row>
    <row r="32" spans="1:16" x14ac:dyDescent="0.2">
      <c r="G32" s="10"/>
      <c r="H32" s="10"/>
      <c r="K32" s="6"/>
      <c r="M32" s="20"/>
      <c r="O32" s="20"/>
    </row>
    <row r="33" spans="1:14" ht="12.75" customHeight="1" x14ac:dyDescent="0.2">
      <c r="E33" s="287"/>
      <c r="I33" s="271"/>
    </row>
    <row r="34" spans="1:14" ht="52.5" customHeight="1" x14ac:dyDescent="0.2">
      <c r="A34" s="1017" t="s">
        <v>843</v>
      </c>
      <c r="B34" s="1017"/>
      <c r="C34" s="1017"/>
      <c r="D34" s="1017"/>
      <c r="E34" s="1017"/>
      <c r="F34" s="1017"/>
      <c r="G34" s="1017"/>
      <c r="H34" s="1017"/>
      <c r="I34" s="1017"/>
      <c r="J34" s="198"/>
      <c r="K34" s="10"/>
    </row>
    <row r="36" spans="1:14" ht="12.75" customHeight="1" x14ac:dyDescent="0.2">
      <c r="A36" s="1018" t="s">
        <v>366</v>
      </c>
      <c r="B36" s="1018"/>
      <c r="C36" s="1018"/>
      <c r="D36" s="1018"/>
      <c r="E36" s="1018"/>
      <c r="F36" s="1018"/>
      <c r="G36" s="1018"/>
      <c r="H36" s="1018"/>
      <c r="I36" s="1018"/>
      <c r="J36" s="1018"/>
    </row>
    <row r="37" spans="1:14" x14ac:dyDescent="0.2">
      <c r="A37" s="1019"/>
      <c r="B37" s="1019"/>
      <c r="C37" s="1019"/>
      <c r="D37" s="1019"/>
      <c r="E37" s="1019"/>
      <c r="F37" s="1019"/>
      <c r="G37" s="1019"/>
      <c r="H37" s="1019"/>
      <c r="I37" s="1019"/>
      <c r="J37" s="1019"/>
    </row>
    <row r="38" spans="1:14" ht="22.5" customHeight="1" x14ac:dyDescent="0.2">
      <c r="A38" s="272" t="s">
        <v>367</v>
      </c>
      <c r="B38" s="272" t="s">
        <v>368</v>
      </c>
      <c r="C38" s="272" t="s">
        <v>369</v>
      </c>
      <c r="D38" s="272" t="s">
        <v>370</v>
      </c>
      <c r="E38" s="272" t="s">
        <v>371</v>
      </c>
      <c r="F38" s="272" t="s">
        <v>372</v>
      </c>
      <c r="G38" s="272" t="s">
        <v>373</v>
      </c>
      <c r="H38" s="272" t="s">
        <v>374</v>
      </c>
      <c r="I38" s="272" t="s">
        <v>375</v>
      </c>
      <c r="J38" s="272" t="s">
        <v>376</v>
      </c>
      <c r="K38" s="288" t="s">
        <v>342</v>
      </c>
      <c r="L38" s="272" t="s">
        <v>343</v>
      </c>
      <c r="M38" s="272" t="s">
        <v>344</v>
      </c>
      <c r="N38" s="272" t="s">
        <v>0</v>
      </c>
    </row>
    <row r="39" spans="1:14" x14ac:dyDescent="0.2">
      <c r="A39" s="289">
        <v>2000</v>
      </c>
      <c r="B39" s="290">
        <v>6</v>
      </c>
      <c r="C39" s="290">
        <v>4</v>
      </c>
      <c r="D39" s="290">
        <v>2</v>
      </c>
      <c r="E39" s="290">
        <v>3</v>
      </c>
      <c r="F39" s="290">
        <v>3</v>
      </c>
      <c r="G39" s="290">
        <v>6</v>
      </c>
      <c r="H39" s="290">
        <v>8</v>
      </c>
      <c r="I39" s="290">
        <v>0</v>
      </c>
      <c r="J39" s="291">
        <v>0</v>
      </c>
      <c r="K39" s="291">
        <v>7</v>
      </c>
      <c r="L39" s="291">
        <v>8</v>
      </c>
      <c r="M39" s="291">
        <v>7</v>
      </c>
      <c r="N39" s="292">
        <f>SUM(B39:M39)</f>
        <v>54</v>
      </c>
    </row>
    <row r="40" spans="1:14" x14ac:dyDescent="0.2">
      <c r="A40" s="289">
        <v>2001</v>
      </c>
      <c r="B40" s="290">
        <v>2</v>
      </c>
      <c r="C40" s="290">
        <v>9</v>
      </c>
      <c r="D40" s="290">
        <v>5</v>
      </c>
      <c r="E40" s="290">
        <v>5</v>
      </c>
      <c r="F40" s="290">
        <v>8</v>
      </c>
      <c r="G40" s="290">
        <v>3</v>
      </c>
      <c r="H40" s="290">
        <v>8</v>
      </c>
      <c r="I40" s="290">
        <v>8</v>
      </c>
      <c r="J40" s="291">
        <v>4</v>
      </c>
      <c r="K40" s="291">
        <v>5</v>
      </c>
      <c r="L40" s="291">
        <v>4</v>
      </c>
      <c r="M40" s="291">
        <v>5</v>
      </c>
      <c r="N40" s="292">
        <f t="shared" ref="N40:N63" si="4">SUM(B40:M40)</f>
        <v>66</v>
      </c>
    </row>
    <row r="41" spans="1:14" x14ac:dyDescent="0.2">
      <c r="A41" s="289">
        <v>2002</v>
      </c>
      <c r="B41" s="290">
        <v>18</v>
      </c>
      <c r="C41" s="290">
        <v>2</v>
      </c>
      <c r="D41" s="290">
        <v>4</v>
      </c>
      <c r="E41" s="290">
        <v>5</v>
      </c>
      <c r="F41" s="290">
        <v>5</v>
      </c>
      <c r="G41" s="290">
        <v>4</v>
      </c>
      <c r="H41" s="290">
        <v>4</v>
      </c>
      <c r="I41" s="290">
        <v>4</v>
      </c>
      <c r="J41" s="291">
        <v>4</v>
      </c>
      <c r="K41" s="291">
        <v>7</v>
      </c>
      <c r="L41" s="291">
        <v>8</v>
      </c>
      <c r="M41" s="291">
        <v>1</v>
      </c>
      <c r="N41" s="292">
        <f t="shared" si="4"/>
        <v>66</v>
      </c>
    </row>
    <row r="42" spans="1:14" x14ac:dyDescent="0.2">
      <c r="A42" s="289">
        <v>2003</v>
      </c>
      <c r="B42" s="290">
        <v>4</v>
      </c>
      <c r="C42" s="290">
        <v>8</v>
      </c>
      <c r="D42" s="290">
        <v>5</v>
      </c>
      <c r="E42" s="290">
        <v>6</v>
      </c>
      <c r="F42" s="290">
        <v>5</v>
      </c>
      <c r="G42" s="290">
        <v>3</v>
      </c>
      <c r="H42" s="290">
        <v>4</v>
      </c>
      <c r="I42" s="290">
        <v>5</v>
      </c>
      <c r="J42" s="291">
        <v>3</v>
      </c>
      <c r="K42" s="291">
        <v>3</v>
      </c>
      <c r="L42" s="291">
        <v>4</v>
      </c>
      <c r="M42" s="291">
        <v>3</v>
      </c>
      <c r="N42" s="292">
        <f t="shared" si="4"/>
        <v>53</v>
      </c>
    </row>
    <row r="43" spans="1:14" x14ac:dyDescent="0.2">
      <c r="A43" s="289">
        <v>2004</v>
      </c>
      <c r="B43" s="290">
        <v>2</v>
      </c>
      <c r="C43" s="290">
        <v>9</v>
      </c>
      <c r="D43" s="290">
        <v>8</v>
      </c>
      <c r="E43" s="290">
        <v>5</v>
      </c>
      <c r="F43" s="290">
        <v>2</v>
      </c>
      <c r="G43" s="290">
        <v>9</v>
      </c>
      <c r="H43" s="290">
        <v>1</v>
      </c>
      <c r="I43" s="290">
        <v>3</v>
      </c>
      <c r="J43" s="291">
        <v>4</v>
      </c>
      <c r="K43" s="291">
        <v>7</v>
      </c>
      <c r="L43" s="291">
        <v>5</v>
      </c>
      <c r="M43" s="291">
        <v>1</v>
      </c>
      <c r="N43" s="292">
        <f t="shared" si="4"/>
        <v>56</v>
      </c>
    </row>
    <row r="44" spans="1:14" x14ac:dyDescent="0.2">
      <c r="A44" s="289">
        <v>2005</v>
      </c>
      <c r="B44" s="290">
        <v>3</v>
      </c>
      <c r="C44" s="290">
        <v>8</v>
      </c>
      <c r="D44" s="290">
        <v>6</v>
      </c>
      <c r="E44" s="290">
        <v>6</v>
      </c>
      <c r="F44" s="290">
        <v>6</v>
      </c>
      <c r="G44" s="290">
        <v>3</v>
      </c>
      <c r="H44" s="290">
        <v>5</v>
      </c>
      <c r="I44" s="290">
        <v>3</v>
      </c>
      <c r="J44" s="291">
        <v>7</v>
      </c>
      <c r="K44" s="291">
        <v>5</v>
      </c>
      <c r="L44" s="291">
        <v>8</v>
      </c>
      <c r="M44" s="291">
        <v>9</v>
      </c>
      <c r="N44" s="292">
        <f t="shared" si="4"/>
        <v>69</v>
      </c>
    </row>
    <row r="45" spans="1:14" x14ac:dyDescent="0.2">
      <c r="A45" s="289">
        <v>2006</v>
      </c>
      <c r="B45" s="290">
        <v>6</v>
      </c>
      <c r="C45" s="290">
        <v>7</v>
      </c>
      <c r="D45" s="290">
        <v>6</v>
      </c>
      <c r="E45" s="290">
        <v>3</v>
      </c>
      <c r="F45" s="290">
        <v>6</v>
      </c>
      <c r="G45" s="290">
        <v>5</v>
      </c>
      <c r="H45" s="290">
        <v>6</v>
      </c>
      <c r="I45" s="290">
        <v>5</v>
      </c>
      <c r="J45" s="291">
        <v>4</v>
      </c>
      <c r="K45" s="291">
        <v>9</v>
      </c>
      <c r="L45" s="291">
        <v>4</v>
      </c>
      <c r="M45" s="291">
        <v>4</v>
      </c>
      <c r="N45" s="292">
        <f t="shared" si="4"/>
        <v>65</v>
      </c>
    </row>
    <row r="46" spans="1:14" x14ac:dyDescent="0.2">
      <c r="A46" s="289">
        <v>2007</v>
      </c>
      <c r="B46" s="290">
        <v>5</v>
      </c>
      <c r="C46" s="290">
        <v>6</v>
      </c>
      <c r="D46" s="290">
        <v>7</v>
      </c>
      <c r="E46" s="290">
        <v>3</v>
      </c>
      <c r="F46" s="290">
        <v>7</v>
      </c>
      <c r="G46" s="290">
        <v>6</v>
      </c>
      <c r="H46" s="290">
        <v>4</v>
      </c>
      <c r="I46" s="290">
        <v>6</v>
      </c>
      <c r="J46" s="291">
        <v>5</v>
      </c>
      <c r="K46" s="291">
        <v>6</v>
      </c>
      <c r="L46" s="291">
        <v>5</v>
      </c>
      <c r="M46" s="291">
        <v>2</v>
      </c>
      <c r="N46" s="292">
        <f t="shared" si="4"/>
        <v>62</v>
      </c>
    </row>
    <row r="47" spans="1:14" x14ac:dyDescent="0.2">
      <c r="A47" s="289">
        <v>2008</v>
      </c>
      <c r="B47" s="290">
        <v>13</v>
      </c>
      <c r="C47" s="290">
        <v>4</v>
      </c>
      <c r="D47" s="290">
        <v>7</v>
      </c>
      <c r="E47" s="290">
        <v>6</v>
      </c>
      <c r="F47" s="290">
        <v>3</v>
      </c>
      <c r="G47" s="290">
        <v>5</v>
      </c>
      <c r="H47" s="290">
        <v>6</v>
      </c>
      <c r="I47" s="290">
        <v>6</v>
      </c>
      <c r="J47" s="291">
        <v>5</v>
      </c>
      <c r="K47" s="291">
        <v>3</v>
      </c>
      <c r="L47" s="291">
        <v>3</v>
      </c>
      <c r="M47" s="291">
        <v>3</v>
      </c>
      <c r="N47" s="292">
        <f t="shared" si="4"/>
        <v>64</v>
      </c>
    </row>
    <row r="48" spans="1:14" x14ac:dyDescent="0.2">
      <c r="A48" s="289">
        <v>2009</v>
      </c>
      <c r="B48" s="290">
        <v>4</v>
      </c>
      <c r="C48" s="290">
        <v>14</v>
      </c>
      <c r="D48" s="290">
        <v>6</v>
      </c>
      <c r="E48" s="290">
        <v>2</v>
      </c>
      <c r="F48" s="290">
        <v>3</v>
      </c>
      <c r="G48" s="290">
        <v>9</v>
      </c>
      <c r="H48" s="290">
        <v>5</v>
      </c>
      <c r="I48" s="290">
        <v>4</v>
      </c>
      <c r="J48" s="291">
        <v>2</v>
      </c>
      <c r="K48" s="291">
        <v>1</v>
      </c>
      <c r="L48" s="291">
        <v>4</v>
      </c>
      <c r="M48" s="291">
        <v>2</v>
      </c>
      <c r="N48" s="292">
        <f t="shared" si="4"/>
        <v>56</v>
      </c>
    </row>
    <row r="49" spans="1:15" x14ac:dyDescent="0.2">
      <c r="A49" s="289">
        <v>2010</v>
      </c>
      <c r="B49" s="290">
        <v>5</v>
      </c>
      <c r="C49" s="290">
        <v>13</v>
      </c>
      <c r="D49" s="290">
        <v>1</v>
      </c>
      <c r="E49" s="290">
        <v>6</v>
      </c>
      <c r="F49" s="290">
        <v>5</v>
      </c>
      <c r="G49" s="290">
        <v>9</v>
      </c>
      <c r="H49" s="290">
        <v>6</v>
      </c>
      <c r="I49" s="290">
        <v>4</v>
      </c>
      <c r="J49" s="291">
        <v>3</v>
      </c>
      <c r="K49" s="291">
        <v>4</v>
      </c>
      <c r="L49" s="291">
        <v>4</v>
      </c>
      <c r="M49" s="291">
        <v>6</v>
      </c>
      <c r="N49" s="292">
        <f t="shared" si="4"/>
        <v>66</v>
      </c>
    </row>
    <row r="50" spans="1:15" x14ac:dyDescent="0.2">
      <c r="A50" s="289">
        <v>2011</v>
      </c>
      <c r="B50" s="290">
        <v>4</v>
      </c>
      <c r="C50" s="290">
        <v>8</v>
      </c>
      <c r="D50" s="290">
        <v>3</v>
      </c>
      <c r="E50" s="290">
        <v>5</v>
      </c>
      <c r="F50" s="290">
        <v>6</v>
      </c>
      <c r="G50" s="290">
        <v>5</v>
      </c>
      <c r="H50" s="290">
        <v>4</v>
      </c>
      <c r="I50" s="290">
        <v>5</v>
      </c>
      <c r="J50" s="291">
        <v>4</v>
      </c>
      <c r="K50" s="291">
        <v>5</v>
      </c>
      <c r="L50" s="291">
        <v>1</v>
      </c>
      <c r="M50" s="291">
        <v>3</v>
      </c>
      <c r="N50" s="292">
        <f t="shared" si="4"/>
        <v>53</v>
      </c>
    </row>
    <row r="51" spans="1:15" x14ac:dyDescent="0.2">
      <c r="A51" s="289">
        <v>2012</v>
      </c>
      <c r="B51" s="290">
        <v>2</v>
      </c>
      <c r="C51" s="290">
        <v>6</v>
      </c>
      <c r="D51" s="290">
        <v>9</v>
      </c>
      <c r="E51" s="290">
        <v>2</v>
      </c>
      <c r="F51" s="290">
        <v>4</v>
      </c>
      <c r="G51" s="290">
        <v>2</v>
      </c>
      <c r="H51" s="290">
        <v>5</v>
      </c>
      <c r="I51" s="290">
        <v>5</v>
      </c>
      <c r="J51" s="291">
        <v>4</v>
      </c>
      <c r="K51" s="291">
        <v>7</v>
      </c>
      <c r="L51" s="291">
        <v>4</v>
      </c>
      <c r="M51" s="291">
        <v>4</v>
      </c>
      <c r="N51" s="292">
        <f t="shared" si="4"/>
        <v>54</v>
      </c>
      <c r="O51" s="293"/>
    </row>
    <row r="52" spans="1:15" x14ac:dyDescent="0.2">
      <c r="A52" s="289">
        <v>2013</v>
      </c>
      <c r="B52" s="290">
        <v>4</v>
      </c>
      <c r="C52" s="290">
        <v>6</v>
      </c>
      <c r="D52" s="290">
        <v>5</v>
      </c>
      <c r="E52" s="290">
        <v>6</v>
      </c>
      <c r="F52" s="290">
        <v>1</v>
      </c>
      <c r="G52" s="290">
        <v>4</v>
      </c>
      <c r="H52" s="290">
        <v>4</v>
      </c>
      <c r="I52" s="290">
        <v>4</v>
      </c>
      <c r="J52" s="291">
        <v>5</v>
      </c>
      <c r="K52" s="291">
        <v>2</v>
      </c>
      <c r="L52" s="291">
        <v>4</v>
      </c>
      <c r="M52" s="291">
        <v>2</v>
      </c>
      <c r="N52" s="292">
        <f t="shared" si="4"/>
        <v>47</v>
      </c>
      <c r="O52" s="293"/>
    </row>
    <row r="53" spans="1:15" x14ac:dyDescent="0.2">
      <c r="A53" s="289">
        <v>2014</v>
      </c>
      <c r="B53" s="290">
        <v>6</v>
      </c>
      <c r="C53" s="290">
        <v>1</v>
      </c>
      <c r="D53" s="290">
        <v>1</v>
      </c>
      <c r="E53" s="290">
        <v>1</v>
      </c>
      <c r="F53" s="290">
        <v>1</v>
      </c>
      <c r="G53" s="290">
        <v>3</v>
      </c>
      <c r="H53" s="290">
        <v>7</v>
      </c>
      <c r="I53" s="290">
        <v>2</v>
      </c>
      <c r="J53" s="291">
        <v>2</v>
      </c>
      <c r="K53" s="291">
        <v>0</v>
      </c>
      <c r="L53" s="291">
        <v>1</v>
      </c>
      <c r="M53" s="291">
        <v>7</v>
      </c>
      <c r="N53" s="292">
        <f t="shared" si="4"/>
        <v>32</v>
      </c>
      <c r="O53" s="293"/>
    </row>
    <row r="54" spans="1:15" x14ac:dyDescent="0.2">
      <c r="A54" s="289">
        <v>2015</v>
      </c>
      <c r="B54" s="290">
        <v>5</v>
      </c>
      <c r="C54" s="290">
        <v>2</v>
      </c>
      <c r="D54" s="290">
        <v>7</v>
      </c>
      <c r="E54" s="290">
        <v>2</v>
      </c>
      <c r="F54" s="290">
        <v>0</v>
      </c>
      <c r="G54" s="290">
        <v>2</v>
      </c>
      <c r="H54" s="290">
        <v>1</v>
      </c>
      <c r="I54" s="290">
        <v>2</v>
      </c>
      <c r="J54" s="291">
        <v>2</v>
      </c>
      <c r="K54" s="291">
        <v>3</v>
      </c>
      <c r="L54" s="291">
        <v>3</v>
      </c>
      <c r="M54" s="291">
        <v>0</v>
      </c>
      <c r="N54" s="292">
        <f t="shared" si="4"/>
        <v>29</v>
      </c>
      <c r="O54" s="293"/>
    </row>
    <row r="55" spans="1:15" x14ac:dyDescent="0.2">
      <c r="A55" s="289">
        <v>2016</v>
      </c>
      <c r="B55" s="290">
        <v>4</v>
      </c>
      <c r="C55" s="290">
        <v>3</v>
      </c>
      <c r="D55" s="290">
        <v>3</v>
      </c>
      <c r="E55" s="290">
        <v>1</v>
      </c>
      <c r="F55" s="290">
        <v>6</v>
      </c>
      <c r="G55" s="290">
        <v>2</v>
      </c>
      <c r="H55" s="290">
        <v>2</v>
      </c>
      <c r="I55" s="290">
        <v>3</v>
      </c>
      <c r="J55" s="291">
        <v>4</v>
      </c>
      <c r="K55" s="291">
        <v>1</v>
      </c>
      <c r="L55" s="291">
        <v>2</v>
      </c>
      <c r="M55" s="291">
        <v>3</v>
      </c>
      <c r="N55" s="292">
        <f t="shared" si="4"/>
        <v>34</v>
      </c>
      <c r="O55" s="293"/>
    </row>
    <row r="56" spans="1:15" x14ac:dyDescent="0.2">
      <c r="A56" s="289">
        <v>2017</v>
      </c>
      <c r="B56" s="290">
        <v>5</v>
      </c>
      <c r="C56" s="290">
        <v>5</v>
      </c>
      <c r="D56" s="290">
        <v>3</v>
      </c>
      <c r="E56" s="290">
        <v>2</v>
      </c>
      <c r="F56" s="290">
        <v>6</v>
      </c>
      <c r="G56" s="290">
        <v>1</v>
      </c>
      <c r="H56" s="290">
        <v>3</v>
      </c>
      <c r="I56" s="290">
        <v>4</v>
      </c>
      <c r="J56" s="291">
        <v>2</v>
      </c>
      <c r="K56" s="291">
        <v>8</v>
      </c>
      <c r="L56" s="291">
        <v>0</v>
      </c>
      <c r="M56" s="291">
        <v>2</v>
      </c>
      <c r="N56" s="292">
        <f t="shared" si="4"/>
        <v>41</v>
      </c>
      <c r="O56" s="293"/>
    </row>
    <row r="57" spans="1:15" x14ac:dyDescent="0.2">
      <c r="A57" s="289">
        <v>2018</v>
      </c>
      <c r="B57" s="290">
        <v>2</v>
      </c>
      <c r="C57" s="290">
        <v>1</v>
      </c>
      <c r="D57" s="290">
        <v>2</v>
      </c>
      <c r="E57" s="290">
        <v>5</v>
      </c>
      <c r="F57" s="290">
        <v>3</v>
      </c>
      <c r="G57" s="290">
        <v>2</v>
      </c>
      <c r="H57" s="290">
        <v>1</v>
      </c>
      <c r="I57" s="290">
        <v>3</v>
      </c>
      <c r="J57" s="291">
        <v>2</v>
      </c>
      <c r="K57" s="291">
        <v>2</v>
      </c>
      <c r="L57" s="291">
        <v>3</v>
      </c>
      <c r="M57" s="291">
        <v>1</v>
      </c>
      <c r="N57" s="292">
        <f t="shared" si="4"/>
        <v>27</v>
      </c>
      <c r="O57" s="293"/>
    </row>
    <row r="58" spans="1:15" x14ac:dyDescent="0.2">
      <c r="A58" s="289">
        <v>2019</v>
      </c>
      <c r="B58" s="290">
        <v>4</v>
      </c>
      <c r="C58" s="290">
        <v>2</v>
      </c>
      <c r="D58" s="290">
        <v>1</v>
      </c>
      <c r="E58" s="290">
        <v>4</v>
      </c>
      <c r="F58" s="290">
        <v>4</v>
      </c>
      <c r="G58" s="290">
        <v>3</v>
      </c>
      <c r="H58" s="290">
        <v>3</v>
      </c>
      <c r="I58" s="290">
        <v>3</v>
      </c>
      <c r="J58" s="291">
        <v>3</v>
      </c>
      <c r="K58" s="291">
        <v>1</v>
      </c>
      <c r="L58" s="291">
        <v>6</v>
      </c>
      <c r="M58" s="291">
        <v>6</v>
      </c>
      <c r="N58" s="292">
        <f t="shared" si="4"/>
        <v>40</v>
      </c>
      <c r="O58" s="293"/>
    </row>
    <row r="59" spans="1:15" x14ac:dyDescent="0.2">
      <c r="A59" s="289">
        <v>2020</v>
      </c>
      <c r="B59" s="290">
        <v>2</v>
      </c>
      <c r="C59" s="290">
        <v>5</v>
      </c>
      <c r="D59" s="290">
        <v>3</v>
      </c>
      <c r="E59" s="290">
        <v>0</v>
      </c>
      <c r="F59" s="290">
        <v>2</v>
      </c>
      <c r="G59" s="290">
        <v>1</v>
      </c>
      <c r="H59" s="290">
        <v>1</v>
      </c>
      <c r="I59" s="290">
        <v>0</v>
      </c>
      <c r="J59" s="291">
        <v>0</v>
      </c>
      <c r="K59" s="291">
        <v>0</v>
      </c>
      <c r="L59" s="291">
        <v>1</v>
      </c>
      <c r="M59" s="291">
        <v>5</v>
      </c>
      <c r="N59" s="292">
        <f t="shared" si="4"/>
        <v>20</v>
      </c>
    </row>
    <row r="60" spans="1:15" x14ac:dyDescent="0.2">
      <c r="A60" s="289">
        <v>2021</v>
      </c>
      <c r="B60" s="290">
        <v>1</v>
      </c>
      <c r="C60" s="290">
        <v>1</v>
      </c>
      <c r="D60" s="290">
        <v>1</v>
      </c>
      <c r="E60" s="290">
        <v>0</v>
      </c>
      <c r="F60" s="290">
        <v>1</v>
      </c>
      <c r="G60" s="290">
        <v>28</v>
      </c>
      <c r="H60" s="290">
        <v>2</v>
      </c>
      <c r="I60" s="290">
        <v>19</v>
      </c>
      <c r="J60" s="291">
        <v>2</v>
      </c>
      <c r="K60" s="291">
        <v>2</v>
      </c>
      <c r="L60" s="291">
        <v>5</v>
      </c>
      <c r="M60" s="291">
        <v>1</v>
      </c>
      <c r="N60" s="292">
        <f t="shared" si="4"/>
        <v>63</v>
      </c>
    </row>
    <row r="61" spans="1:15" x14ac:dyDescent="0.2">
      <c r="A61" s="289">
        <v>2022</v>
      </c>
      <c r="B61" s="290">
        <v>2</v>
      </c>
      <c r="C61" s="290">
        <v>3</v>
      </c>
      <c r="D61" s="290">
        <v>5</v>
      </c>
      <c r="E61" s="290">
        <v>3</v>
      </c>
      <c r="F61" s="290">
        <v>2</v>
      </c>
      <c r="G61" s="290">
        <v>0</v>
      </c>
      <c r="H61" s="290">
        <v>1</v>
      </c>
      <c r="I61" s="290">
        <v>5</v>
      </c>
      <c r="J61" s="291">
        <v>8</v>
      </c>
      <c r="K61" s="291">
        <v>4</v>
      </c>
      <c r="L61" s="291">
        <v>2</v>
      </c>
      <c r="M61" s="291">
        <v>4</v>
      </c>
      <c r="N61" s="292">
        <f t="shared" si="4"/>
        <v>39</v>
      </c>
    </row>
    <row r="62" spans="1:15" x14ac:dyDescent="0.2">
      <c r="A62" s="289">
        <v>2023</v>
      </c>
      <c r="B62" s="290">
        <v>2</v>
      </c>
      <c r="C62" s="290">
        <v>1</v>
      </c>
      <c r="D62" s="290">
        <v>1</v>
      </c>
      <c r="E62" s="290">
        <v>1</v>
      </c>
      <c r="F62" s="290">
        <v>27</v>
      </c>
      <c r="G62" s="290">
        <v>3</v>
      </c>
      <c r="H62" s="290">
        <v>1</v>
      </c>
      <c r="I62" s="290">
        <v>6</v>
      </c>
      <c r="J62" s="291">
        <v>3</v>
      </c>
      <c r="K62" s="291">
        <v>2</v>
      </c>
      <c r="L62" s="291">
        <v>1</v>
      </c>
      <c r="M62" s="291">
        <v>3</v>
      </c>
      <c r="N62" s="292">
        <f t="shared" si="4"/>
        <v>51</v>
      </c>
    </row>
    <row r="63" spans="1:15" x14ac:dyDescent="0.2">
      <c r="A63" s="289">
        <v>2024</v>
      </c>
      <c r="B63" s="290">
        <v>3</v>
      </c>
      <c r="C63" s="290">
        <v>3</v>
      </c>
      <c r="D63" s="290">
        <v>2</v>
      </c>
      <c r="E63" s="290">
        <v>1</v>
      </c>
      <c r="F63" s="290">
        <v>1</v>
      </c>
      <c r="G63" s="290">
        <v>2</v>
      </c>
      <c r="H63" s="290">
        <v>2</v>
      </c>
      <c r="I63" s="290">
        <v>3</v>
      </c>
      <c r="J63" s="291">
        <v>2</v>
      </c>
      <c r="K63" s="291">
        <v>1</v>
      </c>
      <c r="L63" s="291">
        <v>2</v>
      </c>
      <c r="M63" s="291">
        <v>0</v>
      </c>
      <c r="N63" s="292">
        <f t="shared" si="4"/>
        <v>22</v>
      </c>
    </row>
    <row r="64" spans="1:15" x14ac:dyDescent="0.2">
      <c r="A64" s="294" t="s">
        <v>617</v>
      </c>
      <c r="B64" s="295">
        <v>1</v>
      </c>
      <c r="C64" s="295">
        <v>0</v>
      </c>
      <c r="D64" s="295">
        <v>1</v>
      </c>
      <c r="E64" s="295"/>
      <c r="F64" s="295"/>
      <c r="G64" s="295"/>
      <c r="H64" s="295"/>
      <c r="I64" s="295"/>
      <c r="J64" s="295"/>
      <c r="K64" s="295"/>
      <c r="L64" s="295"/>
      <c r="M64" s="295"/>
      <c r="N64" s="295">
        <f>+SUM(B64:M64)</f>
        <v>2</v>
      </c>
    </row>
    <row r="65" spans="1:14" x14ac:dyDescent="0.2">
      <c r="A65" s="669"/>
      <c r="B65" s="670"/>
      <c r="C65" s="670"/>
      <c r="D65" s="670"/>
      <c r="E65" s="670"/>
      <c r="F65" s="670"/>
      <c r="G65" s="670"/>
      <c r="H65" s="670"/>
      <c r="I65" s="670"/>
      <c r="J65" s="670"/>
      <c r="K65" s="670"/>
      <c r="L65" s="670"/>
      <c r="M65" s="670"/>
      <c r="N65" s="670"/>
    </row>
    <row r="66" spans="1:14" ht="31.5" customHeight="1" x14ac:dyDescent="0.2">
      <c r="A66" s="1020" t="s">
        <v>844</v>
      </c>
      <c r="B66" s="1020"/>
      <c r="C66" s="1020"/>
      <c r="D66" s="1020"/>
      <c r="E66" s="1020"/>
      <c r="F66" s="1020"/>
      <c r="G66" s="1020"/>
      <c r="H66" s="1020"/>
      <c r="I66" s="1020"/>
      <c r="J66" s="1020"/>
      <c r="K66" s="1020"/>
      <c r="L66" s="1020"/>
      <c r="M66" s="1020"/>
      <c r="N66" s="1020"/>
    </row>
    <row r="67" spans="1:14" x14ac:dyDescent="0.2">
      <c r="A67" s="205"/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</row>
    <row r="68" spans="1:14" ht="13.5" customHeight="1" x14ac:dyDescent="0.2">
      <c r="A68" s="205"/>
      <c r="B68" s="205"/>
      <c r="C68" s="205"/>
      <c r="D68" s="205"/>
      <c r="E68" s="205"/>
      <c r="F68" s="205"/>
      <c r="G68" s="205"/>
      <c r="H68" s="205"/>
      <c r="I68" s="205"/>
      <c r="J68" s="205"/>
      <c r="K68" s="205"/>
      <c r="L68" s="205"/>
      <c r="M68" s="205"/>
      <c r="N68" s="205"/>
    </row>
  </sheetData>
  <mergeCells count="6">
    <mergeCell ref="A66:N66"/>
    <mergeCell ref="A2:D2"/>
    <mergeCell ref="A4:D4"/>
    <mergeCell ref="A34:I34"/>
    <mergeCell ref="A36:J36"/>
    <mergeCell ref="A37:J37"/>
  </mergeCells>
  <printOptions horizontalCentered="1" verticalCentered="1"/>
  <pageMargins left="0" right="0" top="0" bottom="0" header="0.31496062992125984" footer="0.31496062992125984"/>
  <pageSetup paperSize="9" scale="5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384D-4CA9-4543-82FD-F99F318C3FAB}">
  <sheetPr>
    <tabColor rgb="FF92D050"/>
  </sheetPr>
  <dimension ref="A1:P22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16.5703125" style="1" customWidth="1"/>
    <col min="2" max="16" width="9.85546875" style="1" customWidth="1"/>
    <col min="17" max="17" width="3.5703125" style="1" customWidth="1"/>
    <col min="18" max="16384" width="11.42578125" style="1"/>
  </cols>
  <sheetData>
    <row r="1" spans="1:16" ht="13.5" customHeight="1" x14ac:dyDescent="0.25">
      <c r="A1" s="110" t="s">
        <v>377</v>
      </c>
    </row>
    <row r="2" spans="1:16" ht="15" customHeight="1" x14ac:dyDescent="0.25">
      <c r="A2" s="664" t="s">
        <v>540</v>
      </c>
    </row>
    <row r="3" spans="1:16" x14ac:dyDescent="0.25">
      <c r="A3" s="270"/>
    </row>
    <row r="4" spans="1:16" x14ac:dyDescent="0.25">
      <c r="A4" s="270" t="s">
        <v>378</v>
      </c>
    </row>
    <row r="6" spans="1:16" x14ac:dyDescent="0.25">
      <c r="A6" s="296" t="s">
        <v>379</v>
      </c>
      <c r="B6" s="297">
        <v>45292</v>
      </c>
      <c r="C6" s="297">
        <v>45323</v>
      </c>
      <c r="D6" s="297">
        <v>45352</v>
      </c>
      <c r="E6" s="297">
        <v>45383</v>
      </c>
      <c r="F6" s="297">
        <v>45413</v>
      </c>
      <c r="G6" s="297">
        <v>45444</v>
      </c>
      <c r="H6" s="297">
        <v>45474</v>
      </c>
      <c r="I6" s="297">
        <v>45505</v>
      </c>
      <c r="J6" s="297">
        <v>45536</v>
      </c>
      <c r="K6" s="297">
        <v>45566</v>
      </c>
      <c r="L6" s="297">
        <v>45597</v>
      </c>
      <c r="M6" s="297">
        <v>45627</v>
      </c>
      <c r="N6" s="297">
        <v>45658</v>
      </c>
      <c r="O6" s="297">
        <v>45689</v>
      </c>
      <c r="P6" s="297">
        <v>45717</v>
      </c>
    </row>
    <row r="7" spans="1:16" x14ac:dyDescent="0.25">
      <c r="A7" s="298" t="s">
        <v>380</v>
      </c>
      <c r="B7" s="299">
        <v>212710</v>
      </c>
      <c r="C7" s="299">
        <v>214066</v>
      </c>
      <c r="D7" s="299">
        <v>217316</v>
      </c>
      <c r="E7" s="299">
        <v>213318</v>
      </c>
      <c r="F7" s="299">
        <v>217395</v>
      </c>
      <c r="G7" s="299">
        <v>219339</v>
      </c>
      <c r="H7" s="299">
        <v>220244</v>
      </c>
      <c r="I7" s="299">
        <v>224714</v>
      </c>
      <c r="J7" s="299">
        <v>226884</v>
      </c>
      <c r="K7" s="299">
        <v>229736</v>
      </c>
      <c r="L7" s="299">
        <v>226801</v>
      </c>
      <c r="M7" s="299">
        <v>227202</v>
      </c>
      <c r="N7" s="299">
        <v>226439</v>
      </c>
      <c r="O7" s="299">
        <v>217630</v>
      </c>
      <c r="P7" s="299">
        <v>225536</v>
      </c>
    </row>
    <row r="8" spans="1:16" x14ac:dyDescent="0.25">
      <c r="A8" s="300" t="s">
        <v>381</v>
      </c>
      <c r="B8" s="299">
        <v>16511</v>
      </c>
      <c r="C8" s="299">
        <v>16893</v>
      </c>
      <c r="D8" s="299">
        <v>17234</v>
      </c>
      <c r="E8" s="299">
        <v>17257</v>
      </c>
      <c r="F8" s="299">
        <v>17623</v>
      </c>
      <c r="G8" s="299">
        <v>17933</v>
      </c>
      <c r="H8" s="299">
        <v>18267</v>
      </c>
      <c r="I8" s="299">
        <v>18561</v>
      </c>
      <c r="J8" s="299">
        <v>18503</v>
      </c>
      <c r="K8" s="299">
        <v>19209</v>
      </c>
      <c r="L8" s="299">
        <v>19375</v>
      </c>
      <c r="M8" s="299">
        <v>19231</v>
      </c>
      <c r="N8" s="299">
        <v>18910</v>
      </c>
      <c r="O8" s="299">
        <v>18581</v>
      </c>
      <c r="P8" s="299">
        <v>19431</v>
      </c>
    </row>
    <row r="9" spans="1:16" x14ac:dyDescent="0.25">
      <c r="A9" s="301" t="s">
        <v>382</v>
      </c>
      <c r="B9" s="302">
        <f t="shared" ref="B9:P9" si="0">B7+B8</f>
        <v>229221</v>
      </c>
      <c r="C9" s="302">
        <f t="shared" si="0"/>
        <v>230959</v>
      </c>
      <c r="D9" s="302">
        <f t="shared" si="0"/>
        <v>234550</v>
      </c>
      <c r="E9" s="302">
        <f t="shared" si="0"/>
        <v>230575</v>
      </c>
      <c r="F9" s="302">
        <f t="shared" si="0"/>
        <v>235018</v>
      </c>
      <c r="G9" s="302">
        <f t="shared" si="0"/>
        <v>237272</v>
      </c>
      <c r="H9" s="302">
        <f t="shared" si="0"/>
        <v>238511</v>
      </c>
      <c r="I9" s="302">
        <f t="shared" si="0"/>
        <v>243275</v>
      </c>
      <c r="J9" s="302">
        <f t="shared" si="0"/>
        <v>245387</v>
      </c>
      <c r="K9" s="302">
        <f t="shared" si="0"/>
        <v>248945</v>
      </c>
      <c r="L9" s="302">
        <f t="shared" si="0"/>
        <v>246176</v>
      </c>
      <c r="M9" s="302">
        <f t="shared" si="0"/>
        <v>246433</v>
      </c>
      <c r="N9" s="302">
        <f t="shared" si="0"/>
        <v>245349</v>
      </c>
      <c r="O9" s="302">
        <f t="shared" si="0"/>
        <v>236211</v>
      </c>
      <c r="P9" s="302">
        <f t="shared" si="0"/>
        <v>244967</v>
      </c>
    </row>
    <row r="10" spans="1:16" x14ac:dyDescent="0.25">
      <c r="A10" s="9"/>
    </row>
    <row r="11" spans="1:16" x14ac:dyDescent="0.25">
      <c r="A11" s="202" t="s">
        <v>383</v>
      </c>
    </row>
    <row r="13" spans="1:16" x14ac:dyDescent="0.25">
      <c r="A13" s="296" t="s">
        <v>384</v>
      </c>
      <c r="B13" s="297">
        <v>45292</v>
      </c>
      <c r="C13" s="297">
        <v>45323</v>
      </c>
      <c r="D13" s="297">
        <v>45352</v>
      </c>
      <c r="E13" s="297">
        <v>45383</v>
      </c>
      <c r="F13" s="297">
        <v>45413</v>
      </c>
      <c r="G13" s="297">
        <v>45444</v>
      </c>
      <c r="H13" s="297">
        <v>45474</v>
      </c>
      <c r="I13" s="297">
        <v>45505</v>
      </c>
      <c r="J13" s="297">
        <v>45536</v>
      </c>
      <c r="K13" s="297">
        <v>45566</v>
      </c>
      <c r="L13" s="297">
        <v>45597</v>
      </c>
      <c r="M13" s="297">
        <v>45627</v>
      </c>
      <c r="N13" s="297">
        <v>45658</v>
      </c>
      <c r="O13" s="297">
        <v>45689</v>
      </c>
      <c r="P13" s="297">
        <v>45717</v>
      </c>
    </row>
    <row r="14" spans="1:16" x14ac:dyDescent="0.25">
      <c r="A14" s="300" t="s">
        <v>385</v>
      </c>
      <c r="B14" s="303">
        <f t="shared" ref="B14:P14" si="1">+B15+B16</f>
        <v>71117</v>
      </c>
      <c r="C14" s="303">
        <f t="shared" si="1"/>
        <v>72248</v>
      </c>
      <c r="D14" s="303">
        <f t="shared" si="1"/>
        <v>72732</v>
      </c>
      <c r="E14" s="303">
        <f t="shared" si="1"/>
        <v>72740</v>
      </c>
      <c r="F14" s="303">
        <f t="shared" si="1"/>
        <v>72576</v>
      </c>
      <c r="G14" s="303">
        <f t="shared" si="1"/>
        <v>72679</v>
      </c>
      <c r="H14" s="303">
        <f t="shared" si="1"/>
        <v>73306</v>
      </c>
      <c r="I14" s="303">
        <f t="shared" si="1"/>
        <v>72995</v>
      </c>
      <c r="J14" s="303">
        <f t="shared" si="1"/>
        <v>73091</v>
      </c>
      <c r="K14" s="303">
        <f>+K15+K16</f>
        <v>73722</v>
      </c>
      <c r="L14" s="303">
        <f t="shared" si="1"/>
        <v>74122</v>
      </c>
      <c r="M14" s="303">
        <f t="shared" si="1"/>
        <v>72988</v>
      </c>
      <c r="N14" s="303">
        <f t="shared" si="1"/>
        <v>72292</v>
      </c>
      <c r="O14" s="303">
        <f t="shared" si="1"/>
        <v>71305</v>
      </c>
      <c r="P14" s="303">
        <f t="shared" si="1"/>
        <v>72986</v>
      </c>
    </row>
    <row r="15" spans="1:16" x14ac:dyDescent="0.25">
      <c r="A15" s="304" t="s">
        <v>380</v>
      </c>
      <c r="B15" s="305">
        <v>65483</v>
      </c>
      <c r="C15" s="305">
        <v>66361</v>
      </c>
      <c r="D15" s="305">
        <v>66885</v>
      </c>
      <c r="E15" s="305">
        <v>66527</v>
      </c>
      <c r="F15" s="305">
        <v>66368</v>
      </c>
      <c r="G15" s="305">
        <v>66310</v>
      </c>
      <c r="H15" s="305">
        <v>67097</v>
      </c>
      <c r="I15" s="305">
        <v>66779</v>
      </c>
      <c r="J15" s="305">
        <v>66923</v>
      </c>
      <c r="K15" s="305">
        <v>67441</v>
      </c>
      <c r="L15" s="305">
        <v>67724</v>
      </c>
      <c r="M15" s="305">
        <v>66642</v>
      </c>
      <c r="N15" s="305">
        <v>66082</v>
      </c>
      <c r="O15" s="305">
        <v>64520</v>
      </c>
      <c r="P15" s="305">
        <v>65805</v>
      </c>
    </row>
    <row r="16" spans="1:16" customFormat="1" x14ac:dyDescent="0.25">
      <c r="A16" s="306" t="s">
        <v>381</v>
      </c>
      <c r="B16" s="307">
        <v>5634</v>
      </c>
      <c r="C16" s="307">
        <v>5887</v>
      </c>
      <c r="D16" s="307">
        <v>5847</v>
      </c>
      <c r="E16" s="307">
        <v>6213</v>
      </c>
      <c r="F16" s="307">
        <v>6208</v>
      </c>
      <c r="G16" s="307">
        <v>6369</v>
      </c>
      <c r="H16" s="307">
        <v>6209</v>
      </c>
      <c r="I16" s="307">
        <v>6216</v>
      </c>
      <c r="J16" s="307">
        <v>6168</v>
      </c>
      <c r="K16" s="307">
        <v>6281</v>
      </c>
      <c r="L16" s="307">
        <v>6398</v>
      </c>
      <c r="M16" s="307">
        <v>6346</v>
      </c>
      <c r="N16" s="307">
        <v>6210</v>
      </c>
      <c r="O16" s="307">
        <v>6785</v>
      </c>
      <c r="P16" s="307">
        <v>7181</v>
      </c>
    </row>
    <row r="17" spans="1:16" customFormat="1" x14ac:dyDescent="0.25">
      <c r="A17" s="308" t="s">
        <v>386</v>
      </c>
      <c r="B17" s="309">
        <f t="shared" ref="B17:P17" si="2">+B18+B19</f>
        <v>158104</v>
      </c>
      <c r="C17" s="309">
        <f t="shared" si="2"/>
        <v>158711</v>
      </c>
      <c r="D17" s="309">
        <f t="shared" si="2"/>
        <v>161818</v>
      </c>
      <c r="E17" s="309">
        <f t="shared" si="2"/>
        <v>157835</v>
      </c>
      <c r="F17" s="309">
        <f t="shared" si="2"/>
        <v>162442</v>
      </c>
      <c r="G17" s="309">
        <f t="shared" si="2"/>
        <v>164593</v>
      </c>
      <c r="H17" s="309">
        <f t="shared" si="2"/>
        <v>165205</v>
      </c>
      <c r="I17" s="309">
        <f t="shared" si="2"/>
        <v>170280</v>
      </c>
      <c r="J17" s="309">
        <f t="shared" si="2"/>
        <v>172296</v>
      </c>
      <c r="K17" s="309">
        <f t="shared" si="2"/>
        <v>175223</v>
      </c>
      <c r="L17" s="309">
        <f t="shared" si="2"/>
        <v>172054</v>
      </c>
      <c r="M17" s="309">
        <f t="shared" si="2"/>
        <v>173445</v>
      </c>
      <c r="N17" s="309">
        <f t="shared" si="2"/>
        <v>173057</v>
      </c>
      <c r="O17" s="309">
        <f t="shared" si="2"/>
        <v>164906</v>
      </c>
      <c r="P17" s="309">
        <f t="shared" si="2"/>
        <v>171981</v>
      </c>
    </row>
    <row r="18" spans="1:16" customFormat="1" x14ac:dyDescent="0.25">
      <c r="A18" s="306" t="s">
        <v>387</v>
      </c>
      <c r="B18" s="307">
        <v>147227</v>
      </c>
      <c r="C18" s="307">
        <v>147705</v>
      </c>
      <c r="D18" s="307">
        <v>150431</v>
      </c>
      <c r="E18" s="307">
        <v>146791</v>
      </c>
      <c r="F18" s="307">
        <v>151027</v>
      </c>
      <c r="G18" s="307">
        <v>153029</v>
      </c>
      <c r="H18" s="307">
        <v>153147</v>
      </c>
      <c r="I18" s="307">
        <v>157935</v>
      </c>
      <c r="J18" s="307">
        <v>159961</v>
      </c>
      <c r="K18" s="307">
        <v>162295</v>
      </c>
      <c r="L18" s="307">
        <v>159077</v>
      </c>
      <c r="M18" s="307">
        <v>160560</v>
      </c>
      <c r="N18" s="307">
        <v>160357</v>
      </c>
      <c r="O18" s="307">
        <v>153110</v>
      </c>
      <c r="P18" s="307">
        <v>159731</v>
      </c>
    </row>
    <row r="19" spans="1:16" customFormat="1" x14ac:dyDescent="0.25">
      <c r="A19" s="306" t="s">
        <v>381</v>
      </c>
      <c r="B19" s="307">
        <v>10877</v>
      </c>
      <c r="C19" s="307">
        <v>11006</v>
      </c>
      <c r="D19" s="307">
        <v>11387</v>
      </c>
      <c r="E19" s="307">
        <v>11044</v>
      </c>
      <c r="F19" s="307">
        <v>11415</v>
      </c>
      <c r="G19" s="307">
        <v>11564</v>
      </c>
      <c r="H19" s="307">
        <v>12058</v>
      </c>
      <c r="I19" s="307">
        <v>12345</v>
      </c>
      <c r="J19" s="307">
        <v>12335</v>
      </c>
      <c r="K19" s="307">
        <v>12928</v>
      </c>
      <c r="L19" s="307">
        <v>12977</v>
      </c>
      <c r="M19" s="307">
        <v>12885</v>
      </c>
      <c r="N19" s="307">
        <v>12700</v>
      </c>
      <c r="O19" s="307">
        <v>11796</v>
      </c>
      <c r="P19" s="307">
        <v>12250</v>
      </c>
    </row>
    <row r="20" spans="1:16" x14ac:dyDescent="0.25">
      <c r="A20" s="301" t="s">
        <v>0</v>
      </c>
      <c r="B20" s="310">
        <f t="shared" ref="B20:P20" si="3">+B17+B14</f>
        <v>229221</v>
      </c>
      <c r="C20" s="310">
        <f t="shared" si="3"/>
        <v>230959</v>
      </c>
      <c r="D20" s="310">
        <f t="shared" si="3"/>
        <v>234550</v>
      </c>
      <c r="E20" s="310">
        <f>+E17+E14</f>
        <v>230575</v>
      </c>
      <c r="F20" s="310">
        <f t="shared" si="3"/>
        <v>235018</v>
      </c>
      <c r="G20" s="310">
        <f t="shared" si="3"/>
        <v>237272</v>
      </c>
      <c r="H20" s="310">
        <f t="shared" si="3"/>
        <v>238511</v>
      </c>
      <c r="I20" s="310">
        <f t="shared" si="3"/>
        <v>243275</v>
      </c>
      <c r="J20" s="310">
        <f t="shared" si="3"/>
        <v>245387</v>
      </c>
      <c r="K20" s="310">
        <f t="shared" si="3"/>
        <v>248945</v>
      </c>
      <c r="L20" s="310">
        <f t="shared" si="3"/>
        <v>246176</v>
      </c>
      <c r="M20" s="310">
        <f t="shared" si="3"/>
        <v>246433</v>
      </c>
      <c r="N20" s="310">
        <f t="shared" si="3"/>
        <v>245349</v>
      </c>
      <c r="O20" s="310">
        <f t="shared" si="3"/>
        <v>236211</v>
      </c>
      <c r="P20" s="310">
        <f t="shared" si="3"/>
        <v>244967</v>
      </c>
    </row>
    <row r="21" spans="1:16" x14ac:dyDescent="0.25">
      <c r="A21" s="58"/>
    </row>
    <row r="22" spans="1:16" ht="46.5" customHeight="1" x14ac:dyDescent="0.25">
      <c r="A22" s="1021" t="s">
        <v>845</v>
      </c>
      <c r="B22" s="1017"/>
      <c r="C22" s="1017"/>
      <c r="D22" s="1017"/>
      <c r="E22" s="1017"/>
      <c r="F22" s="1017"/>
      <c r="G22" s="1017"/>
      <c r="H22" s="1017"/>
      <c r="I22" s="1017"/>
      <c r="J22" s="1017"/>
      <c r="K22" s="1017"/>
      <c r="L22" s="1017"/>
      <c r="M22" s="1017"/>
      <c r="N22" s="1017"/>
      <c r="O22" s="811"/>
      <c r="P22" s="811"/>
    </row>
  </sheetData>
  <mergeCells count="1">
    <mergeCell ref="A22:N22"/>
  </mergeCells>
  <pageMargins left="0.7" right="0.7" top="0.75" bottom="0.75" header="0.3" footer="0.3"/>
  <pageSetup paperSize="9" scale="3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47C14-A8D8-4291-998F-BE50C611EB4C}">
  <sheetPr>
    <tabColor rgb="FF92D050"/>
  </sheetPr>
  <dimension ref="A1:O43"/>
  <sheetViews>
    <sheetView showGridLines="0" view="pageBreakPreview" zoomScaleNormal="85" zoomScaleSheetLayoutView="100" workbookViewId="0"/>
  </sheetViews>
  <sheetFormatPr baseColWidth="10" defaultColWidth="11.5703125" defaultRowHeight="12" x14ac:dyDescent="0.2"/>
  <cols>
    <col min="1" max="1" width="17" style="3" customWidth="1"/>
    <col min="2" max="6" width="15.7109375" style="2" customWidth="1"/>
    <col min="7" max="12" width="15.7109375" style="3" customWidth="1"/>
    <col min="13" max="13" width="3.42578125" style="3" customWidth="1"/>
    <col min="14" max="14" width="11.5703125" style="130"/>
    <col min="15" max="15" width="12.28515625" style="3" bestFit="1" customWidth="1"/>
    <col min="16" max="16384" width="11.5703125" style="3"/>
  </cols>
  <sheetData>
    <row r="1" spans="1:14" ht="12.75" x14ac:dyDescent="0.2">
      <c r="A1" s="110" t="s">
        <v>484</v>
      </c>
      <c r="B1" s="516"/>
      <c r="C1" s="516"/>
      <c r="D1" s="516"/>
      <c r="E1" s="516"/>
      <c r="F1" s="516"/>
    </row>
    <row r="2" spans="1:14" ht="36.75" customHeight="1" x14ac:dyDescent="0.2">
      <c r="A2" s="1022" t="s">
        <v>485</v>
      </c>
      <c r="B2" s="1022"/>
      <c r="C2" s="1022"/>
      <c r="D2" s="1022"/>
      <c r="E2" s="1022"/>
      <c r="F2" s="1022"/>
      <c r="G2" s="1022"/>
      <c r="H2" s="1022"/>
      <c r="I2" s="1022"/>
    </row>
    <row r="4" spans="1:14" ht="15" x14ac:dyDescent="0.25">
      <c r="A4" s="517" t="s">
        <v>486</v>
      </c>
      <c r="B4" s="518">
        <v>2015</v>
      </c>
      <c r="C4" s="518">
        <v>2016</v>
      </c>
      <c r="D4" s="518">
        <v>2017</v>
      </c>
      <c r="E4" s="519">
        <v>2018</v>
      </c>
      <c r="F4" s="519">
        <v>2019</v>
      </c>
      <c r="G4" s="519">
        <v>2020</v>
      </c>
      <c r="H4" s="519">
        <v>2021</v>
      </c>
      <c r="I4" s="519">
        <v>2022</v>
      </c>
      <c r="J4" s="519">
        <v>2023</v>
      </c>
      <c r="K4" s="519">
        <v>2024</v>
      </c>
      <c r="L4" s="519" t="s">
        <v>618</v>
      </c>
      <c r="M4"/>
    </row>
    <row r="5" spans="1:14" ht="12.75" x14ac:dyDescent="0.2">
      <c r="A5" s="520" t="s">
        <v>487</v>
      </c>
      <c r="B5" s="521">
        <v>435550039.39776731</v>
      </c>
      <c r="C5" s="521">
        <v>401220684.46401173</v>
      </c>
      <c r="D5" s="521">
        <v>763697136.64720368</v>
      </c>
      <c r="E5" s="521">
        <v>1538755561.3522799</v>
      </c>
      <c r="F5" s="521">
        <v>1338540643.0920179</v>
      </c>
      <c r="G5" s="521">
        <v>924550904.85911989</v>
      </c>
      <c r="H5" s="521">
        <v>1489606410.7062762</v>
      </c>
      <c r="I5" s="521">
        <v>2906989969.7614036</v>
      </c>
      <c r="J5" s="521">
        <v>1784596247.9300802</v>
      </c>
      <c r="K5" s="521">
        <v>1583684885.1000242</v>
      </c>
      <c r="L5" s="521">
        <v>618180197.49632692</v>
      </c>
      <c r="M5" s="522"/>
      <c r="N5" s="812"/>
    </row>
    <row r="6" spans="1:14" ht="12.75" x14ac:dyDescent="0.2">
      <c r="A6" s="520" t="s">
        <v>488</v>
      </c>
      <c r="B6" s="521">
        <v>458057607.18828863</v>
      </c>
      <c r="C6" s="521">
        <v>418732039.77320975</v>
      </c>
      <c r="D6" s="521">
        <v>541508149.34888995</v>
      </c>
      <c r="E6" s="521">
        <v>869495869.71600986</v>
      </c>
      <c r="F6" s="521">
        <v>1043065611.4294121</v>
      </c>
      <c r="G6" s="521">
        <v>757768870.09938431</v>
      </c>
      <c r="H6" s="521">
        <v>1507199425.1820052</v>
      </c>
      <c r="I6" s="521">
        <v>1499971451.1666107</v>
      </c>
      <c r="J6" s="521">
        <v>1132020267.8957071</v>
      </c>
      <c r="K6" s="521">
        <v>1208374834.3011656</v>
      </c>
      <c r="L6" s="521">
        <v>469580616.17012483</v>
      </c>
      <c r="M6" s="522"/>
      <c r="N6" s="812"/>
    </row>
    <row r="7" spans="1:14" ht="12.75" x14ac:dyDescent="0.2">
      <c r="A7" s="520" t="s">
        <v>490</v>
      </c>
      <c r="B7" s="521">
        <v>261696329.59784004</v>
      </c>
      <c r="C7" s="521">
        <v>216570792.49526215</v>
      </c>
      <c r="D7" s="521">
        <v>136356979.96212474</v>
      </c>
      <c r="E7" s="521">
        <v>224550867.73710001</v>
      </c>
      <c r="F7" s="521">
        <v>296051121.90858167</v>
      </c>
      <c r="G7" s="521">
        <v>432277170.22909284</v>
      </c>
      <c r="H7" s="521">
        <v>639750145.24869096</v>
      </c>
      <c r="I7" s="521">
        <v>1151952606.045912</v>
      </c>
      <c r="J7" s="521">
        <v>600758562.91867125</v>
      </c>
      <c r="K7" s="521">
        <v>746953645.11537814</v>
      </c>
      <c r="L7" s="521">
        <v>288834657.6615997</v>
      </c>
      <c r="M7" s="522"/>
      <c r="N7" s="812"/>
    </row>
    <row r="8" spans="1:14" ht="12.75" x14ac:dyDescent="0.2">
      <c r="A8" s="520" t="s">
        <v>489</v>
      </c>
      <c r="B8" s="521">
        <v>146520247.92151484</v>
      </c>
      <c r="C8" s="521">
        <v>74421399.098810673</v>
      </c>
      <c r="D8" s="521">
        <v>122883926.66806822</v>
      </c>
      <c r="E8" s="521">
        <v>186469358.70390001</v>
      </c>
      <c r="F8" s="521">
        <v>135952129.10717773</v>
      </c>
      <c r="G8" s="521">
        <v>235587330.43529028</v>
      </c>
      <c r="H8" s="521">
        <v>540923654.37573445</v>
      </c>
      <c r="I8" s="521">
        <v>1301959152.1800368</v>
      </c>
      <c r="J8" s="521">
        <v>960328375.16385508</v>
      </c>
      <c r="K8" s="521">
        <v>872924720.24443448</v>
      </c>
      <c r="L8" s="521">
        <v>249823237.57840097</v>
      </c>
      <c r="M8" s="522"/>
      <c r="N8" s="672"/>
    </row>
    <row r="9" spans="1:14" ht="12.75" x14ac:dyDescent="0.2">
      <c r="A9" s="520" t="s">
        <v>492</v>
      </c>
      <c r="B9" s="521">
        <v>290705418.73623973</v>
      </c>
      <c r="C9" s="521">
        <v>227607445.32712173</v>
      </c>
      <c r="D9" s="521">
        <v>131188255.46103016</v>
      </c>
      <c r="E9" s="521">
        <v>219552890.38589999</v>
      </c>
      <c r="F9" s="521">
        <v>260149008.08051157</v>
      </c>
      <c r="G9" s="521">
        <v>242404829.68301129</v>
      </c>
      <c r="H9" s="521">
        <v>423283448.74851519</v>
      </c>
      <c r="I9" s="521">
        <v>778302577.6300832</v>
      </c>
      <c r="J9" s="521">
        <v>621250274.8130492</v>
      </c>
      <c r="K9" s="521">
        <v>1034031267.4078258</v>
      </c>
      <c r="L9" s="521">
        <v>218264799.87454</v>
      </c>
      <c r="M9" s="522"/>
      <c r="N9" s="673"/>
    </row>
    <row r="10" spans="1:14" ht="12.75" x14ac:dyDescent="0.2">
      <c r="A10" s="520" t="s">
        <v>491</v>
      </c>
      <c r="B10" s="521">
        <v>246846915.4356966</v>
      </c>
      <c r="C10" s="521">
        <v>180269348.96372631</v>
      </c>
      <c r="D10" s="521">
        <v>227611902.56232706</v>
      </c>
      <c r="E10" s="521">
        <v>387901922.66031998</v>
      </c>
      <c r="F10" s="521">
        <v>374260532.63893145</v>
      </c>
      <c r="G10" s="521">
        <v>347787885.8782028</v>
      </c>
      <c r="H10" s="521">
        <v>484875977.29469717</v>
      </c>
      <c r="I10" s="521">
        <v>711528223.09067392</v>
      </c>
      <c r="J10" s="521">
        <v>424626437.3789655</v>
      </c>
      <c r="K10" s="521">
        <v>574726626.26898849</v>
      </c>
      <c r="L10" s="521">
        <v>182032500.52174035</v>
      </c>
      <c r="M10" s="522"/>
      <c r="N10" s="673"/>
    </row>
    <row r="11" spans="1:14" ht="12.75" x14ac:dyDescent="0.2">
      <c r="A11" s="520" t="s">
        <v>494</v>
      </c>
      <c r="B11" s="521">
        <v>13117595.594192579</v>
      </c>
      <c r="C11" s="521">
        <v>113927788.22782971</v>
      </c>
      <c r="D11" s="521">
        <v>327055932.94078314</v>
      </c>
      <c r="E11" s="521">
        <v>287545986.22107995</v>
      </c>
      <c r="F11" s="521">
        <v>232075398.83061412</v>
      </c>
      <c r="G11" s="521">
        <v>257573602.17469963</v>
      </c>
      <c r="H11" s="521">
        <v>405850821.23998946</v>
      </c>
      <c r="I11" s="521">
        <v>589157681.24090171</v>
      </c>
      <c r="J11" s="521">
        <v>496137660.46374714</v>
      </c>
      <c r="K11" s="521">
        <v>494038226.17757148</v>
      </c>
      <c r="L11" s="521">
        <v>121819090.38009745</v>
      </c>
      <c r="M11" s="522"/>
      <c r="N11" s="673"/>
    </row>
    <row r="12" spans="1:14" ht="12.75" x14ac:dyDescent="0.2">
      <c r="A12" s="520" t="s">
        <v>493</v>
      </c>
      <c r="B12" s="521">
        <v>346873562.57205111</v>
      </c>
      <c r="C12" s="521">
        <v>311810154.85205197</v>
      </c>
      <c r="D12" s="521">
        <v>324950628.46263272</v>
      </c>
      <c r="E12" s="521">
        <v>315586867.16687</v>
      </c>
      <c r="F12" s="521">
        <v>277660674.51767063</v>
      </c>
      <c r="G12" s="521">
        <v>245695348.41946793</v>
      </c>
      <c r="H12" s="521">
        <v>292913965.19033945</v>
      </c>
      <c r="I12" s="521">
        <v>379096117.19090271</v>
      </c>
      <c r="J12" s="521">
        <v>302901950.26407653</v>
      </c>
      <c r="K12" s="521">
        <v>311608839.28559732</v>
      </c>
      <c r="L12" s="521">
        <v>96457910.994972929</v>
      </c>
      <c r="M12" s="522"/>
      <c r="N12" s="673"/>
    </row>
    <row r="13" spans="1:14" ht="12.75" x14ac:dyDescent="0.2">
      <c r="A13" s="520" t="s">
        <v>497</v>
      </c>
      <c r="B13" s="521">
        <v>179006704.84626919</v>
      </c>
      <c r="C13" s="521">
        <v>123641827.9232143</v>
      </c>
      <c r="D13" s="521">
        <v>138327589.57797658</v>
      </c>
      <c r="E13" s="521">
        <v>135513641.22571999</v>
      </c>
      <c r="F13" s="521">
        <v>103743810.59465368</v>
      </c>
      <c r="G13" s="521">
        <v>138747973.8251988</v>
      </c>
      <c r="H13" s="521">
        <v>142075284.55517718</v>
      </c>
      <c r="I13" s="521">
        <v>434380541.21987325</v>
      </c>
      <c r="J13" s="521">
        <v>276628005.73058379</v>
      </c>
      <c r="K13" s="521">
        <v>263344294.2395083</v>
      </c>
      <c r="L13" s="521">
        <v>92040905.183392018</v>
      </c>
      <c r="M13" s="522"/>
      <c r="N13" s="673"/>
    </row>
    <row r="14" spans="1:14" ht="12.75" x14ac:dyDescent="0.2">
      <c r="A14" s="520" t="s">
        <v>495</v>
      </c>
      <c r="B14" s="521">
        <v>357596831.06428301</v>
      </c>
      <c r="C14" s="521">
        <v>323857799.09807318</v>
      </c>
      <c r="D14" s="521">
        <v>272167011.57288229</v>
      </c>
      <c r="E14" s="521">
        <v>193163162.79499999</v>
      </c>
      <c r="F14" s="521">
        <v>191195008.66329765</v>
      </c>
      <c r="G14" s="521">
        <v>297926625.58165723</v>
      </c>
      <c r="H14" s="521">
        <v>400987625.63317901</v>
      </c>
      <c r="I14" s="521">
        <v>391837893.9307729</v>
      </c>
      <c r="J14" s="521">
        <v>241533678.82649976</v>
      </c>
      <c r="K14" s="521">
        <v>228397759.27171227</v>
      </c>
      <c r="L14" s="521">
        <v>88263966.736658573</v>
      </c>
      <c r="M14" s="522"/>
      <c r="N14" s="673"/>
    </row>
    <row r="15" spans="1:14" ht="12.75" x14ac:dyDescent="0.2">
      <c r="A15" s="520" t="s">
        <v>496</v>
      </c>
      <c r="B15" s="521">
        <v>68907801.303166687</v>
      </c>
      <c r="C15" s="521">
        <v>62457316.612771541</v>
      </c>
      <c r="D15" s="521">
        <v>104478499.19148935</v>
      </c>
      <c r="E15" s="521">
        <v>187976278.78904</v>
      </c>
      <c r="F15" s="521">
        <v>144971943.18128914</v>
      </c>
      <c r="G15" s="521">
        <v>64317113.420949295</v>
      </c>
      <c r="H15" s="521">
        <v>99569605.013584509</v>
      </c>
      <c r="I15" s="521">
        <v>364425078.26493734</v>
      </c>
      <c r="J15" s="521">
        <v>253202218.27251732</v>
      </c>
      <c r="K15" s="521">
        <v>175671378.72881177</v>
      </c>
      <c r="L15" s="521">
        <v>60550804.797832578</v>
      </c>
      <c r="M15" s="522"/>
      <c r="N15" s="673"/>
    </row>
    <row r="16" spans="1:14" ht="12.75" x14ac:dyDescent="0.2">
      <c r="A16" s="520" t="s">
        <v>498</v>
      </c>
      <c r="B16" s="521">
        <v>134624977.43811226</v>
      </c>
      <c r="C16" s="521">
        <v>89040429.888055548</v>
      </c>
      <c r="D16" s="521">
        <v>133154121.32013087</v>
      </c>
      <c r="E16" s="521">
        <v>164027493.34915999</v>
      </c>
      <c r="F16" s="521">
        <v>154141789.48205101</v>
      </c>
      <c r="G16" s="521">
        <v>115837950.53552753</v>
      </c>
      <c r="H16" s="521">
        <v>178531635.40426666</v>
      </c>
      <c r="I16" s="521">
        <v>231308289.86436662</v>
      </c>
      <c r="J16" s="521">
        <v>157360594.96352369</v>
      </c>
      <c r="K16" s="521">
        <v>140836701.23690817</v>
      </c>
      <c r="L16" s="521">
        <v>36849523.115755379</v>
      </c>
      <c r="M16" s="522"/>
      <c r="N16" s="673"/>
    </row>
    <row r="17" spans="1:15" ht="12.75" x14ac:dyDescent="0.2">
      <c r="A17" s="520" t="s">
        <v>501</v>
      </c>
      <c r="B17" s="521">
        <v>9068663.1099116839</v>
      </c>
      <c r="C17" s="521">
        <v>40373348.243934266</v>
      </c>
      <c r="D17" s="521">
        <v>13929045.176468935</v>
      </c>
      <c r="E17" s="521">
        <v>9639181.864599999</v>
      </c>
      <c r="F17" s="521">
        <v>9614887.3789981753</v>
      </c>
      <c r="G17" s="521">
        <v>16251306.838739339</v>
      </c>
      <c r="H17" s="521">
        <v>16309201.577606764</v>
      </c>
      <c r="I17" s="521">
        <v>39401246.590282783</v>
      </c>
      <c r="J17" s="521">
        <v>155265130.28780186</v>
      </c>
      <c r="K17" s="521">
        <v>165346911.84009668</v>
      </c>
      <c r="L17" s="521">
        <v>28817974.020035408</v>
      </c>
      <c r="M17" s="522"/>
      <c r="N17" s="673"/>
    </row>
    <row r="18" spans="1:15" ht="12.75" x14ac:dyDescent="0.2">
      <c r="A18" s="520" t="s">
        <v>500</v>
      </c>
      <c r="B18" s="521">
        <v>96158247.705379516</v>
      </c>
      <c r="C18" s="521">
        <v>44529728.767307192</v>
      </c>
      <c r="D18" s="521">
        <v>82028454.668843776</v>
      </c>
      <c r="E18" s="521">
        <v>112715529.84332</v>
      </c>
      <c r="F18" s="521">
        <v>104096132.55902585</v>
      </c>
      <c r="G18" s="521">
        <v>59561652.249217242</v>
      </c>
      <c r="H18" s="521">
        <v>62930067.91201254</v>
      </c>
      <c r="I18" s="521">
        <v>127616459.91505076</v>
      </c>
      <c r="J18" s="521">
        <v>100419878.43757316</v>
      </c>
      <c r="K18" s="521">
        <v>110466790.63696405</v>
      </c>
      <c r="L18" s="521">
        <v>28420552.96189047</v>
      </c>
      <c r="M18" s="522"/>
      <c r="N18" s="673"/>
    </row>
    <row r="19" spans="1:15" ht="12.75" x14ac:dyDescent="0.2">
      <c r="A19" s="520" t="s">
        <v>499</v>
      </c>
      <c r="B19" s="521">
        <v>31924855.351153452</v>
      </c>
      <c r="C19" s="521">
        <v>40999369.072110027</v>
      </c>
      <c r="D19" s="521">
        <v>40902318.071357079</v>
      </c>
      <c r="E19" s="521">
        <v>65415326.179779999</v>
      </c>
      <c r="F19" s="521">
        <v>46811127.651361644</v>
      </c>
      <c r="G19" s="521">
        <v>80390266.921754465</v>
      </c>
      <c r="H19" s="521">
        <v>111945525.5520362</v>
      </c>
      <c r="I19" s="521">
        <v>165071381.3721655</v>
      </c>
      <c r="J19" s="521">
        <v>108518643.34688735</v>
      </c>
      <c r="K19" s="521">
        <v>88279382.849282295</v>
      </c>
      <c r="L19" s="521">
        <v>25502276.331883628</v>
      </c>
      <c r="M19" s="522"/>
      <c r="N19" s="673"/>
    </row>
    <row r="20" spans="1:15" ht="12.75" x14ac:dyDescent="0.2">
      <c r="A20" s="520" t="s">
        <v>502</v>
      </c>
      <c r="B20" s="521">
        <v>19655540.425577022</v>
      </c>
      <c r="C20" s="521">
        <v>16388556.836441996</v>
      </c>
      <c r="D20" s="521">
        <v>15854103.314053014</v>
      </c>
      <c r="E20" s="521">
        <v>18399498.831899997</v>
      </c>
      <c r="F20" s="521">
        <v>18128058.36859753</v>
      </c>
      <c r="G20" s="521">
        <v>18306277.375074893</v>
      </c>
      <c r="H20" s="521">
        <v>18017005.49448806</v>
      </c>
      <c r="I20" s="521">
        <v>23584638.910057444</v>
      </c>
      <c r="J20" s="521">
        <v>24223192.298022892</v>
      </c>
      <c r="K20" s="521">
        <v>40005909.303507052</v>
      </c>
      <c r="L20" s="521">
        <v>3429759.6040599998</v>
      </c>
      <c r="M20" s="522"/>
      <c r="N20" s="673"/>
      <c r="O20" s="523"/>
    </row>
    <row r="21" spans="1:15" ht="12.75" x14ac:dyDescent="0.2">
      <c r="A21" s="520" t="s">
        <v>505</v>
      </c>
      <c r="B21" s="521">
        <v>6468618.9094042946</v>
      </c>
      <c r="C21" s="521">
        <v>5593184.9084286857</v>
      </c>
      <c r="D21" s="521">
        <v>11316086.427496459</v>
      </c>
      <c r="E21" s="521">
        <v>23651260.214620002</v>
      </c>
      <c r="F21" s="521">
        <v>15465473.703236479</v>
      </c>
      <c r="G21" s="521">
        <v>9080756.4072104357</v>
      </c>
      <c r="H21" s="521">
        <v>7019351.0208925996</v>
      </c>
      <c r="I21" s="521">
        <v>7277520.4297423838</v>
      </c>
      <c r="J21" s="521">
        <v>7442495.8230020683</v>
      </c>
      <c r="K21" s="521">
        <v>11056657.670265798</v>
      </c>
      <c r="L21" s="521">
        <v>1276337.1573900001</v>
      </c>
      <c r="M21" s="522"/>
      <c r="N21" s="673"/>
    </row>
    <row r="22" spans="1:15" ht="12.75" x14ac:dyDescent="0.2">
      <c r="A22" s="520" t="s">
        <v>506</v>
      </c>
      <c r="B22" s="521">
        <v>2888668.4778900002</v>
      </c>
      <c r="C22" s="521">
        <v>3061429.7208000002</v>
      </c>
      <c r="D22" s="521">
        <v>2926337.6958999997</v>
      </c>
      <c r="E22" s="521">
        <v>2482483.5123299998</v>
      </c>
      <c r="F22" s="521">
        <v>2314067.4608615283</v>
      </c>
      <c r="G22" s="521">
        <v>2725409.8561216169</v>
      </c>
      <c r="H22" s="521">
        <v>5179396.3332794718</v>
      </c>
      <c r="I22" s="521">
        <v>5127761.8147025798</v>
      </c>
      <c r="J22" s="521">
        <v>5353007.8559589926</v>
      </c>
      <c r="K22" s="521">
        <v>5255449.2869282132</v>
      </c>
      <c r="L22" s="521">
        <v>701469.26189000008</v>
      </c>
      <c r="M22" s="522"/>
      <c r="N22" s="673"/>
    </row>
    <row r="23" spans="1:15" ht="12.75" x14ac:dyDescent="0.2">
      <c r="A23" s="520" t="s">
        <v>504</v>
      </c>
      <c r="B23" s="521">
        <v>2157369.8041699999</v>
      </c>
      <c r="C23" s="521">
        <v>2614534.5551999998</v>
      </c>
      <c r="D23" s="521">
        <v>2459545.6821000003</v>
      </c>
      <c r="E23" s="521">
        <v>2294806.98325</v>
      </c>
      <c r="F23" s="521">
        <v>2818617.4189774888</v>
      </c>
      <c r="G23" s="521">
        <v>2574450.5375817707</v>
      </c>
      <c r="H23" s="521">
        <v>3050984.6852615234</v>
      </c>
      <c r="I23" s="521">
        <v>3428563.6587596955</v>
      </c>
      <c r="J23" s="521">
        <v>3241107.332970473</v>
      </c>
      <c r="K23" s="521">
        <v>2972047.8200155683</v>
      </c>
      <c r="L23" s="521">
        <v>319268.00717763946</v>
      </c>
      <c r="M23" s="522"/>
      <c r="N23" s="673"/>
    </row>
    <row r="24" spans="1:15" ht="12.75" x14ac:dyDescent="0.2">
      <c r="A24" s="520" t="s">
        <v>503</v>
      </c>
      <c r="B24" s="521">
        <v>5706551.4531299993</v>
      </c>
      <c r="C24" s="521">
        <v>7269178.1679999996</v>
      </c>
      <c r="D24" s="521">
        <v>6547623.2617000006</v>
      </c>
      <c r="E24" s="521">
        <v>6231787.3898499999</v>
      </c>
      <c r="F24" s="521">
        <v>6008574.417040281</v>
      </c>
      <c r="G24" s="521">
        <v>7885246.3756776359</v>
      </c>
      <c r="H24" s="521">
        <v>7656701.8052467592</v>
      </c>
      <c r="I24" s="521">
        <v>9002161.7391905803</v>
      </c>
      <c r="J24" s="521">
        <v>7737160.4530204516</v>
      </c>
      <c r="K24" s="521">
        <v>8758022.0222891849</v>
      </c>
      <c r="L24" s="521">
        <v>97533.279432360519</v>
      </c>
      <c r="M24" s="522"/>
      <c r="N24" s="673"/>
    </row>
    <row r="25" spans="1:15" ht="12" customHeight="1" x14ac:dyDescent="0.2">
      <c r="A25" s="520" t="s">
        <v>507</v>
      </c>
      <c r="B25" s="521">
        <v>2232926.1892499998</v>
      </c>
      <c r="C25" s="521">
        <v>1601235.8291999998</v>
      </c>
      <c r="D25" s="521">
        <v>1953421.1561500002</v>
      </c>
      <c r="E25" s="521">
        <v>1974469.6207799998</v>
      </c>
      <c r="F25" s="521">
        <v>3326573.2081514923</v>
      </c>
      <c r="G25" s="521">
        <v>3236894.3039723476</v>
      </c>
      <c r="H25" s="521">
        <v>4304223.9769679606</v>
      </c>
      <c r="I25" s="521">
        <v>2660652.1127726398</v>
      </c>
      <c r="J25" s="521">
        <v>1562014.4240889621</v>
      </c>
      <c r="K25" s="521">
        <v>2476848.6427423134</v>
      </c>
      <c r="L25" s="521">
        <v>71392.634710000013</v>
      </c>
      <c r="M25" s="522"/>
      <c r="N25" s="673"/>
      <c r="O25" s="523"/>
    </row>
    <row r="26" spans="1:15" ht="12.75" x14ac:dyDescent="0.2">
      <c r="A26" s="520" t="s">
        <v>508</v>
      </c>
      <c r="B26" s="521">
        <v>498347.86392999993</v>
      </c>
      <c r="C26" s="521">
        <v>108743.87999999999</v>
      </c>
      <c r="D26" s="521">
        <v>138607.74124999999</v>
      </c>
      <c r="E26" s="521">
        <v>51698.7</v>
      </c>
      <c r="F26" s="521">
        <v>796532.59656573122</v>
      </c>
      <c r="G26" s="521">
        <v>269871.92775999999</v>
      </c>
      <c r="H26" s="521">
        <v>310226.00983628561</v>
      </c>
      <c r="I26" s="521">
        <v>121680.14303237597</v>
      </c>
      <c r="J26" s="521">
        <v>187009.38300606937</v>
      </c>
      <c r="K26" s="521">
        <v>311415.66533782915</v>
      </c>
      <c r="L26" s="521">
        <v>51654.074999999997</v>
      </c>
      <c r="M26" s="522"/>
      <c r="N26" s="673"/>
    </row>
    <row r="27" spans="1:15" ht="12.75" x14ac:dyDescent="0.2">
      <c r="A27" s="520" t="s">
        <v>509</v>
      </c>
      <c r="B27" s="521">
        <v>57491.882610000001</v>
      </c>
      <c r="C27" s="521">
        <v>70308</v>
      </c>
      <c r="D27" s="521">
        <v>130993.5</v>
      </c>
      <c r="E27" s="521">
        <v>70696.3</v>
      </c>
      <c r="F27" s="521">
        <v>85879.494999999995</v>
      </c>
      <c r="G27" s="521">
        <v>127894.05298755187</v>
      </c>
      <c r="H27" s="521">
        <v>162967.48003844672</v>
      </c>
      <c r="I27" s="521">
        <v>181533.05207262436</v>
      </c>
      <c r="J27" s="521">
        <v>116385.79927355776</v>
      </c>
      <c r="K27" s="521">
        <v>133134.14986679205</v>
      </c>
      <c r="L27" s="521">
        <v>29315.25</v>
      </c>
      <c r="M27" s="522"/>
      <c r="N27" s="673"/>
    </row>
    <row r="28" spans="1:15" ht="12.75" x14ac:dyDescent="0.2">
      <c r="A28" s="520" t="s">
        <v>510</v>
      </c>
      <c r="B28" s="521">
        <v>42339.869109999992</v>
      </c>
      <c r="C28" s="521">
        <v>21522.379199999999</v>
      </c>
      <c r="D28" s="521">
        <v>11714.80695</v>
      </c>
      <c r="E28" s="521">
        <v>4561.6499999999996</v>
      </c>
      <c r="F28" s="521">
        <v>98514.900000000009</v>
      </c>
      <c r="G28" s="521">
        <v>152382.32651863317</v>
      </c>
      <c r="H28" s="521">
        <v>437429.05606000003</v>
      </c>
      <c r="I28" s="521">
        <v>348567.93099999998</v>
      </c>
      <c r="J28" s="521">
        <v>285994.08658</v>
      </c>
      <c r="K28" s="521">
        <v>409447.94500000001</v>
      </c>
      <c r="L28" s="521">
        <v>3314.7</v>
      </c>
      <c r="M28" s="522"/>
      <c r="N28" s="673"/>
    </row>
    <row r="29" spans="1:15" ht="12.75" x14ac:dyDescent="0.2">
      <c r="A29" s="520" t="s">
        <v>511</v>
      </c>
      <c r="B29" s="521">
        <v>48702.754459999996</v>
      </c>
      <c r="C29" s="521">
        <v>34813.195199999995</v>
      </c>
      <c r="D29" s="521">
        <v>24902.6855</v>
      </c>
      <c r="E29" s="521">
        <v>31659.407620000002</v>
      </c>
      <c r="F29" s="521">
        <v>46212.574770132938</v>
      </c>
      <c r="G29" s="521">
        <v>66382.008094191769</v>
      </c>
      <c r="H29" s="521">
        <v>59627.639649930774</v>
      </c>
      <c r="I29" s="521">
        <v>180435.3183192843</v>
      </c>
      <c r="J29" s="521">
        <v>253444.2975235428</v>
      </c>
      <c r="K29" s="521">
        <v>20048.527828970004</v>
      </c>
      <c r="L29" s="521">
        <v>0</v>
      </c>
      <c r="M29" s="522"/>
      <c r="N29" s="673"/>
    </row>
    <row r="30" spans="1:15" ht="12.75" x14ac:dyDescent="0.2">
      <c r="A30" s="524"/>
      <c r="B30" s="524"/>
      <c r="C30" s="524"/>
      <c r="D30" s="524"/>
      <c r="E30" s="524"/>
      <c r="F30" s="524"/>
      <c r="G30" s="524"/>
      <c r="H30" s="524"/>
      <c r="I30" s="524"/>
      <c r="J30" s="524"/>
      <c r="K30" s="524"/>
      <c r="L30" s="143"/>
      <c r="M30" s="522"/>
      <c r="N30" s="673"/>
    </row>
    <row r="31" spans="1:15" ht="12.75" x14ac:dyDescent="0.2">
      <c r="A31" s="525" t="s">
        <v>0</v>
      </c>
      <c r="B31" s="141">
        <f>SUM(B5:B29)</f>
        <v>3116412354.891398</v>
      </c>
      <c r="C31" s="141">
        <f>SUM(C5:C29)</f>
        <v>2706222980.2799606</v>
      </c>
      <c r="D31" s="141">
        <f>SUM(D5:D29)</f>
        <v>3401603287.9033084</v>
      </c>
      <c r="E31" s="141">
        <f t="shared" ref="E31:J31" si="0">SUM(E5:E29)</f>
        <v>4953502860.6004276</v>
      </c>
      <c r="F31" s="141">
        <f t="shared" si="0"/>
        <v>4761418323.2587938</v>
      </c>
      <c r="G31" s="141">
        <f t="shared" si="0"/>
        <v>4261104396.3223124</v>
      </c>
      <c r="H31" s="141">
        <f t="shared" si="0"/>
        <v>6842950707.135829</v>
      </c>
      <c r="I31" s="141">
        <f t="shared" si="0"/>
        <v>11124912184.573622</v>
      </c>
      <c r="J31" s="141">
        <f t="shared" si="0"/>
        <v>7665949738.4469872</v>
      </c>
      <c r="K31" s="141">
        <f>SUM(K5:K29)</f>
        <v>8070085243.7380514</v>
      </c>
      <c r="L31" s="138">
        <f>SUM(L5:L29)</f>
        <v>2611419057.7949109</v>
      </c>
      <c r="M31" s="522"/>
      <c r="N31" s="673"/>
    </row>
    <row r="32" spans="1:15" ht="12.75" x14ac:dyDescent="0.2">
      <c r="A32" s="526"/>
      <c r="B32" s="527"/>
      <c r="C32" s="527"/>
      <c r="D32" s="527"/>
      <c r="E32" s="527"/>
      <c r="F32" s="527"/>
      <c r="G32" s="528"/>
      <c r="H32" s="528"/>
      <c r="I32" s="528"/>
      <c r="J32" s="528"/>
      <c r="K32" s="528"/>
      <c r="L32" s="528"/>
    </row>
    <row r="33" spans="1:13" ht="82.5" customHeight="1" x14ac:dyDescent="0.2">
      <c r="A33" s="1023" t="s">
        <v>846</v>
      </c>
      <c r="B33" s="1023"/>
      <c r="C33" s="1023"/>
      <c r="D33" s="1023"/>
      <c r="E33" s="1023"/>
      <c r="F33" s="1023"/>
      <c r="G33" s="1023"/>
      <c r="H33" s="1023"/>
      <c r="I33" s="1023"/>
      <c r="J33" s="529"/>
      <c r="K33" s="524"/>
      <c r="L33" s="143"/>
      <c r="M33" s="143"/>
    </row>
    <row r="34" spans="1:13" ht="12.75" x14ac:dyDescent="0.2">
      <c r="D34" s="530"/>
      <c r="E34" s="530"/>
      <c r="F34" s="530"/>
      <c r="G34" s="125"/>
      <c r="K34" s="141"/>
      <c r="L34" s="141"/>
      <c r="M34" s="141"/>
    </row>
    <row r="35" spans="1:13" ht="12.75" x14ac:dyDescent="0.2">
      <c r="B35" s="531"/>
      <c r="D35" s="530"/>
      <c r="E35" s="530"/>
      <c r="F35" s="530"/>
      <c r="G35" s="125"/>
    </row>
    <row r="36" spans="1:13" ht="12.75" x14ac:dyDescent="0.2">
      <c r="D36" s="530"/>
      <c r="E36" s="530"/>
      <c r="F36" s="530"/>
      <c r="G36" s="274"/>
    </row>
    <row r="37" spans="1:13" ht="12.75" x14ac:dyDescent="0.2">
      <c r="D37" s="530"/>
      <c r="E37" s="530"/>
      <c r="F37" s="530"/>
      <c r="G37" s="125"/>
    </row>
    <row r="38" spans="1:13" ht="12.75" x14ac:dyDescent="0.2">
      <c r="D38" s="530"/>
      <c r="E38" s="530"/>
      <c r="F38" s="530"/>
      <c r="G38" s="125"/>
    </row>
    <row r="39" spans="1:13" ht="12.75" x14ac:dyDescent="0.2">
      <c r="D39" s="530"/>
      <c r="E39" s="530"/>
      <c r="F39" s="530"/>
      <c r="G39" s="125"/>
    </row>
    <row r="40" spans="1:13" ht="12.75" x14ac:dyDescent="0.2">
      <c r="D40" s="530"/>
      <c r="E40" s="530"/>
      <c r="F40" s="530"/>
      <c r="G40" s="125"/>
    </row>
    <row r="41" spans="1:13" ht="12.75" x14ac:dyDescent="0.2">
      <c r="D41" s="530"/>
      <c r="E41" s="530"/>
      <c r="F41" s="530"/>
      <c r="G41" s="125"/>
    </row>
    <row r="42" spans="1:13" ht="12.75" x14ac:dyDescent="0.2">
      <c r="B42" s="532"/>
      <c r="D42" s="530"/>
      <c r="E42" s="530"/>
      <c r="F42" s="530"/>
      <c r="G42" s="125"/>
    </row>
    <row r="43" spans="1:13" x14ac:dyDescent="0.2">
      <c r="B43" s="532"/>
    </row>
  </sheetData>
  <mergeCells count="2">
    <mergeCell ref="A2:I2"/>
    <mergeCell ref="A33:I33"/>
  </mergeCells>
  <printOptions horizontalCentered="1" verticalCentered="1"/>
  <pageMargins left="0" right="0" top="0" bottom="0" header="0.31496062992125984" footer="0.31496062992125984"/>
  <pageSetup paperSize="9" scale="6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7BC4-ACB7-44B9-AA33-3CF1D94E02BD}">
  <sheetPr>
    <tabColor rgb="FF92D050"/>
  </sheetPr>
  <dimension ref="A1:T91"/>
  <sheetViews>
    <sheetView showGridLines="0" view="pageBreakPreview" zoomScaleNormal="100" zoomScaleSheetLayoutView="100" workbookViewId="0"/>
  </sheetViews>
  <sheetFormatPr baseColWidth="10" defaultColWidth="11.5703125" defaultRowHeight="12" x14ac:dyDescent="0.2"/>
  <cols>
    <col min="1" max="1" width="20.7109375" style="3" customWidth="1"/>
    <col min="2" max="4" width="15.7109375" style="556" customWidth="1"/>
    <col min="5" max="5" width="15.7109375" style="3" customWidth="1"/>
    <col min="6" max="7" width="15.7109375" style="533" customWidth="1"/>
    <col min="8" max="12" width="15.7109375" style="3" customWidth="1"/>
    <col min="13" max="13" width="4.140625" style="3" customWidth="1"/>
    <col min="14" max="14" width="12.28515625" style="3" bestFit="1" customWidth="1"/>
    <col min="15" max="17" width="11.5703125" style="3"/>
    <col min="18" max="19" width="0" style="3" hidden="1" customWidth="1"/>
    <col min="20" max="16384" width="11.5703125" style="3"/>
  </cols>
  <sheetData>
    <row r="1" spans="1:16" ht="12.75" x14ac:dyDescent="0.2">
      <c r="A1" s="110" t="s">
        <v>512</v>
      </c>
      <c r="B1" s="125"/>
      <c r="C1" s="125"/>
      <c r="D1" s="125"/>
    </row>
    <row r="2" spans="1:16" ht="31.5" customHeight="1" x14ac:dyDescent="0.25">
      <c r="A2" s="1024" t="s">
        <v>513</v>
      </c>
      <c r="B2" s="1024"/>
      <c r="C2" s="1024"/>
      <c r="D2" s="1024"/>
      <c r="E2" s="1024"/>
      <c r="F2" s="1024"/>
      <c r="G2" s="1024"/>
      <c r="H2" s="1024"/>
      <c r="I2" s="1024"/>
      <c r="J2" s="534"/>
    </row>
    <row r="3" spans="1:16" ht="12.75" x14ac:dyDescent="0.2">
      <c r="A3" s="143"/>
      <c r="B3" s="125"/>
      <c r="C3" s="125"/>
      <c r="D3" s="125"/>
      <c r="F3" s="535"/>
      <c r="G3" s="535"/>
      <c r="I3" s="130"/>
      <c r="J3" s="130"/>
      <c r="K3" s="536"/>
      <c r="L3" s="536"/>
    </row>
    <row r="4" spans="1:16" ht="13.5" thickBot="1" x14ac:dyDescent="0.25">
      <c r="A4" s="517" t="s">
        <v>486</v>
      </c>
      <c r="B4" s="518">
        <v>2015</v>
      </c>
      <c r="C4" s="518">
        <v>2016</v>
      </c>
      <c r="D4" s="518">
        <v>2017</v>
      </c>
      <c r="E4" s="518">
        <v>2018</v>
      </c>
      <c r="F4" s="518">
        <v>2019</v>
      </c>
      <c r="G4" s="518">
        <v>2020</v>
      </c>
      <c r="H4" s="518">
        <v>2021</v>
      </c>
      <c r="I4" s="518">
        <v>2022</v>
      </c>
      <c r="J4" s="518">
        <v>2023</v>
      </c>
      <c r="K4" s="518">
        <v>2024</v>
      </c>
      <c r="L4" s="518" t="s">
        <v>618</v>
      </c>
      <c r="M4" s="536"/>
      <c r="P4" s="537"/>
    </row>
    <row r="5" spans="1:16" ht="13.5" thickBot="1" x14ac:dyDescent="0.25">
      <c r="A5" s="538" t="s">
        <v>514</v>
      </c>
      <c r="B5" s="539">
        <f t="shared" ref="B5:L5" si="0">SUM(B6:B30)</f>
        <v>2349928988.789999</v>
      </c>
      <c r="C5" s="539">
        <f t="shared" si="0"/>
        <v>1539174853.1900001</v>
      </c>
      <c r="D5" s="539">
        <f t="shared" si="0"/>
        <v>1890777102.5600004</v>
      </c>
      <c r="E5" s="539">
        <f t="shared" si="0"/>
        <v>3185578835.4300003</v>
      </c>
      <c r="F5" s="539">
        <f t="shared" si="0"/>
        <v>2927116454.2500005</v>
      </c>
      <c r="G5" s="539">
        <f t="shared" si="0"/>
        <v>2648430124.3700004</v>
      </c>
      <c r="H5" s="539">
        <f t="shared" si="0"/>
        <v>2981711958.4000006</v>
      </c>
      <c r="I5" s="539">
        <f t="shared" si="0"/>
        <v>7875150511.4099979</v>
      </c>
      <c r="J5" s="539">
        <f t="shared" si="0"/>
        <v>5253597349.9700003</v>
      </c>
      <c r="K5" s="539">
        <f t="shared" si="0"/>
        <v>5579381144.249999</v>
      </c>
      <c r="L5" s="539">
        <f t="shared" si="0"/>
        <v>1910657409.5999999</v>
      </c>
      <c r="M5" s="521"/>
      <c r="P5" s="537"/>
    </row>
    <row r="6" spans="1:16" ht="12.75" x14ac:dyDescent="0.2">
      <c r="A6" s="520" t="s">
        <v>487</v>
      </c>
      <c r="B6" s="521">
        <v>415256250.88999999</v>
      </c>
      <c r="C6" s="521">
        <v>313663812.89999998</v>
      </c>
      <c r="D6" s="521">
        <v>494474963.68000001</v>
      </c>
      <c r="E6" s="521">
        <v>1085384780.1799998</v>
      </c>
      <c r="F6" s="521">
        <v>1031284773.38</v>
      </c>
      <c r="G6" s="521">
        <v>762972221.68000007</v>
      </c>
      <c r="H6" s="521">
        <v>848977061.24000001</v>
      </c>
      <c r="I6" s="521">
        <v>2086366169.0300002</v>
      </c>
      <c r="J6" s="521">
        <v>1405742153.3800001</v>
      </c>
      <c r="K6" s="521">
        <v>1225744176.8799999</v>
      </c>
      <c r="L6" s="521">
        <v>474508026</v>
      </c>
      <c r="M6" s="540"/>
      <c r="N6" s="523"/>
      <c r="P6" s="537"/>
    </row>
    <row r="7" spans="1:16" ht="12.75" x14ac:dyDescent="0.2">
      <c r="A7" s="520" t="s">
        <v>488</v>
      </c>
      <c r="B7" s="521">
        <v>356823875.94999999</v>
      </c>
      <c r="C7" s="521">
        <v>21985207.27</v>
      </c>
      <c r="D7" s="521">
        <v>258608519.87</v>
      </c>
      <c r="E7" s="521">
        <v>531759344.56</v>
      </c>
      <c r="F7" s="521">
        <v>409620300.06999999</v>
      </c>
      <c r="G7" s="521">
        <v>248719168.84999999</v>
      </c>
      <c r="H7" s="521">
        <v>215808290.16999999</v>
      </c>
      <c r="I7" s="521">
        <v>1118649480.3899999</v>
      </c>
      <c r="J7" s="521">
        <v>858603333.44000006</v>
      </c>
      <c r="K7" s="521">
        <v>954970474.49000001</v>
      </c>
      <c r="L7" s="521">
        <v>406933814</v>
      </c>
      <c r="M7" s="540"/>
      <c r="N7" s="523"/>
      <c r="P7" s="537"/>
    </row>
    <row r="8" spans="1:16" ht="12.75" x14ac:dyDescent="0.2">
      <c r="A8" s="520" t="s">
        <v>490</v>
      </c>
      <c r="B8" s="521">
        <v>205679752.31</v>
      </c>
      <c r="C8" s="521">
        <v>177659542.19</v>
      </c>
      <c r="D8" s="521">
        <v>94715680.090000004</v>
      </c>
      <c r="E8" s="521">
        <v>166692977.56</v>
      </c>
      <c r="F8" s="521">
        <v>219003987.89000002</v>
      </c>
      <c r="G8" s="521">
        <v>341034251.15999997</v>
      </c>
      <c r="H8" s="521">
        <v>387924184.31999999</v>
      </c>
      <c r="I8" s="521">
        <v>840677621.75999999</v>
      </c>
      <c r="J8" s="521">
        <v>437310674.51999998</v>
      </c>
      <c r="K8" s="521">
        <v>526678580.03999996</v>
      </c>
      <c r="L8" s="521">
        <v>220597137</v>
      </c>
      <c r="M8" s="540"/>
      <c r="N8" s="523"/>
      <c r="P8" s="537"/>
    </row>
    <row r="9" spans="1:16" s="130" customFormat="1" ht="12.75" x14ac:dyDescent="0.2">
      <c r="A9" s="520" t="s">
        <v>489</v>
      </c>
      <c r="B9" s="521">
        <v>126136074.55</v>
      </c>
      <c r="C9" s="521">
        <v>56638874.040000007</v>
      </c>
      <c r="D9" s="521">
        <v>93245662.599999994</v>
      </c>
      <c r="E9" s="521">
        <v>166903539.21000001</v>
      </c>
      <c r="F9" s="521">
        <v>99776063.209999993</v>
      </c>
      <c r="G9" s="521">
        <v>177605902.91</v>
      </c>
      <c r="H9" s="521">
        <v>260483616.35999998</v>
      </c>
      <c r="I9" s="521">
        <v>827667762.97000003</v>
      </c>
      <c r="J9" s="521">
        <v>707485634.02999997</v>
      </c>
      <c r="K9" s="521">
        <v>644009684.25</v>
      </c>
      <c r="L9" s="521">
        <v>212705918</v>
      </c>
      <c r="M9" s="540"/>
      <c r="N9" s="651"/>
      <c r="P9" s="537"/>
    </row>
    <row r="10" spans="1:16" ht="12.75" x14ac:dyDescent="0.2">
      <c r="A10" s="520" t="s">
        <v>492</v>
      </c>
      <c r="B10" s="521">
        <v>233544864.59999999</v>
      </c>
      <c r="C10" s="521">
        <v>189395284.74000001</v>
      </c>
      <c r="D10" s="521">
        <v>87391273.040000007</v>
      </c>
      <c r="E10" s="521">
        <v>162314150.38</v>
      </c>
      <c r="F10" s="521">
        <v>193952100.26999998</v>
      </c>
      <c r="G10" s="521">
        <v>179542675.66</v>
      </c>
      <c r="H10" s="521">
        <v>244039268.53999999</v>
      </c>
      <c r="I10" s="521">
        <v>573944871.75</v>
      </c>
      <c r="J10" s="521">
        <v>282174535.94999999</v>
      </c>
      <c r="K10" s="521">
        <v>662778565.46000004</v>
      </c>
      <c r="L10" s="521">
        <v>140429723</v>
      </c>
      <c r="M10" s="540"/>
      <c r="N10" s="523"/>
      <c r="P10" s="537"/>
    </row>
    <row r="11" spans="1:16" ht="12.75" x14ac:dyDescent="0.2">
      <c r="A11" s="520" t="s">
        <v>491</v>
      </c>
      <c r="B11" s="521">
        <v>137066946.16</v>
      </c>
      <c r="C11" s="521">
        <v>49043314.479999997</v>
      </c>
      <c r="D11" s="521">
        <v>81305449.939999998</v>
      </c>
      <c r="E11" s="521">
        <v>211561342.28</v>
      </c>
      <c r="F11" s="521">
        <v>227958678.31</v>
      </c>
      <c r="G11" s="521">
        <v>221747391.53</v>
      </c>
      <c r="H11" s="521">
        <v>239167040.05000001</v>
      </c>
      <c r="I11" s="521">
        <v>519763813.03999996</v>
      </c>
      <c r="J11" s="521">
        <v>232575250.80000001</v>
      </c>
      <c r="K11" s="521">
        <v>369214305.48000002</v>
      </c>
      <c r="L11" s="521">
        <v>127634214</v>
      </c>
      <c r="M11" s="540"/>
      <c r="N11" s="523"/>
      <c r="P11" s="537"/>
    </row>
    <row r="12" spans="1:16" ht="12.75" x14ac:dyDescent="0.2">
      <c r="A12" s="520" t="s">
        <v>493</v>
      </c>
      <c r="B12" s="521">
        <v>288802646.45999998</v>
      </c>
      <c r="C12" s="521">
        <v>253360992.87</v>
      </c>
      <c r="D12" s="521">
        <v>254956497.04999998</v>
      </c>
      <c r="E12" s="521">
        <v>259096897.83000001</v>
      </c>
      <c r="F12" s="521">
        <v>223779154.97999999</v>
      </c>
      <c r="G12" s="521">
        <v>173015567.05000001</v>
      </c>
      <c r="H12" s="521">
        <v>208172795.79999998</v>
      </c>
      <c r="I12" s="521">
        <v>300867695.25999999</v>
      </c>
      <c r="J12" s="521">
        <v>227526375.13</v>
      </c>
      <c r="K12" s="521">
        <v>222786909.44999999</v>
      </c>
      <c r="L12" s="521">
        <v>75736854</v>
      </c>
      <c r="M12" s="540"/>
      <c r="N12" s="523"/>
      <c r="P12" s="537"/>
    </row>
    <row r="13" spans="1:16" ht="12.75" x14ac:dyDescent="0.2">
      <c r="A13" s="520" t="s">
        <v>497</v>
      </c>
      <c r="B13" s="521">
        <v>136941189.25</v>
      </c>
      <c r="C13" s="521">
        <v>87174903.689999998</v>
      </c>
      <c r="D13" s="521">
        <v>91418285.570000008</v>
      </c>
      <c r="E13" s="521">
        <v>91765736.769999996</v>
      </c>
      <c r="F13" s="521">
        <v>67626909.479999989</v>
      </c>
      <c r="G13" s="521">
        <v>104601597.10000001</v>
      </c>
      <c r="H13" s="521">
        <v>78994142.25</v>
      </c>
      <c r="I13" s="521">
        <v>293937779.37</v>
      </c>
      <c r="J13" s="521">
        <v>220979712.68000001</v>
      </c>
      <c r="K13" s="521">
        <v>187059281.72</v>
      </c>
      <c r="L13" s="521">
        <v>68443008</v>
      </c>
      <c r="M13" s="540"/>
      <c r="N13" s="523"/>
      <c r="P13" s="537"/>
    </row>
    <row r="14" spans="1:16" ht="12.75" x14ac:dyDescent="0.2">
      <c r="A14" s="520" t="s">
        <v>495</v>
      </c>
      <c r="B14" s="521">
        <v>299686816.41999996</v>
      </c>
      <c r="C14" s="521">
        <v>259240025.05000001</v>
      </c>
      <c r="D14" s="521">
        <v>213290981.33000001</v>
      </c>
      <c r="E14" s="521">
        <v>137435110.44999999</v>
      </c>
      <c r="F14" s="521">
        <v>129640244.66</v>
      </c>
      <c r="G14" s="521">
        <v>219039733.00999999</v>
      </c>
      <c r="H14" s="521">
        <v>274907427.99000001</v>
      </c>
      <c r="I14" s="521">
        <v>299908188.65999997</v>
      </c>
      <c r="J14" s="521">
        <v>168617298.00999999</v>
      </c>
      <c r="K14" s="521">
        <v>145622747.08000001</v>
      </c>
      <c r="L14" s="521">
        <v>54683149.5</v>
      </c>
      <c r="M14" s="540"/>
      <c r="N14" s="523"/>
      <c r="P14" s="537"/>
    </row>
    <row r="15" spans="1:16" ht="12.75" x14ac:dyDescent="0.2">
      <c r="A15" s="520" t="s">
        <v>496</v>
      </c>
      <c r="B15" s="521">
        <v>15536481.15</v>
      </c>
      <c r="C15" s="521">
        <v>25434253.299999997</v>
      </c>
      <c r="D15" s="521">
        <v>62385858.5</v>
      </c>
      <c r="E15" s="521">
        <v>138938998.34999999</v>
      </c>
      <c r="F15" s="521">
        <v>106827611.59</v>
      </c>
      <c r="G15" s="521">
        <v>34468898.82</v>
      </c>
      <c r="H15" s="521">
        <v>53934215.049999997</v>
      </c>
      <c r="I15" s="521">
        <v>306762241.19</v>
      </c>
      <c r="J15" s="521">
        <v>209960498.38</v>
      </c>
      <c r="K15" s="521">
        <v>133376360.53999999</v>
      </c>
      <c r="L15" s="521">
        <v>51047313</v>
      </c>
      <c r="M15" s="540"/>
    </row>
    <row r="16" spans="1:16" ht="12.75" x14ac:dyDescent="0.2">
      <c r="A16" s="520" t="s">
        <v>501</v>
      </c>
      <c r="B16" s="521">
        <v>1851.9</v>
      </c>
      <c r="C16" s="521">
        <v>31623008.73</v>
      </c>
      <c r="D16" s="521">
        <v>5204824.2</v>
      </c>
      <c r="E16" s="521">
        <v>697580.33000000007</v>
      </c>
      <c r="F16" s="521">
        <v>818638.28</v>
      </c>
      <c r="G16" s="521">
        <v>6200096.8000000007</v>
      </c>
      <c r="H16" s="521">
        <v>5767676.9800000004</v>
      </c>
      <c r="I16" s="521">
        <v>30381196.900000002</v>
      </c>
      <c r="J16" s="521">
        <v>144050915.21000001</v>
      </c>
      <c r="K16" s="521">
        <v>155764108.38999999</v>
      </c>
      <c r="L16" s="521">
        <v>28098729</v>
      </c>
      <c r="M16" s="540"/>
    </row>
    <row r="17" spans="1:14" ht="12.75" x14ac:dyDescent="0.2">
      <c r="A17" s="520" t="s">
        <v>498</v>
      </c>
      <c r="B17" s="521">
        <v>75878391.219999999</v>
      </c>
      <c r="C17" s="521">
        <v>41111915.07</v>
      </c>
      <c r="D17" s="521">
        <v>75575204.480000004</v>
      </c>
      <c r="E17" s="521">
        <v>101580341.20999999</v>
      </c>
      <c r="F17" s="521">
        <v>105260682.23999999</v>
      </c>
      <c r="G17" s="521">
        <v>71001110.250000015</v>
      </c>
      <c r="H17" s="521">
        <v>64887353.600000001</v>
      </c>
      <c r="I17" s="521">
        <v>156343275.24000001</v>
      </c>
      <c r="J17" s="521">
        <v>97063111.160000011</v>
      </c>
      <c r="K17" s="521">
        <v>61952658.939999998</v>
      </c>
      <c r="L17" s="521">
        <v>21320636.100000001</v>
      </c>
      <c r="M17" s="540"/>
    </row>
    <row r="18" spans="1:14" ht="12.75" x14ac:dyDescent="0.2">
      <c r="A18" s="520" t="s">
        <v>499</v>
      </c>
      <c r="B18" s="521">
        <v>9649463.5899999999</v>
      </c>
      <c r="C18" s="521">
        <v>15023096.52</v>
      </c>
      <c r="D18" s="521">
        <v>10813574.67</v>
      </c>
      <c r="E18" s="521">
        <v>32699667.59</v>
      </c>
      <c r="F18" s="521">
        <v>20710318.760000002</v>
      </c>
      <c r="G18" s="521">
        <v>54078141.359999999</v>
      </c>
      <c r="H18" s="521">
        <v>71708375.75</v>
      </c>
      <c r="I18" s="521">
        <v>122562005.59999999</v>
      </c>
      <c r="J18" s="521">
        <v>76054465.530000001</v>
      </c>
      <c r="K18" s="521">
        <v>51744513.920000002</v>
      </c>
      <c r="L18" s="521">
        <v>16118204</v>
      </c>
      <c r="M18" s="540"/>
    </row>
    <row r="19" spans="1:14" ht="12.75" x14ac:dyDescent="0.2">
      <c r="A19" s="520" t="s">
        <v>500</v>
      </c>
      <c r="B19" s="521">
        <v>45275011.489999995</v>
      </c>
      <c r="C19" s="521">
        <v>12959532.629999999</v>
      </c>
      <c r="D19" s="521">
        <v>44307510.899999999</v>
      </c>
      <c r="E19" s="521">
        <v>69258149.189999998</v>
      </c>
      <c r="F19" s="521">
        <v>65758505.040000007</v>
      </c>
      <c r="G19" s="521">
        <v>28264960.719999999</v>
      </c>
      <c r="H19" s="521">
        <v>13171974</v>
      </c>
      <c r="I19" s="521">
        <v>69778242.989999995</v>
      </c>
      <c r="J19" s="521">
        <v>54159557.520000003</v>
      </c>
      <c r="K19" s="521">
        <v>55804370.649999999</v>
      </c>
      <c r="L19" s="521">
        <v>11832296</v>
      </c>
      <c r="M19" s="540"/>
    </row>
    <row r="20" spans="1:14" ht="12.75" x14ac:dyDescent="0.2">
      <c r="A20" s="520" t="s">
        <v>502</v>
      </c>
      <c r="B20" s="521">
        <v>1919372.6</v>
      </c>
      <c r="C20" s="521">
        <v>95516.83</v>
      </c>
      <c r="D20" s="521">
        <v>980189.5</v>
      </c>
      <c r="E20" s="521">
        <v>2789100.56</v>
      </c>
      <c r="F20" s="521">
        <v>2264132.0499999998</v>
      </c>
      <c r="G20" s="521">
        <v>3445190.3499999996</v>
      </c>
      <c r="H20" s="521">
        <v>2202516.15</v>
      </c>
      <c r="I20" s="521">
        <v>4975895.87</v>
      </c>
      <c r="J20" s="521">
        <v>5854078.3899999997</v>
      </c>
      <c r="K20" s="521">
        <v>17189252.609999999</v>
      </c>
      <c r="L20" s="521">
        <v>377261</v>
      </c>
      <c r="M20" s="540"/>
    </row>
    <row r="21" spans="1:14" ht="12.75" x14ac:dyDescent="0.2">
      <c r="A21" s="520" t="s">
        <v>504</v>
      </c>
      <c r="B21" s="521">
        <v>806841.22</v>
      </c>
      <c r="C21" s="521">
        <v>943407.78</v>
      </c>
      <c r="D21" s="521">
        <v>1055998.03</v>
      </c>
      <c r="E21" s="521">
        <v>1077439.94</v>
      </c>
      <c r="F21" s="521">
        <v>1062264.6599999999</v>
      </c>
      <c r="G21" s="521">
        <v>999648.52</v>
      </c>
      <c r="H21" s="521">
        <v>657888.72</v>
      </c>
      <c r="I21" s="521">
        <v>1438632.1600000001</v>
      </c>
      <c r="J21" s="521">
        <v>1471791.25</v>
      </c>
      <c r="K21" s="521">
        <v>1366103.3399999999</v>
      </c>
      <c r="L21" s="521">
        <v>146818</v>
      </c>
      <c r="M21" s="540"/>
    </row>
    <row r="22" spans="1:14" ht="12.75" x14ac:dyDescent="0.2">
      <c r="A22" s="520" t="s">
        <v>503</v>
      </c>
      <c r="B22" s="521">
        <v>99562.389999999985</v>
      </c>
      <c r="C22" s="521">
        <v>582873.76</v>
      </c>
      <c r="D22" s="521">
        <v>884570.42999999993</v>
      </c>
      <c r="E22" s="521">
        <v>1462575.0499999998</v>
      </c>
      <c r="F22" s="521">
        <v>1546136.0499999998</v>
      </c>
      <c r="G22" s="521">
        <v>2197856.73</v>
      </c>
      <c r="H22" s="521">
        <v>3792919.78</v>
      </c>
      <c r="I22" s="521">
        <v>4454728.49</v>
      </c>
      <c r="J22" s="521">
        <v>4016114.62</v>
      </c>
      <c r="K22" s="521">
        <v>5118104.57</v>
      </c>
      <c r="L22" s="521">
        <v>44309</v>
      </c>
      <c r="M22" s="540"/>
    </row>
    <row r="23" spans="1:14" ht="12.75" x14ac:dyDescent="0.2">
      <c r="A23" s="520" t="s">
        <v>507</v>
      </c>
      <c r="B23" s="521">
        <v>89.12</v>
      </c>
      <c r="C23" s="521">
        <v>14.989999999999998</v>
      </c>
      <c r="D23" s="521">
        <v>0</v>
      </c>
      <c r="E23" s="521">
        <v>0</v>
      </c>
      <c r="F23" s="521">
        <v>6.9499999999999993</v>
      </c>
      <c r="G23" s="521">
        <v>2053.8000000000002</v>
      </c>
      <c r="H23" s="521">
        <v>66.23</v>
      </c>
      <c r="I23" s="521">
        <v>445.46000000000004</v>
      </c>
      <c r="J23" s="521">
        <v>561.71</v>
      </c>
      <c r="K23" s="521">
        <v>442.12</v>
      </c>
      <c r="L23" s="521">
        <v>0</v>
      </c>
      <c r="M23" s="540"/>
    </row>
    <row r="24" spans="1:14" ht="12.75" x14ac:dyDescent="0.2">
      <c r="A24" s="520" t="s">
        <v>494</v>
      </c>
      <c r="B24" s="521">
        <v>659.47</v>
      </c>
      <c r="C24" s="521">
        <v>3207066.32</v>
      </c>
      <c r="D24" s="521">
        <v>16469485.630000001</v>
      </c>
      <c r="E24" s="521">
        <v>11708222.23</v>
      </c>
      <c r="F24" s="521">
        <v>12646510.309999999</v>
      </c>
      <c r="G24" s="521">
        <v>17097515.369999997</v>
      </c>
      <c r="H24" s="521">
        <v>5899825.0999999996</v>
      </c>
      <c r="I24" s="521">
        <v>316473680.74000001</v>
      </c>
      <c r="J24" s="521">
        <v>119689152</v>
      </c>
      <c r="K24" s="521">
        <v>158176840.80000001</v>
      </c>
      <c r="L24" s="521">
        <v>0</v>
      </c>
      <c r="M24" s="540"/>
    </row>
    <row r="25" spans="1:14" ht="12.75" x14ac:dyDescent="0.2">
      <c r="A25" s="520" t="s">
        <v>511</v>
      </c>
      <c r="B25" s="521">
        <v>15468.939999999999</v>
      </c>
      <c r="C25" s="521">
        <v>5134.92</v>
      </c>
      <c r="D25" s="521">
        <v>8256.16</v>
      </c>
      <c r="E25" s="521">
        <v>2401.39</v>
      </c>
      <c r="F25" s="521">
        <v>4502.2299999999996</v>
      </c>
      <c r="G25" s="521">
        <v>10984.09</v>
      </c>
      <c r="H25" s="521">
        <v>40343.879999999997</v>
      </c>
      <c r="I25" s="521">
        <v>166297.10999999999</v>
      </c>
      <c r="J25" s="521">
        <v>242359.6</v>
      </c>
      <c r="K25" s="521">
        <v>1081.55</v>
      </c>
      <c r="L25" s="521">
        <v>0</v>
      </c>
      <c r="M25" s="540"/>
    </row>
    <row r="26" spans="1:14" ht="12.75" x14ac:dyDescent="0.2">
      <c r="A26" s="520" t="s">
        <v>505</v>
      </c>
      <c r="B26" s="521">
        <v>805950.03</v>
      </c>
      <c r="C26" s="521">
        <v>22759.97</v>
      </c>
      <c r="D26" s="521">
        <v>3631134.7199999997</v>
      </c>
      <c r="E26" s="521">
        <v>12422326.800000001</v>
      </c>
      <c r="F26" s="521">
        <v>7546069.5999999996</v>
      </c>
      <c r="G26" s="521">
        <v>2381333.91</v>
      </c>
      <c r="H26" s="521">
        <v>1161645</v>
      </c>
      <c r="I26" s="521">
        <v>4263.3999999999996</v>
      </c>
      <c r="J26" s="521">
        <v>3831.15</v>
      </c>
      <c r="K26" s="521">
        <v>6851.03</v>
      </c>
      <c r="L26" s="521">
        <v>0</v>
      </c>
      <c r="M26" s="540"/>
    </row>
    <row r="27" spans="1:14" ht="12.75" x14ac:dyDescent="0.2">
      <c r="A27" s="520" t="s">
        <v>506</v>
      </c>
      <c r="B27" s="521">
        <v>1429.08</v>
      </c>
      <c r="C27" s="521">
        <v>4315.1399999999994</v>
      </c>
      <c r="D27" s="521">
        <v>6720.92</v>
      </c>
      <c r="E27" s="521">
        <v>5439.07</v>
      </c>
      <c r="F27" s="521">
        <v>2607.8199999999997</v>
      </c>
      <c r="G27" s="521">
        <v>1950.37</v>
      </c>
      <c r="H27" s="521">
        <v>10425.67</v>
      </c>
      <c r="I27" s="521">
        <v>20996.690000000002</v>
      </c>
      <c r="J27" s="521">
        <v>15132.73</v>
      </c>
      <c r="K27" s="521">
        <v>12134.76</v>
      </c>
      <c r="L27" s="521">
        <v>0</v>
      </c>
      <c r="M27" s="540"/>
    </row>
    <row r="28" spans="1:14" ht="12.75" x14ac:dyDescent="0.2">
      <c r="A28" s="520" t="s">
        <v>508</v>
      </c>
      <c r="B28" s="521">
        <v>0</v>
      </c>
      <c r="C28" s="521">
        <v>0</v>
      </c>
      <c r="D28" s="521">
        <v>0</v>
      </c>
      <c r="E28" s="521">
        <v>0</v>
      </c>
      <c r="F28" s="521">
        <v>0</v>
      </c>
      <c r="G28" s="521">
        <v>554.11</v>
      </c>
      <c r="H28" s="521">
        <v>534.77</v>
      </c>
      <c r="I28" s="521">
        <v>496.5</v>
      </c>
      <c r="J28" s="521">
        <v>449.83000000000004</v>
      </c>
      <c r="K28" s="521">
        <v>2265.3199999999997</v>
      </c>
      <c r="L28" s="521">
        <v>0</v>
      </c>
      <c r="M28" s="540"/>
    </row>
    <row r="29" spans="1:14" ht="12.75" x14ac:dyDescent="0.2">
      <c r="A29" s="520" t="s">
        <v>509</v>
      </c>
      <c r="B29" s="521">
        <v>0</v>
      </c>
      <c r="C29" s="521">
        <v>0</v>
      </c>
      <c r="D29" s="521">
        <v>46461.25</v>
      </c>
      <c r="E29" s="521">
        <v>22714.5</v>
      </c>
      <c r="F29" s="521">
        <v>26256.42</v>
      </c>
      <c r="G29" s="521">
        <v>1116.05</v>
      </c>
      <c r="H29" s="521">
        <v>2371</v>
      </c>
      <c r="I29" s="521">
        <v>4407.67</v>
      </c>
      <c r="J29" s="521">
        <v>19.829999999999998</v>
      </c>
      <c r="K29" s="521">
        <v>684.75</v>
      </c>
      <c r="L29" s="521">
        <v>0</v>
      </c>
      <c r="M29" s="540"/>
    </row>
    <row r="30" spans="1:14" ht="13.5" thickBot="1" x14ac:dyDescent="0.25">
      <c r="A30" s="520" t="s">
        <v>510</v>
      </c>
      <c r="B30" s="521">
        <v>0</v>
      </c>
      <c r="C30" s="521">
        <v>0</v>
      </c>
      <c r="D30" s="521">
        <v>0</v>
      </c>
      <c r="E30" s="521">
        <v>0</v>
      </c>
      <c r="F30" s="521">
        <v>0</v>
      </c>
      <c r="G30" s="521">
        <v>204.17</v>
      </c>
      <c r="H30" s="521">
        <v>0</v>
      </c>
      <c r="I30" s="521">
        <v>323.17</v>
      </c>
      <c r="J30" s="521">
        <v>343.12</v>
      </c>
      <c r="K30" s="521">
        <v>646.11</v>
      </c>
      <c r="L30" s="521">
        <v>0</v>
      </c>
      <c r="M30" s="540"/>
      <c r="N30" s="523"/>
    </row>
    <row r="31" spans="1:14" ht="13.5" thickBot="1" x14ac:dyDescent="0.25">
      <c r="A31" s="541" t="s">
        <v>518</v>
      </c>
      <c r="B31" s="539">
        <v>553777398.73000002</v>
      </c>
      <c r="C31" s="539">
        <v>921294433.60999978</v>
      </c>
      <c r="D31" s="539">
        <v>1294129001.8199999</v>
      </c>
      <c r="E31" s="539">
        <v>1551829060.0399992</v>
      </c>
      <c r="F31" s="539">
        <v>1595669572.1800001</v>
      </c>
      <c r="G31" s="539">
        <v>1347757603.0999999</v>
      </c>
      <c r="H31" s="539">
        <v>3567002137.6800003</v>
      </c>
      <c r="I31" s="539">
        <v>2953700136.9900002</v>
      </c>
      <c r="J31" s="539">
        <f>SUM(J32:J56)</f>
        <v>2130246987.0900002</v>
      </c>
      <c r="K31" s="539">
        <f>SUM(K32:K56)</f>
        <v>2186965544.849999</v>
      </c>
      <c r="L31" s="539">
        <f>SUM(L32:L56)</f>
        <v>690317317.9000001</v>
      </c>
      <c r="M31" s="536"/>
    </row>
    <row r="32" spans="1:14" ht="12.75" x14ac:dyDescent="0.2">
      <c r="A32" s="143" t="s">
        <v>487</v>
      </c>
      <c r="B32" s="125">
        <v>3782788.7499999995</v>
      </c>
      <c r="C32" s="125">
        <v>67873027.98999998</v>
      </c>
      <c r="D32" s="548">
        <v>253105686.56999993</v>
      </c>
      <c r="E32" s="548">
        <v>436969243.44</v>
      </c>
      <c r="F32" s="548">
        <v>289108548.65000015</v>
      </c>
      <c r="G32" s="543">
        <v>141873742.14999998</v>
      </c>
      <c r="H32" s="521">
        <v>619563981.90999985</v>
      </c>
      <c r="I32" s="521">
        <v>798463349.86999965</v>
      </c>
      <c r="J32" s="521">
        <v>356204712.31</v>
      </c>
      <c r="K32" s="521">
        <v>331287142.3499999</v>
      </c>
      <c r="L32" s="521">
        <v>142928776.50000003</v>
      </c>
      <c r="M32" s="536"/>
      <c r="N32" s="523"/>
    </row>
    <row r="33" spans="1:20" ht="15" x14ac:dyDescent="0.25">
      <c r="A33" s="143" t="s">
        <v>494</v>
      </c>
      <c r="B33" s="125">
        <v>1972237.6700000004</v>
      </c>
      <c r="C33" s="125">
        <v>97602573.129999995</v>
      </c>
      <c r="D33" s="548">
        <v>299021879.33999974</v>
      </c>
      <c r="E33" s="548">
        <v>262400716.7299999</v>
      </c>
      <c r="F33" s="548">
        <v>205180204.41</v>
      </c>
      <c r="G33" s="543">
        <v>224292334.49999985</v>
      </c>
      <c r="H33" s="521">
        <v>381879177.25999993</v>
      </c>
      <c r="I33" s="521">
        <v>255627741.18999994</v>
      </c>
      <c r="J33" s="521">
        <v>356088789.54000002</v>
      </c>
      <c r="K33" s="521">
        <v>317357742.94</v>
      </c>
      <c r="L33" s="521">
        <v>121072716.03999998</v>
      </c>
      <c r="M33" s="544"/>
      <c r="N33" s="521"/>
      <c r="O33" s="521"/>
    </row>
    <row r="34" spans="1:20" ht="15" x14ac:dyDescent="0.25">
      <c r="A34" s="143" t="s">
        <v>492</v>
      </c>
      <c r="B34" s="125">
        <v>52833395.039999992</v>
      </c>
      <c r="C34" s="125">
        <v>32647279.890000004</v>
      </c>
      <c r="D34" s="548">
        <v>37020008.899999991</v>
      </c>
      <c r="E34" s="548">
        <v>51038111.769999996</v>
      </c>
      <c r="F34" s="548">
        <v>58885164.350000001</v>
      </c>
      <c r="G34" s="543">
        <v>53879644.410000004</v>
      </c>
      <c r="H34" s="521">
        <v>164896294.55999997</v>
      </c>
      <c r="I34" s="521">
        <v>192432520.05000001</v>
      </c>
      <c r="J34" s="521">
        <v>325576214.03999996</v>
      </c>
      <c r="K34" s="521">
        <v>359482800.31999999</v>
      </c>
      <c r="L34" s="521">
        <v>77545168.13000001</v>
      </c>
      <c r="M34" s="545"/>
      <c r="N34" s="521"/>
      <c r="O34" s="521"/>
      <c r="P34" s="537"/>
      <c r="Q34" s="537"/>
    </row>
    <row r="35" spans="1:20" s="130" customFormat="1" ht="15" x14ac:dyDescent="0.25">
      <c r="A35" s="143" t="s">
        <v>490</v>
      </c>
      <c r="B35" s="125">
        <v>49870293.899999999</v>
      </c>
      <c r="C35" s="125">
        <v>31987064.440000001</v>
      </c>
      <c r="D35" s="548">
        <v>34847381.639999993</v>
      </c>
      <c r="E35" s="548">
        <v>50731251.229999997</v>
      </c>
      <c r="F35" s="548">
        <v>70440473.929999992</v>
      </c>
      <c r="G35" s="543">
        <v>85386663.370000005</v>
      </c>
      <c r="H35" s="521">
        <v>246399825.99999994</v>
      </c>
      <c r="I35" s="521">
        <v>303369010.94</v>
      </c>
      <c r="J35" s="521">
        <v>155604803.37</v>
      </c>
      <c r="K35" s="521">
        <v>212009650.88</v>
      </c>
      <c r="L35" s="521">
        <v>68118243.769999996</v>
      </c>
      <c r="M35" s="545"/>
    </row>
    <row r="36" spans="1:20" ht="15" x14ac:dyDescent="0.25">
      <c r="A36" s="143" t="s">
        <v>488</v>
      </c>
      <c r="B36" s="125">
        <v>74705967.979999989</v>
      </c>
      <c r="C36" s="125">
        <v>364284360.0999999</v>
      </c>
      <c r="D36" s="548">
        <v>254940364.47000003</v>
      </c>
      <c r="E36" s="548">
        <v>308562000.86999989</v>
      </c>
      <c r="F36" s="548">
        <v>589779087.00000012</v>
      </c>
      <c r="G36" s="543">
        <v>456368326.80999982</v>
      </c>
      <c r="H36" s="521">
        <v>1239119452.05</v>
      </c>
      <c r="I36" s="521">
        <v>324726355.44</v>
      </c>
      <c r="J36" s="521">
        <v>217137729.47</v>
      </c>
      <c r="K36" s="521">
        <v>197474783.64000002</v>
      </c>
      <c r="L36" s="521">
        <v>61601821.479999997</v>
      </c>
      <c r="M36" s="545"/>
      <c r="P36" s="546"/>
    </row>
    <row r="37" spans="1:20" ht="15" x14ac:dyDescent="0.25">
      <c r="A37" s="143" t="s">
        <v>491</v>
      </c>
      <c r="B37" s="125">
        <v>95832840.879999995</v>
      </c>
      <c r="C37" s="125">
        <v>113826598.11999997</v>
      </c>
      <c r="D37" s="548">
        <v>133946565.97000001</v>
      </c>
      <c r="E37" s="548">
        <v>162616331.24999997</v>
      </c>
      <c r="F37" s="548">
        <v>133465439.31</v>
      </c>
      <c r="G37" s="543">
        <v>112395727.99999997</v>
      </c>
      <c r="H37" s="521">
        <v>230283167.26999998</v>
      </c>
      <c r="I37" s="521">
        <v>177704433.04999992</v>
      </c>
      <c r="J37" s="521">
        <v>179604903.08999997</v>
      </c>
      <c r="K37" s="521">
        <v>187131815.28999999</v>
      </c>
      <c r="L37" s="521">
        <v>54011153.570000008</v>
      </c>
      <c r="M37" s="545"/>
    </row>
    <row r="38" spans="1:20" ht="12.75" x14ac:dyDescent="0.2">
      <c r="A38" s="652" t="s">
        <v>489</v>
      </c>
      <c r="B38" s="521">
        <v>12965138.059999999</v>
      </c>
      <c r="C38" s="521">
        <v>10621980.539999999</v>
      </c>
      <c r="D38" s="543">
        <v>21840925.919999998</v>
      </c>
      <c r="E38" s="543">
        <v>13181073.239999998</v>
      </c>
      <c r="F38" s="543">
        <v>29300948.289999999</v>
      </c>
      <c r="G38" s="543">
        <v>51528132.049999997</v>
      </c>
      <c r="H38" s="521">
        <v>272944531.11000001</v>
      </c>
      <c r="I38" s="521">
        <v>467162152.86000001</v>
      </c>
      <c r="J38" s="521">
        <v>246166941.66000003</v>
      </c>
      <c r="K38" s="521">
        <v>220533003.36000001</v>
      </c>
      <c r="L38" s="521">
        <v>36869450.509999998</v>
      </c>
    </row>
    <row r="39" spans="1:20" ht="15" x14ac:dyDescent="0.25">
      <c r="A39" s="143" t="s">
        <v>495</v>
      </c>
      <c r="B39" s="125">
        <v>39936731.819999985</v>
      </c>
      <c r="C39" s="125">
        <v>41966269.260000005</v>
      </c>
      <c r="D39" s="548">
        <v>43408346.93</v>
      </c>
      <c r="E39" s="548">
        <v>40466660.560000002</v>
      </c>
      <c r="F39" s="548">
        <v>44445044.389999993</v>
      </c>
      <c r="G39" s="543">
        <v>64230825.640000008</v>
      </c>
      <c r="H39" s="521">
        <v>109079291.27</v>
      </c>
      <c r="I39" s="521">
        <v>72829337.920000002</v>
      </c>
      <c r="J39" s="521">
        <v>57746406.000000007</v>
      </c>
      <c r="K39" s="521">
        <v>67294789.370000005</v>
      </c>
      <c r="L39" s="521">
        <v>33111201.069999993</v>
      </c>
      <c r="M39" s="544"/>
      <c r="N39" s="536"/>
      <c r="O39" s="536"/>
      <c r="P39" s="536"/>
      <c r="Q39" s="536"/>
      <c r="R39" s="536"/>
      <c r="S39" s="536"/>
      <c r="T39" s="536"/>
    </row>
    <row r="40" spans="1:20" ht="15" x14ac:dyDescent="0.25">
      <c r="A40" s="143" t="s">
        <v>497</v>
      </c>
      <c r="B40" s="125">
        <v>28169117.63000001</v>
      </c>
      <c r="C40" s="125">
        <v>20726605.27999999</v>
      </c>
      <c r="D40" s="563">
        <v>31707595.720000006</v>
      </c>
      <c r="E40" s="563">
        <v>27546842.109999999</v>
      </c>
      <c r="F40" s="563">
        <v>22901802.579999991</v>
      </c>
      <c r="G40" s="547">
        <v>15431745.90000001</v>
      </c>
      <c r="H40" s="521">
        <v>41371817.509999998</v>
      </c>
      <c r="I40" s="521">
        <v>115716249.10999998</v>
      </c>
      <c r="J40" s="521">
        <v>32854811.379999999</v>
      </c>
      <c r="K40" s="521">
        <v>57396038.609999999</v>
      </c>
      <c r="L40" s="521">
        <v>22746467.199999999</v>
      </c>
      <c r="M40" s="544"/>
      <c r="N40" s="536"/>
      <c r="O40" s="536"/>
      <c r="P40" s="536"/>
      <c r="Q40" s="536"/>
      <c r="R40" s="536"/>
      <c r="S40" s="536"/>
      <c r="T40" s="536"/>
    </row>
    <row r="41" spans="1:20" ht="12.75" x14ac:dyDescent="0.2">
      <c r="A41" s="143" t="s">
        <v>493</v>
      </c>
      <c r="B41" s="125">
        <v>41388450.070000023</v>
      </c>
      <c r="C41" s="125">
        <v>39987757.650000006</v>
      </c>
      <c r="D41" s="548">
        <v>52505431.340000011</v>
      </c>
      <c r="E41" s="548">
        <v>40977897.549999982</v>
      </c>
      <c r="F41" s="548">
        <v>38349044.249999993</v>
      </c>
      <c r="G41" s="543">
        <v>54018026.13000001</v>
      </c>
      <c r="H41" s="521">
        <v>65012466.039999999</v>
      </c>
      <c r="I41" s="521">
        <v>61343585.300000004</v>
      </c>
      <c r="J41" s="521">
        <v>58411229.120000005</v>
      </c>
      <c r="K41" s="521">
        <v>67265890.799999997</v>
      </c>
      <c r="L41" s="521">
        <v>20083301.59</v>
      </c>
      <c r="M41" s="536"/>
      <c r="N41" s="536"/>
      <c r="O41" s="536"/>
      <c r="P41" s="536"/>
      <c r="Q41" s="536"/>
      <c r="R41" s="536"/>
      <c r="S41" s="536"/>
      <c r="T41" s="536"/>
    </row>
    <row r="42" spans="1:20" ht="15" x14ac:dyDescent="0.25">
      <c r="A42" s="143" t="s">
        <v>500</v>
      </c>
      <c r="B42" s="125">
        <v>43544462.630000003</v>
      </c>
      <c r="C42" s="125">
        <v>22252766.829999994</v>
      </c>
      <c r="D42" s="563">
        <v>30808610.84</v>
      </c>
      <c r="E42" s="563">
        <v>36817070.799999997</v>
      </c>
      <c r="F42" s="563">
        <v>29286302.299999993</v>
      </c>
      <c r="G42" s="547">
        <v>21470516.940000001</v>
      </c>
      <c r="H42" s="521">
        <v>37032536.200000003</v>
      </c>
      <c r="I42" s="521">
        <v>47922625.470000006</v>
      </c>
      <c r="J42" s="521">
        <v>38638399.759999998</v>
      </c>
      <c r="K42" s="521">
        <v>47256438.25</v>
      </c>
      <c r="L42" s="521">
        <v>16361121.189999999</v>
      </c>
      <c r="M42" s="544"/>
      <c r="N42" s="536"/>
      <c r="O42" s="536"/>
      <c r="P42" s="536"/>
      <c r="Q42" s="536"/>
      <c r="R42" s="536"/>
      <c r="S42" s="536"/>
      <c r="T42" s="536"/>
    </row>
    <row r="43" spans="1:20" ht="15" x14ac:dyDescent="0.25">
      <c r="A43" s="143" t="s">
        <v>498</v>
      </c>
      <c r="B43" s="125">
        <v>43092373.820000008</v>
      </c>
      <c r="C43" s="125">
        <v>29716678.100000001</v>
      </c>
      <c r="D43" s="563">
        <v>41945982.120000012</v>
      </c>
      <c r="E43" s="563">
        <v>47533281.609999992</v>
      </c>
      <c r="F43" s="563">
        <v>32984802.900000006</v>
      </c>
      <c r="G43" s="547">
        <v>28541574.749999993</v>
      </c>
      <c r="H43" s="521">
        <v>92244634.230000019</v>
      </c>
      <c r="I43" s="521">
        <v>57562651.850000046</v>
      </c>
      <c r="J43" s="521">
        <v>43288333.449999966</v>
      </c>
      <c r="K43" s="521">
        <v>53302998.330000013</v>
      </c>
      <c r="L43" s="521">
        <v>14020093.03999999</v>
      </c>
      <c r="M43" s="544"/>
      <c r="N43" s="536"/>
      <c r="O43" s="536"/>
      <c r="P43" s="536"/>
      <c r="Q43" s="536"/>
      <c r="R43" s="536"/>
      <c r="S43" s="536"/>
      <c r="T43" s="536"/>
    </row>
    <row r="44" spans="1:20" ht="15" x14ac:dyDescent="0.25">
      <c r="A44" s="143" t="s">
        <v>496</v>
      </c>
      <c r="B44" s="125">
        <v>44455983.600000001</v>
      </c>
      <c r="C44" s="125">
        <v>25115197.129999992</v>
      </c>
      <c r="D44" s="548">
        <v>30075847.449999992</v>
      </c>
      <c r="E44" s="548">
        <v>37912818.020000003</v>
      </c>
      <c r="F44" s="548">
        <v>27545624.259999998</v>
      </c>
      <c r="G44" s="543">
        <v>18080641.159999993</v>
      </c>
      <c r="H44" s="521">
        <v>32102053.259999998</v>
      </c>
      <c r="I44" s="521">
        <v>44296491.939999983</v>
      </c>
      <c r="J44" s="521">
        <v>32119949.209999997</v>
      </c>
      <c r="K44" s="521">
        <v>30898164.200000003</v>
      </c>
      <c r="L44" s="521">
        <v>9306007.209999999</v>
      </c>
      <c r="M44" s="544"/>
      <c r="N44" s="536"/>
      <c r="O44" s="536"/>
      <c r="P44" s="536"/>
      <c r="Q44" s="536"/>
      <c r="R44" s="536"/>
      <c r="S44" s="536"/>
      <c r="T44" s="536"/>
    </row>
    <row r="45" spans="1:20" ht="15" x14ac:dyDescent="0.25">
      <c r="A45" s="143" t="s">
        <v>499</v>
      </c>
      <c r="B45" s="125">
        <v>10982815.459999993</v>
      </c>
      <c r="C45" s="125">
        <v>14553544.039999999</v>
      </c>
      <c r="D45" s="548">
        <v>18670393.109999992</v>
      </c>
      <c r="E45" s="548">
        <v>20897868.690000005</v>
      </c>
      <c r="F45" s="548">
        <v>14951917.119999999</v>
      </c>
      <c r="G45" s="543">
        <v>14050203.010000002</v>
      </c>
      <c r="H45" s="521">
        <v>26887617.290000007</v>
      </c>
      <c r="I45" s="521">
        <v>25050601.439999998</v>
      </c>
      <c r="J45" s="521">
        <v>18726605.330000002</v>
      </c>
      <c r="K45" s="521">
        <v>22080482.780000005</v>
      </c>
      <c r="L45" s="521">
        <v>7728920.4000000013</v>
      </c>
      <c r="M45" s="544"/>
      <c r="N45" s="536"/>
      <c r="O45" s="536"/>
      <c r="P45" s="536"/>
      <c r="Q45" s="536"/>
      <c r="R45" s="536"/>
      <c r="S45" s="536"/>
      <c r="T45" s="536"/>
    </row>
    <row r="46" spans="1:20" ht="15" x14ac:dyDescent="0.25">
      <c r="A46" s="143" t="s">
        <v>502</v>
      </c>
      <c r="B46" s="125">
        <v>7581012.2099999981</v>
      </c>
      <c r="C46" s="125">
        <v>5115195.51</v>
      </c>
      <c r="D46" s="548">
        <v>4942204.2699999996</v>
      </c>
      <c r="E46" s="548">
        <v>5145003.5899999989</v>
      </c>
      <c r="F46" s="548">
        <v>4912752.0900000008</v>
      </c>
      <c r="G46" s="543">
        <v>3472204.84</v>
      </c>
      <c r="H46" s="521">
        <v>4532646.41</v>
      </c>
      <c r="I46" s="521">
        <v>5391846.2000000002</v>
      </c>
      <c r="J46" s="521">
        <v>6012225.6300000008</v>
      </c>
      <c r="K46" s="521">
        <v>8996058.7400000021</v>
      </c>
      <c r="L46" s="521">
        <v>2775415.1399999997</v>
      </c>
      <c r="M46" s="544"/>
      <c r="N46" s="536"/>
      <c r="O46" s="536"/>
      <c r="P46" s="536"/>
      <c r="Q46" s="536"/>
      <c r="R46" s="536"/>
      <c r="S46" s="536"/>
      <c r="T46" s="536"/>
    </row>
    <row r="47" spans="1:20" ht="12.75" x14ac:dyDescent="0.2">
      <c r="A47" s="143" t="s">
        <v>505</v>
      </c>
      <c r="B47" s="125">
        <v>2043013.6900000011</v>
      </c>
      <c r="C47" s="125">
        <v>2101637.0300000003</v>
      </c>
      <c r="D47" s="548">
        <v>4617777.3600000031</v>
      </c>
      <c r="E47" s="548">
        <v>8015600.6800000006</v>
      </c>
      <c r="F47" s="548">
        <v>2870467.6599999988</v>
      </c>
      <c r="G47" s="543">
        <v>1864809.4</v>
      </c>
      <c r="H47" s="521">
        <v>0</v>
      </c>
      <c r="I47" s="521">
        <v>125412.68000000004</v>
      </c>
      <c r="J47" s="521">
        <v>2106458.58</v>
      </c>
      <c r="K47" s="521">
        <v>3257053.23</v>
      </c>
      <c r="L47" s="521">
        <v>1032543.4400000001</v>
      </c>
      <c r="M47" s="536"/>
      <c r="N47" s="536"/>
      <c r="O47" s="536"/>
      <c r="P47" s="536"/>
      <c r="Q47" s="536"/>
      <c r="R47" s="536"/>
      <c r="S47" s="536"/>
      <c r="T47" s="536"/>
    </row>
    <row r="48" spans="1:20" ht="12.75" x14ac:dyDescent="0.2">
      <c r="A48" s="143" t="s">
        <v>506</v>
      </c>
      <c r="B48" s="125">
        <v>0</v>
      </c>
      <c r="C48" s="125">
        <v>0</v>
      </c>
      <c r="D48" s="548">
        <v>0</v>
      </c>
      <c r="E48" s="548">
        <v>0</v>
      </c>
      <c r="F48" s="548">
        <v>0</v>
      </c>
      <c r="G48" s="548">
        <v>0</v>
      </c>
      <c r="H48" s="521">
        <v>2300842.2099999995</v>
      </c>
      <c r="I48" s="521">
        <v>2168900.0199999996</v>
      </c>
      <c r="J48" s="521">
        <v>2168901.77</v>
      </c>
      <c r="K48" s="521">
        <v>2198571.52</v>
      </c>
      <c r="L48" s="521">
        <v>542225.07000000007</v>
      </c>
      <c r="M48" s="536"/>
      <c r="N48" s="536"/>
      <c r="O48" s="536"/>
      <c r="P48" s="536"/>
      <c r="Q48" s="536"/>
      <c r="R48" s="536"/>
      <c r="S48" s="536"/>
      <c r="T48" s="536"/>
    </row>
    <row r="49" spans="1:20" ht="15" x14ac:dyDescent="0.25">
      <c r="A49" s="143" t="s">
        <v>501</v>
      </c>
      <c r="B49" s="125">
        <v>311983.15999999992</v>
      </c>
      <c r="C49" s="125">
        <v>649624.65000000014</v>
      </c>
      <c r="D49" s="548">
        <v>456410.10999999993</v>
      </c>
      <c r="E49" s="548">
        <v>768670.29</v>
      </c>
      <c r="F49" s="548">
        <v>1024823.6399999997</v>
      </c>
      <c r="G49" s="543">
        <v>746932.99</v>
      </c>
      <c r="H49" s="521">
        <v>966898.81999999983</v>
      </c>
      <c r="I49" s="521">
        <v>1364664.8199999998</v>
      </c>
      <c r="J49" s="521">
        <v>1359913.4499999997</v>
      </c>
      <c r="K49" s="521">
        <v>1276476.58</v>
      </c>
      <c r="L49" s="521">
        <v>338650.43000000005</v>
      </c>
      <c r="M49" s="544"/>
      <c r="N49" s="536"/>
      <c r="O49" s="536"/>
      <c r="P49" s="536"/>
      <c r="Q49" s="536"/>
      <c r="R49" s="536"/>
      <c r="S49" s="536"/>
      <c r="T49" s="536"/>
    </row>
    <row r="50" spans="1:20" ht="15" x14ac:dyDescent="0.25">
      <c r="A50" s="143" t="s">
        <v>504</v>
      </c>
      <c r="B50" s="125">
        <v>308713.43999999994</v>
      </c>
      <c r="C50" s="125">
        <v>266208.89999999997</v>
      </c>
      <c r="D50" s="548">
        <v>267523.19000000006</v>
      </c>
      <c r="E50" s="548">
        <v>248601.83</v>
      </c>
      <c r="F50" s="548">
        <v>236628.35999999984</v>
      </c>
      <c r="G50" s="543">
        <v>125551.05</v>
      </c>
      <c r="H50" s="521">
        <v>384904.28000000009</v>
      </c>
      <c r="I50" s="521">
        <v>442206.84000000032</v>
      </c>
      <c r="J50" s="521">
        <v>429659.93000000005</v>
      </c>
      <c r="K50" s="521">
        <v>465643.66000000003</v>
      </c>
      <c r="L50" s="521">
        <v>124042.12000000001</v>
      </c>
      <c r="M50" s="544"/>
      <c r="N50" s="536"/>
      <c r="O50" s="536"/>
      <c r="P50" s="536"/>
      <c r="Q50" s="536"/>
      <c r="R50" s="536"/>
      <c r="S50" s="536"/>
      <c r="T50" s="536"/>
    </row>
    <row r="51" spans="1:20" ht="15" x14ac:dyDescent="0.25">
      <c r="A51" s="143" t="s">
        <v>507</v>
      </c>
      <c r="B51" s="125">
        <v>78.919999999999987</v>
      </c>
      <c r="C51" s="125">
        <v>65.020000000000024</v>
      </c>
      <c r="D51" s="548">
        <v>66.569999999999993</v>
      </c>
      <c r="E51" s="548">
        <v>15.779999999999998</v>
      </c>
      <c r="F51" s="548">
        <v>496.69000000000028</v>
      </c>
      <c r="G51" s="543">
        <v>0</v>
      </c>
      <c r="H51" s="521">
        <v>0</v>
      </c>
      <c r="I51" s="521">
        <v>0</v>
      </c>
      <c r="J51" s="521">
        <v>0</v>
      </c>
      <c r="K51" s="521">
        <v>0</v>
      </c>
      <c r="L51" s="521">
        <v>0</v>
      </c>
      <c r="M51" s="544"/>
      <c r="N51" s="536"/>
      <c r="O51" s="536"/>
      <c r="P51" s="536"/>
      <c r="Q51" s="536"/>
      <c r="R51" s="536"/>
      <c r="S51" s="536"/>
      <c r="T51" s="536"/>
    </row>
    <row r="52" spans="1:20" ht="15" x14ac:dyDescent="0.25">
      <c r="A52" s="143" t="s">
        <v>511</v>
      </c>
      <c r="B52" s="125">
        <v>0</v>
      </c>
      <c r="C52" s="125">
        <v>0</v>
      </c>
      <c r="D52" s="548">
        <v>0</v>
      </c>
      <c r="E52" s="548">
        <v>0</v>
      </c>
      <c r="F52" s="548">
        <v>0</v>
      </c>
      <c r="G52" s="543">
        <v>0</v>
      </c>
      <c r="H52" s="521">
        <v>0</v>
      </c>
      <c r="I52" s="521">
        <v>0</v>
      </c>
      <c r="J52" s="521">
        <v>0</v>
      </c>
      <c r="K52" s="521">
        <v>0</v>
      </c>
      <c r="L52" s="521">
        <v>0</v>
      </c>
      <c r="M52" s="544"/>
      <c r="N52" s="536"/>
      <c r="O52" s="536"/>
      <c r="P52" s="536"/>
      <c r="Q52" s="536"/>
      <c r="R52" s="536"/>
      <c r="S52" s="536"/>
      <c r="T52" s="536"/>
    </row>
    <row r="53" spans="1:20" ht="15" x14ac:dyDescent="0.25">
      <c r="A53" s="143" t="s">
        <v>503</v>
      </c>
      <c r="B53" s="125">
        <v>0</v>
      </c>
      <c r="C53" s="125">
        <v>0</v>
      </c>
      <c r="D53" s="548">
        <v>0</v>
      </c>
      <c r="E53" s="548">
        <v>0</v>
      </c>
      <c r="F53" s="548">
        <v>0</v>
      </c>
      <c r="G53" s="548">
        <v>0</v>
      </c>
      <c r="H53" s="521">
        <v>0</v>
      </c>
      <c r="I53" s="521">
        <v>0</v>
      </c>
      <c r="J53" s="521">
        <v>0</v>
      </c>
      <c r="K53" s="521">
        <v>0</v>
      </c>
      <c r="L53" s="521">
        <v>0</v>
      </c>
      <c r="M53" s="544"/>
      <c r="N53" s="536"/>
      <c r="O53" s="536"/>
      <c r="P53" s="536"/>
      <c r="Q53" s="536"/>
      <c r="R53" s="536"/>
      <c r="S53" s="536"/>
      <c r="T53" s="536"/>
    </row>
    <row r="54" spans="1:20" ht="15" x14ac:dyDescent="0.25">
      <c r="A54" s="143" t="s">
        <v>509</v>
      </c>
      <c r="B54" s="125">
        <v>0</v>
      </c>
      <c r="C54" s="125">
        <v>0</v>
      </c>
      <c r="D54" s="548">
        <v>0</v>
      </c>
      <c r="E54" s="548">
        <v>0</v>
      </c>
      <c r="F54" s="548">
        <v>0</v>
      </c>
      <c r="G54" s="548">
        <v>0</v>
      </c>
      <c r="H54" s="521">
        <v>0</v>
      </c>
      <c r="I54" s="521">
        <v>0</v>
      </c>
      <c r="J54" s="521">
        <v>0</v>
      </c>
      <c r="K54" s="521">
        <v>0</v>
      </c>
      <c r="L54" s="521">
        <v>0</v>
      </c>
      <c r="M54" s="544"/>
      <c r="N54" s="536"/>
      <c r="O54" s="536"/>
      <c r="P54" s="536"/>
      <c r="Q54" s="536"/>
      <c r="R54" s="536"/>
      <c r="S54" s="536"/>
      <c r="T54" s="536"/>
    </row>
    <row r="55" spans="1:20" ht="12.75" x14ac:dyDescent="0.2">
      <c r="A55" s="143" t="s">
        <v>510</v>
      </c>
      <c r="B55" s="125">
        <v>0</v>
      </c>
      <c r="C55" s="125">
        <v>0</v>
      </c>
      <c r="D55" s="548">
        <v>0</v>
      </c>
      <c r="E55" s="548">
        <v>0</v>
      </c>
      <c r="F55" s="548">
        <v>0</v>
      </c>
      <c r="G55" s="543">
        <v>0</v>
      </c>
      <c r="H55" s="521">
        <v>0</v>
      </c>
      <c r="I55" s="521">
        <v>0</v>
      </c>
      <c r="J55" s="521">
        <v>0</v>
      </c>
      <c r="K55" s="521">
        <v>0</v>
      </c>
      <c r="L55" s="521">
        <v>0</v>
      </c>
      <c r="M55" s="536"/>
      <c r="N55" s="536"/>
      <c r="O55" s="536"/>
      <c r="P55" s="536"/>
      <c r="Q55" s="536"/>
      <c r="R55" s="536"/>
      <c r="S55" s="536"/>
      <c r="T55" s="536"/>
    </row>
    <row r="56" spans="1:20" ht="13.5" thickBot="1" x14ac:dyDescent="0.25">
      <c r="A56" s="143" t="s">
        <v>508</v>
      </c>
      <c r="B56" s="125">
        <v>0</v>
      </c>
      <c r="C56" s="125">
        <v>0</v>
      </c>
      <c r="D56" s="548">
        <v>0</v>
      </c>
      <c r="E56" s="548">
        <v>0</v>
      </c>
      <c r="F56" s="548">
        <v>0</v>
      </c>
      <c r="G56" s="548">
        <v>0</v>
      </c>
      <c r="H56" s="521">
        <v>0</v>
      </c>
      <c r="I56" s="521">
        <v>0</v>
      </c>
      <c r="J56" s="521">
        <v>0</v>
      </c>
      <c r="K56" s="521">
        <v>0</v>
      </c>
      <c r="L56" s="521">
        <v>0</v>
      </c>
      <c r="M56" s="536"/>
      <c r="N56" s="536"/>
      <c r="O56" s="536"/>
      <c r="P56" s="536"/>
      <c r="Q56" s="536"/>
      <c r="R56" s="536"/>
      <c r="S56" s="536"/>
      <c r="T56" s="536"/>
    </row>
    <row r="57" spans="1:20" ht="26.25" thickBot="1" x14ac:dyDescent="0.25">
      <c r="A57" s="549" t="s">
        <v>515</v>
      </c>
      <c r="B57" s="542">
        <f t="shared" ref="B57:L57" si="1">SUM(B58:B82)</f>
        <v>212705967.37139803</v>
      </c>
      <c r="C57" s="542">
        <f t="shared" si="1"/>
        <v>245753693.47996101</v>
      </c>
      <c r="D57" s="542">
        <f t="shared" si="1"/>
        <v>216697183.52330825</v>
      </c>
      <c r="E57" s="542">
        <f t="shared" si="1"/>
        <v>216094965.13043001</v>
      </c>
      <c r="F57" s="542">
        <f t="shared" si="1"/>
        <v>238632296.82879469</v>
      </c>
      <c r="G57" s="542">
        <f t="shared" si="1"/>
        <v>264916668.85231239</v>
      </c>
      <c r="H57" s="542">
        <f t="shared" si="1"/>
        <v>294236611.05583209</v>
      </c>
      <c r="I57" s="542">
        <f t="shared" si="1"/>
        <v>296061536.17362416</v>
      </c>
      <c r="J57" s="542">
        <f t="shared" si="1"/>
        <v>282105401.3869859</v>
      </c>
      <c r="K57" s="542">
        <f t="shared" si="1"/>
        <v>303738554.63805079</v>
      </c>
      <c r="L57" s="542">
        <f t="shared" si="1"/>
        <v>10444330.294911264</v>
      </c>
      <c r="M57" s="536"/>
      <c r="N57" s="536"/>
      <c r="O57" s="536"/>
      <c r="P57" s="536"/>
      <c r="Q57" s="536"/>
      <c r="R57" s="536"/>
      <c r="S57" s="536"/>
      <c r="T57" s="536"/>
    </row>
    <row r="58" spans="1:20" ht="15" x14ac:dyDescent="0.25">
      <c r="A58" s="143" t="s">
        <v>499</v>
      </c>
      <c r="B58" s="125">
        <v>11292576.301153459</v>
      </c>
      <c r="C58" s="125">
        <v>11422728.512110028</v>
      </c>
      <c r="D58" s="125">
        <v>11418350.291357087</v>
      </c>
      <c r="E58" s="125">
        <v>11817789.89978</v>
      </c>
      <c r="F58" s="125">
        <v>11148891.77136164</v>
      </c>
      <c r="G58" s="125">
        <v>12261922.551754456</v>
      </c>
      <c r="H58" s="521">
        <v>13349532.512036189</v>
      </c>
      <c r="I58" s="521">
        <v>17458774.332165495</v>
      </c>
      <c r="J58" s="521">
        <v>13737572.486887349</v>
      </c>
      <c r="K58" s="521">
        <v>14454386.149282297</v>
      </c>
      <c r="L58" s="521">
        <v>1655151.9318836264</v>
      </c>
      <c r="M58" s="550"/>
      <c r="N58" s="536"/>
      <c r="O58" s="536"/>
      <c r="P58" s="536"/>
      <c r="Q58" s="536"/>
      <c r="R58" s="536"/>
      <c r="S58" s="536"/>
      <c r="T58" s="536"/>
    </row>
    <row r="59" spans="1:20" ht="15" x14ac:dyDescent="0.25">
      <c r="A59" s="143" t="s">
        <v>498</v>
      </c>
      <c r="B59" s="125">
        <v>15654212.398112239</v>
      </c>
      <c r="C59" s="125">
        <v>18211836.718055543</v>
      </c>
      <c r="D59" s="125">
        <v>15632934.720130851</v>
      </c>
      <c r="E59" s="125">
        <v>14913870.52916</v>
      </c>
      <c r="F59" s="125">
        <v>15896304.342051039</v>
      </c>
      <c r="G59" s="125">
        <v>16295265.535527522</v>
      </c>
      <c r="H59" s="521">
        <v>21399647.574266635</v>
      </c>
      <c r="I59" s="521">
        <v>17402362.774366558</v>
      </c>
      <c r="J59" s="521">
        <v>17009150.353523698</v>
      </c>
      <c r="K59" s="521">
        <v>25581043.966908168</v>
      </c>
      <c r="L59" s="521">
        <v>1508793.9757553863</v>
      </c>
      <c r="M59" s="550"/>
      <c r="N59" s="536"/>
      <c r="O59" s="536"/>
      <c r="P59" s="536"/>
      <c r="Q59" s="536"/>
      <c r="R59" s="536"/>
      <c r="S59" s="536"/>
      <c r="T59" s="536"/>
    </row>
    <row r="60" spans="1:20" ht="15" x14ac:dyDescent="0.25">
      <c r="A60" s="143" t="s">
        <v>488</v>
      </c>
      <c r="B60" s="125">
        <v>26527763.258288689</v>
      </c>
      <c r="C60" s="125">
        <v>32462472.403209891</v>
      </c>
      <c r="D60" s="125">
        <v>27959265.008889921</v>
      </c>
      <c r="E60" s="125">
        <v>29174524.286010001</v>
      </c>
      <c r="F60" s="125">
        <v>43666224.359411955</v>
      </c>
      <c r="G60" s="125">
        <v>52681374.439384423</v>
      </c>
      <c r="H60" s="521">
        <v>52271682.962005191</v>
      </c>
      <c r="I60" s="521">
        <v>56595615.336610854</v>
      </c>
      <c r="J60" s="521">
        <v>56279204.985707022</v>
      </c>
      <c r="K60" s="521">
        <v>55929576.171165451</v>
      </c>
      <c r="L60" s="521">
        <v>1044980.6901248068</v>
      </c>
      <c r="M60" s="550"/>
      <c r="N60" s="536"/>
      <c r="O60" s="536"/>
      <c r="P60" s="536"/>
      <c r="Q60" s="536"/>
      <c r="R60" s="536"/>
      <c r="S60" s="536"/>
      <c r="T60" s="536"/>
    </row>
    <row r="61" spans="1:20" ht="15" x14ac:dyDescent="0.25">
      <c r="A61" s="143" t="s">
        <v>497</v>
      </c>
      <c r="B61" s="125">
        <v>13896397.96626918</v>
      </c>
      <c r="C61" s="125">
        <v>15740318.953214314</v>
      </c>
      <c r="D61" s="125">
        <v>15201708.287976569</v>
      </c>
      <c r="E61" s="125">
        <v>16201062.345720001</v>
      </c>
      <c r="F61" s="125">
        <v>13215098.534653703</v>
      </c>
      <c r="G61" s="125">
        <v>18714630.825198788</v>
      </c>
      <c r="H61" s="521">
        <v>21709324.795177195</v>
      </c>
      <c r="I61" s="521">
        <v>24726512.739873204</v>
      </c>
      <c r="J61" s="521">
        <v>22793481.670583814</v>
      </c>
      <c r="K61" s="521">
        <v>18888973.909508314</v>
      </c>
      <c r="L61" s="521">
        <v>851429.9833920172</v>
      </c>
      <c r="M61" s="550"/>
      <c r="N61" s="536"/>
      <c r="O61" s="536"/>
      <c r="P61" s="536"/>
      <c r="Q61" s="536"/>
      <c r="R61" s="536"/>
      <c r="S61" s="536"/>
      <c r="T61" s="536"/>
    </row>
    <row r="62" spans="1:20" ht="15" x14ac:dyDescent="0.25">
      <c r="A62" s="143" t="s">
        <v>494</v>
      </c>
      <c r="B62" s="125">
        <v>11144698.454192579</v>
      </c>
      <c r="C62" s="125">
        <v>13118148.777829716</v>
      </c>
      <c r="D62" s="125">
        <v>11564567.970783424</v>
      </c>
      <c r="E62" s="125">
        <v>13437047.261079999</v>
      </c>
      <c r="F62" s="125">
        <v>14248684.110614132</v>
      </c>
      <c r="G62" s="125">
        <v>16183752.304699775</v>
      </c>
      <c r="H62" s="521">
        <v>18071818.87998952</v>
      </c>
      <c r="I62" s="521">
        <v>17056259.310901817</v>
      </c>
      <c r="J62" s="521">
        <v>20359718.923747145</v>
      </c>
      <c r="K62" s="521">
        <v>18503642.437571492</v>
      </c>
      <c r="L62" s="521">
        <v>746374.34009746776</v>
      </c>
      <c r="M62" s="550"/>
      <c r="N62" s="536"/>
      <c r="O62" s="536"/>
      <c r="P62" s="536"/>
      <c r="Q62" s="536"/>
      <c r="R62" s="536"/>
      <c r="S62" s="536"/>
      <c r="T62" s="536"/>
    </row>
    <row r="63" spans="1:20" ht="15" x14ac:dyDescent="0.25">
      <c r="A63" s="143" t="s">
        <v>487</v>
      </c>
      <c r="B63" s="125">
        <v>16510999.757767294</v>
      </c>
      <c r="C63" s="125">
        <v>19683843.574011721</v>
      </c>
      <c r="D63" s="125">
        <v>16116486.397203699</v>
      </c>
      <c r="E63" s="125">
        <v>16401537.732279997</v>
      </c>
      <c r="F63" s="125">
        <v>18147321.062017605</v>
      </c>
      <c r="G63" s="125">
        <v>19704941.029119894</v>
      </c>
      <c r="H63" s="521">
        <v>21065367.556276254</v>
      </c>
      <c r="I63" s="521">
        <v>22160450.861404005</v>
      </c>
      <c r="J63" s="521">
        <v>22649382.240080178</v>
      </c>
      <c r="K63" s="521">
        <v>26653565.870024364</v>
      </c>
      <c r="L63" s="521">
        <v>743394.9963269314</v>
      </c>
      <c r="M63" s="550"/>
      <c r="N63" s="536"/>
      <c r="O63" s="536"/>
      <c r="P63" s="536"/>
      <c r="Q63" s="536"/>
      <c r="R63" s="536"/>
      <c r="S63" s="536"/>
      <c r="T63" s="536"/>
    </row>
    <row r="64" spans="1:20" ht="15" x14ac:dyDescent="0.25">
      <c r="A64" s="143" t="s">
        <v>493</v>
      </c>
      <c r="B64" s="125">
        <v>16682466.042051144</v>
      </c>
      <c r="C64" s="125">
        <v>18461404.332052</v>
      </c>
      <c r="D64" s="125">
        <v>17488700.072632734</v>
      </c>
      <c r="E64" s="125">
        <v>15512071.786870001</v>
      </c>
      <c r="F64" s="125">
        <v>15532475.287670655</v>
      </c>
      <c r="G64" s="125">
        <v>18661755.239467923</v>
      </c>
      <c r="H64" s="521">
        <v>19728703.35033948</v>
      </c>
      <c r="I64" s="521">
        <v>16884836.630902734</v>
      </c>
      <c r="J64" s="521">
        <v>16964346.014076527</v>
      </c>
      <c r="K64" s="521">
        <v>21556039.035597317</v>
      </c>
      <c r="L64" s="521">
        <v>637755.40497291845</v>
      </c>
      <c r="M64" s="550"/>
      <c r="N64" s="536"/>
      <c r="O64" s="536"/>
      <c r="P64" s="536"/>
      <c r="Q64" s="536"/>
      <c r="R64" s="536"/>
      <c r="S64" s="536"/>
      <c r="T64" s="536"/>
    </row>
    <row r="65" spans="1:20" ht="15" x14ac:dyDescent="0.25">
      <c r="A65" s="143" t="s">
        <v>495</v>
      </c>
      <c r="B65" s="125">
        <v>17973282.824283037</v>
      </c>
      <c r="C65" s="125">
        <v>22651504.788073156</v>
      </c>
      <c r="D65" s="125">
        <v>15467683.312882299</v>
      </c>
      <c r="E65" s="125">
        <v>15261391.785</v>
      </c>
      <c r="F65" s="125">
        <v>17109719.613297656</v>
      </c>
      <c r="G65" s="125">
        <v>14656066.931657255</v>
      </c>
      <c r="H65" s="521">
        <v>17000906.373179011</v>
      </c>
      <c r="I65" s="521">
        <v>19100367.350772895</v>
      </c>
      <c r="J65" s="521">
        <v>15169974.816499777</v>
      </c>
      <c r="K65" s="521">
        <v>15480222.821712269</v>
      </c>
      <c r="L65" s="521">
        <v>469616.16665858368</v>
      </c>
      <c r="M65" s="550"/>
      <c r="N65" s="536"/>
      <c r="O65" s="536"/>
      <c r="P65" s="536"/>
      <c r="Q65" s="536"/>
      <c r="R65" s="536"/>
      <c r="S65" s="536"/>
      <c r="T65" s="536"/>
    </row>
    <row r="66" spans="1:20" ht="15" x14ac:dyDescent="0.25">
      <c r="A66" s="143" t="s">
        <v>491</v>
      </c>
      <c r="B66" s="125">
        <v>13947128.395696621</v>
      </c>
      <c r="C66" s="125">
        <v>17399436.363726344</v>
      </c>
      <c r="D66" s="125">
        <v>12359886.652327029</v>
      </c>
      <c r="E66" s="125">
        <v>13724249.13032</v>
      </c>
      <c r="F66" s="125">
        <v>12836415.018931437</v>
      </c>
      <c r="G66" s="125">
        <v>13644766.348202845</v>
      </c>
      <c r="H66" s="521">
        <v>15425769.97469715</v>
      </c>
      <c r="I66" s="521">
        <v>14059977.000674061</v>
      </c>
      <c r="J66" s="521">
        <v>12446283.488965496</v>
      </c>
      <c r="K66" s="521">
        <v>18380505.498988483</v>
      </c>
      <c r="L66" s="521">
        <v>387132.95174034336</v>
      </c>
      <c r="M66" s="550"/>
      <c r="N66" s="536"/>
      <c r="O66" s="536"/>
      <c r="P66" s="536"/>
      <c r="Q66" s="536"/>
      <c r="R66" s="536"/>
      <c r="S66" s="536"/>
      <c r="T66" s="536"/>
    </row>
    <row r="67" spans="1:20" ht="15" x14ac:dyDescent="0.25">
      <c r="A67" s="143" t="s">
        <v>501</v>
      </c>
      <c r="B67" s="125">
        <v>8754828.0499116834</v>
      </c>
      <c r="C67" s="125">
        <v>8100714.8639342664</v>
      </c>
      <c r="D67" s="125">
        <v>8267810.8664689353</v>
      </c>
      <c r="E67" s="125">
        <v>8172931.2445999999</v>
      </c>
      <c r="F67" s="125">
        <v>7771425.4589981763</v>
      </c>
      <c r="G67" s="125">
        <v>9304277.0487393383</v>
      </c>
      <c r="H67" s="521">
        <v>9574625.7776067629</v>
      </c>
      <c r="I67" s="521">
        <v>7655384.8702827776</v>
      </c>
      <c r="J67" s="521">
        <v>9854301.6278018672</v>
      </c>
      <c r="K67" s="521">
        <v>8306326.8700966723</v>
      </c>
      <c r="L67" s="521">
        <v>380594.59003540775</v>
      </c>
      <c r="M67" s="550"/>
      <c r="N67" s="536"/>
      <c r="O67" s="536"/>
      <c r="P67" s="536"/>
      <c r="Q67" s="536"/>
      <c r="R67" s="536"/>
      <c r="S67" s="536"/>
      <c r="T67" s="536"/>
    </row>
    <row r="68" spans="1:20" ht="15" x14ac:dyDescent="0.25">
      <c r="A68" s="143" t="s">
        <v>492</v>
      </c>
      <c r="B68" s="125">
        <v>4327159.0962397633</v>
      </c>
      <c r="C68" s="125">
        <v>5564880.6971217198</v>
      </c>
      <c r="D68" s="125">
        <v>6776973.5210301504</v>
      </c>
      <c r="E68" s="125">
        <v>6200628.2359000007</v>
      </c>
      <c r="F68" s="125">
        <v>7311743.4605115829</v>
      </c>
      <c r="G68" s="125">
        <v>8982509.613011308</v>
      </c>
      <c r="H68" s="521">
        <v>14347885.648515208</v>
      </c>
      <c r="I68" s="521">
        <v>11925185.83008326</v>
      </c>
      <c r="J68" s="521">
        <v>13499524.82304921</v>
      </c>
      <c r="K68" s="521">
        <v>11769901.62782583</v>
      </c>
      <c r="L68" s="521">
        <v>289908.74453999993</v>
      </c>
      <c r="M68" s="550"/>
      <c r="N68" s="536"/>
      <c r="O68" s="536"/>
      <c r="P68" s="536"/>
      <c r="Q68" s="536"/>
      <c r="R68" s="536"/>
      <c r="S68" s="536"/>
      <c r="T68" s="536"/>
    </row>
    <row r="69" spans="1:20" ht="15" x14ac:dyDescent="0.25">
      <c r="A69" s="143" t="s">
        <v>502</v>
      </c>
      <c r="B69" s="125">
        <v>10155155.615577022</v>
      </c>
      <c r="C69" s="125">
        <v>11177844.496441996</v>
      </c>
      <c r="D69" s="125">
        <v>9931709.5440530144</v>
      </c>
      <c r="E69" s="125">
        <v>10465394.681899998</v>
      </c>
      <c r="F69" s="125">
        <v>10951174.228597527</v>
      </c>
      <c r="G69" s="125">
        <v>11388882.185074896</v>
      </c>
      <c r="H69" s="521">
        <v>11281842.934488062</v>
      </c>
      <c r="I69" s="521">
        <v>13216896.840057444</v>
      </c>
      <c r="J69" s="521">
        <v>12356888.278022893</v>
      </c>
      <c r="K69" s="521">
        <v>13820597.953507053</v>
      </c>
      <c r="L69" s="521">
        <v>277083.46406000003</v>
      </c>
      <c r="M69" s="550"/>
      <c r="N69" s="536"/>
      <c r="O69" s="536"/>
      <c r="P69" s="536"/>
      <c r="Q69" s="536"/>
      <c r="R69" s="536"/>
      <c r="S69" s="536"/>
      <c r="T69" s="536"/>
    </row>
    <row r="70" spans="1:20" ht="15" x14ac:dyDescent="0.25">
      <c r="A70" s="143" t="s">
        <v>489</v>
      </c>
      <c r="B70" s="125">
        <v>7419035.3115148414</v>
      </c>
      <c r="C70" s="125">
        <v>7160544.5188106615</v>
      </c>
      <c r="D70" s="125">
        <v>7797338.1480682166</v>
      </c>
      <c r="E70" s="125">
        <v>6384746.2539000008</v>
      </c>
      <c r="F70" s="125">
        <v>6875117.6071777344</v>
      </c>
      <c r="G70" s="125">
        <v>6453295.475290304</v>
      </c>
      <c r="H70" s="521">
        <v>7495506.9057344627</v>
      </c>
      <c r="I70" s="521">
        <v>7129236.3500367738</v>
      </c>
      <c r="J70" s="521">
        <v>6675799.4738550298</v>
      </c>
      <c r="K70" s="521">
        <v>8382032.634434511</v>
      </c>
      <c r="L70" s="521">
        <v>247869.06840098713</v>
      </c>
      <c r="M70" s="550"/>
      <c r="N70" s="536"/>
      <c r="O70" s="536"/>
      <c r="P70" s="536"/>
      <c r="Q70" s="536"/>
      <c r="R70" s="536"/>
      <c r="S70" s="536"/>
      <c r="T70" s="536"/>
    </row>
    <row r="71" spans="1:20" ht="15" x14ac:dyDescent="0.25">
      <c r="A71" s="143" t="s">
        <v>505</v>
      </c>
      <c r="B71" s="125">
        <v>3619655.1894042939</v>
      </c>
      <c r="C71" s="125">
        <v>3468787.9084286848</v>
      </c>
      <c r="D71" s="125">
        <v>3067174.3474964569</v>
      </c>
      <c r="E71" s="125">
        <v>3213332.7346199998</v>
      </c>
      <c r="F71" s="125">
        <v>5048936.4432364823</v>
      </c>
      <c r="G71" s="125">
        <v>4834613.0972104361</v>
      </c>
      <c r="H71" s="521">
        <v>5857706.0208925996</v>
      </c>
      <c r="I71" s="521">
        <v>7147844.3497423837</v>
      </c>
      <c r="J71" s="521">
        <v>5332206.0930020679</v>
      </c>
      <c r="K71" s="521">
        <v>7792753.4102657968</v>
      </c>
      <c r="L71" s="521">
        <v>243793.71739000001</v>
      </c>
      <c r="M71" s="550"/>
      <c r="N71" s="536"/>
      <c r="O71" s="536"/>
      <c r="P71" s="536"/>
      <c r="Q71" s="536"/>
      <c r="R71" s="536"/>
      <c r="S71" s="536"/>
      <c r="T71" s="536"/>
    </row>
    <row r="72" spans="1:20" s="130" customFormat="1" ht="15" x14ac:dyDescent="0.25">
      <c r="A72" s="143" t="s">
        <v>500</v>
      </c>
      <c r="B72" s="125">
        <v>7338773.5853795037</v>
      </c>
      <c r="C72" s="125">
        <v>9317429.3073072005</v>
      </c>
      <c r="D72" s="125">
        <v>6912332.9288437767</v>
      </c>
      <c r="E72" s="125">
        <v>6640309.8533200007</v>
      </c>
      <c r="F72" s="125">
        <v>9051325.219025854</v>
      </c>
      <c r="G72" s="125">
        <v>9826174.5892172437</v>
      </c>
      <c r="H72" s="521">
        <v>12725557.712012535</v>
      </c>
      <c r="I72" s="521">
        <v>9915591.4550507572</v>
      </c>
      <c r="J72" s="521">
        <v>7621921.1575731682</v>
      </c>
      <c r="K72" s="521">
        <v>7405981.7369640442</v>
      </c>
      <c r="L72" s="521">
        <v>227135.7718904721</v>
      </c>
      <c r="M72" s="653"/>
      <c r="N72" s="654"/>
      <c r="O72" s="654"/>
      <c r="P72" s="654"/>
      <c r="Q72" s="654"/>
      <c r="R72" s="654"/>
      <c r="S72" s="654"/>
      <c r="T72" s="654"/>
    </row>
    <row r="73" spans="1:20" ht="15" x14ac:dyDescent="0.25">
      <c r="A73" s="143" t="s">
        <v>496</v>
      </c>
      <c r="B73" s="125">
        <v>8915336.5531666819</v>
      </c>
      <c r="C73" s="125">
        <v>11907866.18277155</v>
      </c>
      <c r="D73" s="125">
        <v>12016793.241489362</v>
      </c>
      <c r="E73" s="125">
        <v>11124462.41904</v>
      </c>
      <c r="F73" s="125">
        <v>10598707.331289152</v>
      </c>
      <c r="G73" s="125">
        <v>11767573.440949306</v>
      </c>
      <c r="H73" s="521">
        <v>13533336.703584502</v>
      </c>
      <c r="I73" s="521">
        <v>13366345.134937322</v>
      </c>
      <c r="J73" s="521">
        <v>11121770.682517318</v>
      </c>
      <c r="K73" s="521">
        <v>11396853.988811752</v>
      </c>
      <c r="L73" s="521">
        <v>197484.58783257508</v>
      </c>
      <c r="M73" s="550"/>
      <c r="N73" s="536"/>
      <c r="O73" s="536"/>
      <c r="P73" s="536"/>
      <c r="Q73" s="536"/>
      <c r="R73" s="536"/>
      <c r="S73" s="536"/>
      <c r="T73" s="536"/>
    </row>
    <row r="74" spans="1:20" ht="15" x14ac:dyDescent="0.25">
      <c r="A74" s="143" t="s">
        <v>506</v>
      </c>
      <c r="B74" s="125">
        <v>2887239.3978900001</v>
      </c>
      <c r="C74" s="125">
        <v>3057114.5808000001</v>
      </c>
      <c r="D74" s="125">
        <v>2919616.7758999998</v>
      </c>
      <c r="E74" s="125">
        <v>2477044.44233</v>
      </c>
      <c r="F74" s="125">
        <v>2311459.6408615285</v>
      </c>
      <c r="G74" s="125">
        <v>2723459.4861216168</v>
      </c>
      <c r="H74" s="521">
        <v>2868128.453279472</v>
      </c>
      <c r="I74" s="521">
        <v>2937865.1047025807</v>
      </c>
      <c r="J74" s="521">
        <v>3168973.3559589921</v>
      </c>
      <c r="K74" s="521">
        <v>3044743.0069282134</v>
      </c>
      <c r="L74" s="521">
        <v>159244.19188999999</v>
      </c>
      <c r="M74" s="550"/>
      <c r="N74" s="536"/>
      <c r="O74" s="536"/>
      <c r="P74" s="536"/>
      <c r="Q74" s="536"/>
      <c r="R74" s="536"/>
      <c r="S74" s="536"/>
      <c r="T74" s="536"/>
    </row>
    <row r="75" spans="1:20" ht="15" x14ac:dyDescent="0.25">
      <c r="A75" s="143" t="s">
        <v>490</v>
      </c>
      <c r="B75" s="125">
        <v>6146283.3878400279</v>
      </c>
      <c r="C75" s="125">
        <v>6924185.8652621405</v>
      </c>
      <c r="D75" s="125">
        <v>6793918.232124758</v>
      </c>
      <c r="E75" s="125">
        <v>7126638.9470999995</v>
      </c>
      <c r="F75" s="125">
        <v>6606660.0885816664</v>
      </c>
      <c r="G75" s="125">
        <v>5856255.6990928901</v>
      </c>
      <c r="H75" s="521">
        <v>5426134.9286909755</v>
      </c>
      <c r="I75" s="521">
        <v>7905973.3459119704</v>
      </c>
      <c r="J75" s="521">
        <v>7843085.0286713019</v>
      </c>
      <c r="K75" s="521">
        <v>8265414.1953781489</v>
      </c>
      <c r="L75" s="521">
        <v>119276.89159974249</v>
      </c>
      <c r="M75" s="550"/>
      <c r="N75" s="536"/>
      <c r="O75" s="536"/>
      <c r="P75" s="536"/>
      <c r="Q75" s="536"/>
      <c r="R75" s="536"/>
      <c r="S75" s="536"/>
      <c r="T75" s="536"/>
    </row>
    <row r="76" spans="1:20" ht="15" x14ac:dyDescent="0.25">
      <c r="A76" s="143" t="s">
        <v>507</v>
      </c>
      <c r="B76" s="125">
        <v>2232758.1492499998</v>
      </c>
      <c r="C76" s="125">
        <v>1601155.8191999998</v>
      </c>
      <c r="D76" s="125">
        <v>1953354.5861500001</v>
      </c>
      <c r="E76" s="125">
        <v>1974453.8407799997</v>
      </c>
      <c r="F76" s="125">
        <v>3326069.5681514922</v>
      </c>
      <c r="G76" s="125">
        <v>3234840.5039723478</v>
      </c>
      <c r="H76" s="521">
        <v>4304157.7469679601</v>
      </c>
      <c r="I76" s="521">
        <v>2660206.6527726399</v>
      </c>
      <c r="J76" s="521">
        <v>1561452.7140889622</v>
      </c>
      <c r="K76" s="521">
        <v>2476406.5227423133</v>
      </c>
      <c r="L76" s="521">
        <v>71392.634710000013</v>
      </c>
      <c r="M76" s="550"/>
      <c r="N76" s="536"/>
      <c r="O76" s="536"/>
      <c r="P76" s="536"/>
      <c r="Q76" s="536"/>
      <c r="R76" s="536"/>
      <c r="S76" s="536"/>
      <c r="T76" s="536"/>
    </row>
    <row r="77" spans="1:20" ht="15" x14ac:dyDescent="0.25">
      <c r="A77" s="143" t="s">
        <v>503</v>
      </c>
      <c r="B77" s="125">
        <v>5606989.0631299997</v>
      </c>
      <c r="C77" s="125">
        <v>6686304.4079999998</v>
      </c>
      <c r="D77" s="125">
        <v>5663052.8317000009</v>
      </c>
      <c r="E77" s="125">
        <v>4769212.3398500001</v>
      </c>
      <c r="F77" s="125">
        <v>4462438.3670402812</v>
      </c>
      <c r="G77" s="125">
        <v>5687389.6456776354</v>
      </c>
      <c r="H77" s="521">
        <v>3863782.0252467599</v>
      </c>
      <c r="I77" s="521">
        <v>4547433.2491905801</v>
      </c>
      <c r="J77" s="521">
        <v>3721045.833020451</v>
      </c>
      <c r="K77" s="521">
        <v>3639917.452289185</v>
      </c>
      <c r="L77" s="521">
        <v>53224.279432360519</v>
      </c>
      <c r="M77" s="550"/>
      <c r="N77" s="536"/>
      <c r="O77" s="536"/>
      <c r="P77" s="536"/>
      <c r="Q77" s="536"/>
      <c r="R77" s="536"/>
      <c r="S77" s="536"/>
      <c r="T77" s="536"/>
    </row>
    <row r="78" spans="1:20" ht="15" x14ac:dyDescent="0.25">
      <c r="A78" s="652" t="s">
        <v>508</v>
      </c>
      <c r="B78" s="521">
        <v>498347.86392999993</v>
      </c>
      <c r="C78" s="521">
        <v>108743.87999999999</v>
      </c>
      <c r="D78" s="521">
        <v>138607.74124999999</v>
      </c>
      <c r="E78" s="521">
        <v>51698.7</v>
      </c>
      <c r="F78" s="521">
        <v>796532.59656573122</v>
      </c>
      <c r="G78" s="521">
        <v>269317.81776000001</v>
      </c>
      <c r="H78" s="521">
        <v>309691.23983628559</v>
      </c>
      <c r="I78" s="521">
        <v>121183.64303237597</v>
      </c>
      <c r="J78" s="521">
        <v>186559.55300606939</v>
      </c>
      <c r="K78" s="521">
        <v>309150.34533782915</v>
      </c>
      <c r="L78" s="521">
        <v>51654.074999999997</v>
      </c>
      <c r="M78" s="550"/>
      <c r="N78" s="536"/>
      <c r="O78" s="536"/>
      <c r="P78" s="536"/>
      <c r="Q78" s="536"/>
      <c r="R78" s="536"/>
      <c r="S78" s="536"/>
      <c r="T78" s="536"/>
    </row>
    <row r="79" spans="1:20" ht="15" x14ac:dyDescent="0.25">
      <c r="A79" s="143" t="s">
        <v>504</v>
      </c>
      <c r="B79" s="125">
        <v>1041815.14417</v>
      </c>
      <c r="C79" s="125">
        <v>1404917.8751999999</v>
      </c>
      <c r="D79" s="125">
        <v>1136024.4621000001</v>
      </c>
      <c r="E79" s="125">
        <v>968765.21325000003</v>
      </c>
      <c r="F79" s="125">
        <v>1519724.398977489</v>
      </c>
      <c r="G79" s="125">
        <v>1449250.9675817706</v>
      </c>
      <c r="H79" s="521">
        <v>2008191.6852615231</v>
      </c>
      <c r="I79" s="521">
        <v>1547724.658759695</v>
      </c>
      <c r="J79" s="521">
        <v>1339656.1529704728</v>
      </c>
      <c r="K79" s="521">
        <v>1140300.8200155681</v>
      </c>
      <c r="L79" s="521">
        <v>48407.887177639481</v>
      </c>
      <c r="M79" s="550"/>
    </row>
    <row r="80" spans="1:20" ht="15" x14ac:dyDescent="0.25">
      <c r="A80" s="143" t="s">
        <v>509</v>
      </c>
      <c r="B80" s="125">
        <v>57491.882610000001</v>
      </c>
      <c r="C80" s="125">
        <v>70308</v>
      </c>
      <c r="D80" s="125">
        <v>84532.25</v>
      </c>
      <c r="E80" s="125">
        <v>47981.8</v>
      </c>
      <c r="F80" s="125">
        <v>59623.075000000004</v>
      </c>
      <c r="G80" s="125">
        <v>126778.00298755187</v>
      </c>
      <c r="H80" s="521">
        <v>160596.48003844672</v>
      </c>
      <c r="I80" s="521">
        <v>177125.38207262434</v>
      </c>
      <c r="J80" s="521">
        <v>116365.96927355776</v>
      </c>
      <c r="K80" s="521">
        <v>132449.39986679205</v>
      </c>
      <c r="L80" s="521">
        <v>29315.25</v>
      </c>
      <c r="M80" s="550"/>
    </row>
    <row r="81" spans="1:13" ht="15" x14ac:dyDescent="0.25">
      <c r="A81" s="143" t="s">
        <v>510</v>
      </c>
      <c r="B81" s="125">
        <v>42339.869109999992</v>
      </c>
      <c r="C81" s="125">
        <v>21522.379199999999</v>
      </c>
      <c r="D81" s="125">
        <v>11714.80695</v>
      </c>
      <c r="E81" s="125">
        <v>4561.6499999999996</v>
      </c>
      <c r="F81" s="125">
        <v>98514.900000000009</v>
      </c>
      <c r="G81" s="125">
        <v>152178.15651863316</v>
      </c>
      <c r="H81" s="521">
        <v>437429.05606000003</v>
      </c>
      <c r="I81" s="521">
        <v>348244.761</v>
      </c>
      <c r="J81" s="521">
        <v>285650.96658000001</v>
      </c>
      <c r="K81" s="521">
        <v>408801.83500000002</v>
      </c>
      <c r="L81" s="521">
        <v>3314.7</v>
      </c>
      <c r="M81" s="550"/>
    </row>
    <row r="82" spans="1:13" ht="15" x14ac:dyDescent="0.25">
      <c r="A82" s="143" t="s">
        <v>511</v>
      </c>
      <c r="B82" s="125">
        <v>33233.814460000001</v>
      </c>
      <c r="C82" s="125">
        <v>29678.275199999996</v>
      </c>
      <c r="D82" s="125">
        <v>16646.5255</v>
      </c>
      <c r="E82" s="125">
        <v>29258.017620000002</v>
      </c>
      <c r="F82" s="125">
        <v>41710.344770132935</v>
      </c>
      <c r="G82" s="125">
        <v>55397.918094191773</v>
      </c>
      <c r="H82" s="521">
        <v>19283.75964993078</v>
      </c>
      <c r="I82" s="521">
        <v>14138.208319284309</v>
      </c>
      <c r="J82" s="521">
        <v>11084.697523542804</v>
      </c>
      <c r="K82" s="521">
        <v>18966.977828970004</v>
      </c>
      <c r="L82" s="521">
        <v>0</v>
      </c>
      <c r="M82" s="550"/>
    </row>
    <row r="83" spans="1:13" ht="12.75" x14ac:dyDescent="0.2">
      <c r="A83" s="143"/>
      <c r="B83" s="125"/>
      <c r="C83" s="125"/>
      <c r="D83" s="125"/>
      <c r="E83" s="125"/>
      <c r="F83" s="125"/>
      <c r="G83" s="125"/>
      <c r="K83" s="674"/>
      <c r="L83" s="674"/>
    </row>
    <row r="84" spans="1:13" ht="84.75" customHeight="1" x14ac:dyDescent="0.2">
      <c r="A84" s="1025" t="s">
        <v>847</v>
      </c>
      <c r="B84" s="1025"/>
      <c r="C84" s="1025"/>
      <c r="D84" s="1025"/>
      <c r="E84" s="1025"/>
      <c r="F84" s="1025"/>
      <c r="G84" s="1025"/>
      <c r="H84" s="1025"/>
      <c r="I84" s="1025"/>
      <c r="J84" s="1025"/>
      <c r="K84" s="1026"/>
      <c r="L84" s="675"/>
    </row>
    <row r="85" spans="1:13" ht="12.75" x14ac:dyDescent="0.2">
      <c r="A85" s="551" t="s">
        <v>516</v>
      </c>
      <c r="B85" s="551"/>
      <c r="C85" s="551"/>
      <c r="D85" s="551"/>
      <c r="E85" s="551"/>
      <c r="F85" s="551"/>
      <c r="G85" s="551"/>
      <c r="H85" s="551"/>
      <c r="I85" s="551"/>
      <c r="J85" s="551"/>
      <c r="K85" s="536"/>
      <c r="L85" s="536"/>
    </row>
    <row r="86" spans="1:13" ht="16.5" customHeight="1" x14ac:dyDescent="0.2">
      <c r="A86" s="552" t="s">
        <v>517</v>
      </c>
      <c r="B86" s="553"/>
      <c r="C86" s="553"/>
      <c r="D86" s="553"/>
      <c r="E86" s="553"/>
      <c r="F86" s="554"/>
      <c r="G86" s="554"/>
      <c r="H86" s="555"/>
      <c r="I86" s="555"/>
      <c r="J86" s="555"/>
      <c r="K86" s="555"/>
      <c r="L86" s="555"/>
    </row>
    <row r="91" spans="1:13" ht="10.5" customHeight="1" x14ac:dyDescent="0.2"/>
  </sheetData>
  <mergeCells count="2">
    <mergeCell ref="A2:I2"/>
    <mergeCell ref="A84:K84"/>
  </mergeCells>
  <conditionalFormatting sqref="K46:L46">
    <cfRule type="cellIs" dxfId="3" priority="1" stopIfTrue="1" operator="equal">
      <formula>-0.000001</formula>
    </cfRule>
  </conditionalFormatting>
  <conditionalFormatting sqref="P4:P21 N4:N30">
    <cfRule type="cellIs" dxfId="2" priority="3" stopIfTrue="1" operator="equal">
      <formula>-0.000001</formula>
    </cfRule>
  </conditionalFormatting>
  <conditionalFormatting sqref="P34:Q34">
    <cfRule type="cellIs" dxfId="1" priority="2" stopIfTrue="1" operator="equal">
      <formula>-0.000001</formula>
    </cfRule>
  </conditionalFormatting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24F4-D024-4F93-B489-03A0838E4E2E}">
  <sheetPr>
    <tabColor rgb="FF92D050"/>
  </sheetPr>
  <dimension ref="A1:N60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2" max="14" width="10.5703125" customWidth="1"/>
    <col min="15" max="15" width="3" customWidth="1"/>
  </cols>
  <sheetData>
    <row r="1" spans="1:14" x14ac:dyDescent="0.25">
      <c r="A1" s="110" t="s">
        <v>329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</row>
    <row r="2" spans="1:14" ht="15.75" x14ac:dyDescent="0.25">
      <c r="A2" s="230" t="s">
        <v>330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</row>
    <row r="3" spans="1:14" ht="15.75" x14ac:dyDescent="0.25">
      <c r="A3" s="230" t="s">
        <v>331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</row>
    <row r="4" spans="1:14" ht="15.75" thickBot="1" x14ac:dyDescent="0.3">
      <c r="A4" s="63" t="s">
        <v>332</v>
      </c>
      <c r="B4" s="231" t="s">
        <v>333</v>
      </c>
      <c r="C4" s="231" t="s">
        <v>334</v>
      </c>
      <c r="D4" s="231" t="s">
        <v>335</v>
      </c>
      <c r="E4" s="231" t="s">
        <v>336</v>
      </c>
      <c r="F4" s="231" t="s">
        <v>337</v>
      </c>
      <c r="G4" s="231" t="s">
        <v>338</v>
      </c>
      <c r="H4" s="231" t="s">
        <v>339</v>
      </c>
      <c r="I4" s="231" t="s">
        <v>340</v>
      </c>
      <c r="J4" s="231" t="s">
        <v>341</v>
      </c>
      <c r="K4" s="231" t="s">
        <v>342</v>
      </c>
      <c r="L4" s="231" t="s">
        <v>343</v>
      </c>
      <c r="M4" s="231" t="s">
        <v>344</v>
      </c>
      <c r="N4" s="231" t="s">
        <v>0</v>
      </c>
    </row>
    <row r="5" spans="1:14" ht="15.75" thickBot="1" x14ac:dyDescent="0.3">
      <c r="A5" s="232" t="s">
        <v>345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4"/>
    </row>
    <row r="6" spans="1:14" x14ac:dyDescent="0.25">
      <c r="A6" s="235">
        <v>2009</v>
      </c>
      <c r="B6" s="236">
        <v>353</v>
      </c>
      <c r="C6" s="236">
        <v>717</v>
      </c>
      <c r="D6" s="236">
        <v>601</v>
      </c>
      <c r="E6" s="236">
        <v>338</v>
      </c>
      <c r="F6" s="236">
        <v>507</v>
      </c>
      <c r="G6" s="236">
        <v>281</v>
      </c>
      <c r="H6" s="236">
        <v>304</v>
      </c>
      <c r="I6" s="236">
        <v>586</v>
      </c>
      <c r="J6" s="236">
        <v>415</v>
      </c>
      <c r="K6" s="236">
        <v>439</v>
      </c>
      <c r="L6" s="236">
        <v>404</v>
      </c>
      <c r="M6" s="236">
        <v>290</v>
      </c>
      <c r="N6" s="236">
        <f>SUM(B6:M6)</f>
        <v>5235</v>
      </c>
    </row>
    <row r="7" spans="1:14" x14ac:dyDescent="0.25">
      <c r="A7" s="235">
        <v>2010</v>
      </c>
      <c r="B7" s="236">
        <v>514</v>
      </c>
      <c r="C7" s="236">
        <v>1556</v>
      </c>
      <c r="D7" s="236">
        <v>512</v>
      </c>
      <c r="E7" s="236">
        <v>467</v>
      </c>
      <c r="F7" s="236">
        <v>697</v>
      </c>
      <c r="G7" s="236">
        <v>476</v>
      </c>
      <c r="H7" s="236">
        <v>686</v>
      </c>
      <c r="I7" s="236">
        <v>686</v>
      </c>
      <c r="J7" s="236">
        <v>526</v>
      </c>
      <c r="K7" s="236">
        <v>859</v>
      </c>
      <c r="L7" s="236">
        <v>949</v>
      </c>
      <c r="M7" s="236">
        <v>1710</v>
      </c>
      <c r="N7" s="236">
        <f t="shared" ref="N7:N19" si="0">SUM(B7:M7)</f>
        <v>9638</v>
      </c>
    </row>
    <row r="8" spans="1:14" x14ac:dyDescent="0.25">
      <c r="A8" s="235">
        <v>2011</v>
      </c>
      <c r="B8" s="236">
        <v>1388</v>
      </c>
      <c r="C8" s="236">
        <v>1930</v>
      </c>
      <c r="D8" s="236">
        <v>961</v>
      </c>
      <c r="E8" s="236">
        <v>782</v>
      </c>
      <c r="F8" s="236">
        <v>898</v>
      </c>
      <c r="G8" s="236">
        <v>494</v>
      </c>
      <c r="H8" s="236">
        <v>545</v>
      </c>
      <c r="I8" s="236">
        <v>600</v>
      </c>
      <c r="J8" s="236">
        <v>691</v>
      </c>
      <c r="K8" s="236">
        <v>451</v>
      </c>
      <c r="L8" s="236">
        <v>739</v>
      </c>
      <c r="M8" s="236">
        <v>463</v>
      </c>
      <c r="N8" s="236">
        <f t="shared" si="0"/>
        <v>9942</v>
      </c>
    </row>
    <row r="9" spans="1:14" x14ac:dyDescent="0.25">
      <c r="A9" s="235">
        <v>2012</v>
      </c>
      <c r="B9" s="236">
        <v>1391</v>
      </c>
      <c r="C9" s="236">
        <v>462</v>
      </c>
      <c r="D9" s="236">
        <v>474</v>
      </c>
      <c r="E9" s="236">
        <v>345</v>
      </c>
      <c r="F9" s="236">
        <v>1279</v>
      </c>
      <c r="G9" s="236">
        <v>523</v>
      </c>
      <c r="H9" s="236">
        <v>450</v>
      </c>
      <c r="I9" s="236">
        <v>611</v>
      </c>
      <c r="J9" s="236">
        <v>384</v>
      </c>
      <c r="K9" s="236">
        <v>371</v>
      </c>
      <c r="L9" s="236">
        <v>739</v>
      </c>
      <c r="M9" s="236">
        <v>218</v>
      </c>
      <c r="N9" s="236">
        <f t="shared" si="0"/>
        <v>7247</v>
      </c>
    </row>
    <row r="10" spans="1:14" x14ac:dyDescent="0.25">
      <c r="A10" s="235">
        <v>2013</v>
      </c>
      <c r="B10" s="236">
        <v>1121</v>
      </c>
      <c r="C10" s="236">
        <v>319</v>
      </c>
      <c r="D10" s="236">
        <v>318</v>
      </c>
      <c r="E10" s="236">
        <v>418</v>
      </c>
      <c r="F10" s="236">
        <v>1035</v>
      </c>
      <c r="G10" s="236">
        <v>376</v>
      </c>
      <c r="H10" s="236">
        <v>360</v>
      </c>
      <c r="I10" s="236">
        <v>451</v>
      </c>
      <c r="J10" s="236">
        <v>310</v>
      </c>
      <c r="K10" s="236">
        <v>271</v>
      </c>
      <c r="L10" s="236">
        <v>650</v>
      </c>
      <c r="M10" s="236">
        <v>168</v>
      </c>
      <c r="N10" s="236">
        <f t="shared" si="0"/>
        <v>5797</v>
      </c>
    </row>
    <row r="11" spans="1:14" x14ac:dyDescent="0.25">
      <c r="A11" s="235">
        <v>2014</v>
      </c>
      <c r="B11" s="236">
        <v>2039</v>
      </c>
      <c r="C11" s="236">
        <v>358</v>
      </c>
      <c r="D11" s="236">
        <v>236</v>
      </c>
      <c r="E11" s="236">
        <v>250</v>
      </c>
      <c r="F11" s="236">
        <v>670</v>
      </c>
      <c r="G11" s="236">
        <v>477</v>
      </c>
      <c r="H11" s="236">
        <v>206</v>
      </c>
      <c r="I11" s="236">
        <v>389</v>
      </c>
      <c r="J11" s="236">
        <v>403</v>
      </c>
      <c r="K11" s="236">
        <v>288</v>
      </c>
      <c r="L11" s="236">
        <v>402</v>
      </c>
      <c r="M11" s="236">
        <v>372</v>
      </c>
      <c r="N11" s="236">
        <f t="shared" si="0"/>
        <v>6090</v>
      </c>
    </row>
    <row r="12" spans="1:14" x14ac:dyDescent="0.25">
      <c r="A12" s="235">
        <v>2015</v>
      </c>
      <c r="B12" s="236">
        <v>2176</v>
      </c>
      <c r="C12" s="236">
        <v>325</v>
      </c>
      <c r="D12" s="236">
        <v>232</v>
      </c>
      <c r="E12" s="236">
        <v>246</v>
      </c>
      <c r="F12" s="236">
        <v>771</v>
      </c>
      <c r="G12" s="236">
        <v>353</v>
      </c>
      <c r="H12" s="236">
        <v>214</v>
      </c>
      <c r="I12" s="236">
        <v>571</v>
      </c>
      <c r="J12" s="236">
        <v>192</v>
      </c>
      <c r="K12" s="236">
        <v>184</v>
      </c>
      <c r="L12" s="236">
        <v>392</v>
      </c>
      <c r="M12" s="236">
        <v>140</v>
      </c>
      <c r="N12" s="236">
        <f t="shared" si="0"/>
        <v>5796</v>
      </c>
    </row>
    <row r="13" spans="1:14" x14ac:dyDescent="0.25">
      <c r="A13" s="235">
        <v>2016</v>
      </c>
      <c r="B13" s="236">
        <v>1917</v>
      </c>
      <c r="C13" s="236">
        <v>223</v>
      </c>
      <c r="D13" s="236">
        <v>205</v>
      </c>
      <c r="E13" s="236">
        <v>271</v>
      </c>
      <c r="F13" s="236">
        <v>0</v>
      </c>
      <c r="G13" s="236">
        <v>0</v>
      </c>
      <c r="H13" s="236">
        <v>879</v>
      </c>
      <c r="I13" s="236">
        <v>292</v>
      </c>
      <c r="J13" s="236">
        <v>330</v>
      </c>
      <c r="K13" s="236">
        <v>307</v>
      </c>
      <c r="L13" s="236">
        <v>582</v>
      </c>
      <c r="M13" s="236">
        <v>300</v>
      </c>
      <c r="N13" s="236">
        <f t="shared" si="0"/>
        <v>5306</v>
      </c>
    </row>
    <row r="14" spans="1:14" x14ac:dyDescent="0.25">
      <c r="A14" s="235">
        <v>2017</v>
      </c>
      <c r="B14" s="236">
        <v>2287</v>
      </c>
      <c r="C14" s="236">
        <v>70</v>
      </c>
      <c r="D14" s="236">
        <v>83</v>
      </c>
      <c r="E14" s="236">
        <v>55</v>
      </c>
      <c r="F14" s="236">
        <v>130</v>
      </c>
      <c r="G14" s="236">
        <v>34</v>
      </c>
      <c r="H14" s="236">
        <v>53</v>
      </c>
      <c r="I14" s="236">
        <v>98</v>
      </c>
      <c r="J14" s="236">
        <v>62</v>
      </c>
      <c r="K14" s="236">
        <v>1661</v>
      </c>
      <c r="L14" s="236">
        <v>895</v>
      </c>
      <c r="M14" s="236">
        <v>403</v>
      </c>
      <c r="N14" s="236">
        <f t="shared" si="0"/>
        <v>5831</v>
      </c>
    </row>
    <row r="15" spans="1:14" x14ac:dyDescent="0.25">
      <c r="A15" s="235">
        <v>2018</v>
      </c>
      <c r="B15" s="236">
        <v>699</v>
      </c>
      <c r="C15" s="236">
        <v>372</v>
      </c>
      <c r="D15" s="236">
        <v>349</v>
      </c>
      <c r="E15" s="236">
        <v>596</v>
      </c>
      <c r="F15" s="236">
        <v>1556</v>
      </c>
      <c r="G15" s="236">
        <v>403</v>
      </c>
      <c r="H15" s="236">
        <v>525</v>
      </c>
      <c r="I15" s="236">
        <v>876</v>
      </c>
      <c r="J15" s="236">
        <v>445</v>
      </c>
      <c r="K15" s="236">
        <v>328</v>
      </c>
      <c r="L15" s="236">
        <v>558</v>
      </c>
      <c r="M15" s="236">
        <v>237</v>
      </c>
      <c r="N15" s="236">
        <f t="shared" si="0"/>
        <v>6944</v>
      </c>
    </row>
    <row r="16" spans="1:14" x14ac:dyDescent="0.25">
      <c r="A16" s="235">
        <v>2019</v>
      </c>
      <c r="B16" s="236">
        <v>362</v>
      </c>
      <c r="C16" s="236">
        <v>586</v>
      </c>
      <c r="D16" s="236">
        <v>328</v>
      </c>
      <c r="E16" s="236">
        <v>388</v>
      </c>
      <c r="F16" s="236">
        <v>1488</v>
      </c>
      <c r="G16" s="236">
        <v>278</v>
      </c>
      <c r="H16" s="236">
        <v>403</v>
      </c>
      <c r="I16" s="236">
        <v>456</v>
      </c>
      <c r="J16" s="236">
        <v>340</v>
      </c>
      <c r="K16" s="236">
        <v>329</v>
      </c>
      <c r="L16" s="236">
        <v>1068</v>
      </c>
      <c r="M16" s="236">
        <v>272</v>
      </c>
      <c r="N16" s="236">
        <f t="shared" si="0"/>
        <v>6298</v>
      </c>
    </row>
    <row r="17" spans="1:14" x14ac:dyDescent="0.25">
      <c r="A17" s="235">
        <v>2020</v>
      </c>
      <c r="B17" s="236">
        <v>535</v>
      </c>
      <c r="C17" s="236">
        <v>287</v>
      </c>
      <c r="D17" s="236">
        <v>153</v>
      </c>
      <c r="E17" s="236">
        <v>0</v>
      </c>
      <c r="F17" s="236">
        <v>0</v>
      </c>
      <c r="G17" s="236">
        <v>0</v>
      </c>
      <c r="H17" s="236">
        <v>754</v>
      </c>
      <c r="I17" s="236">
        <v>374</v>
      </c>
      <c r="J17" s="236">
        <v>463</v>
      </c>
      <c r="K17" s="236">
        <v>560</v>
      </c>
      <c r="L17" s="236">
        <v>1979</v>
      </c>
      <c r="M17" s="236">
        <v>381</v>
      </c>
      <c r="N17" s="236">
        <f t="shared" si="0"/>
        <v>5486</v>
      </c>
    </row>
    <row r="18" spans="1:14" x14ac:dyDescent="0.25">
      <c r="A18" s="235">
        <v>2021</v>
      </c>
      <c r="B18" s="236">
        <v>371</v>
      </c>
      <c r="C18" s="236">
        <v>268</v>
      </c>
      <c r="D18" s="236">
        <v>627</v>
      </c>
      <c r="E18" s="236">
        <v>257</v>
      </c>
      <c r="F18" s="236">
        <v>651</v>
      </c>
      <c r="G18" s="236">
        <v>342</v>
      </c>
      <c r="H18" s="236">
        <v>410</v>
      </c>
      <c r="I18" s="236">
        <v>741</v>
      </c>
      <c r="J18" s="236">
        <v>437</v>
      </c>
      <c r="K18" s="236">
        <v>423</v>
      </c>
      <c r="L18" s="236">
        <v>1123</v>
      </c>
      <c r="M18" s="236">
        <v>319</v>
      </c>
      <c r="N18" s="236">
        <f t="shared" si="0"/>
        <v>5969</v>
      </c>
    </row>
    <row r="19" spans="1:14" x14ac:dyDescent="0.25">
      <c r="A19" s="235">
        <v>2022</v>
      </c>
      <c r="B19" s="236">
        <v>528</v>
      </c>
      <c r="C19" s="236">
        <v>322</v>
      </c>
      <c r="D19" s="236">
        <v>420</v>
      </c>
      <c r="E19" s="236">
        <v>447</v>
      </c>
      <c r="F19" s="236">
        <v>1449</v>
      </c>
      <c r="G19" s="236">
        <v>529</v>
      </c>
      <c r="H19" s="236">
        <v>499</v>
      </c>
      <c r="I19" s="236">
        <v>855</v>
      </c>
      <c r="J19" s="236">
        <v>446</v>
      </c>
      <c r="K19" s="236">
        <v>355</v>
      </c>
      <c r="L19" s="236">
        <v>712</v>
      </c>
      <c r="M19" s="236">
        <v>264</v>
      </c>
      <c r="N19" s="236">
        <f t="shared" si="0"/>
        <v>6826</v>
      </c>
    </row>
    <row r="20" spans="1:14" x14ac:dyDescent="0.25">
      <c r="A20" s="235">
        <v>2023</v>
      </c>
      <c r="B20" s="236">
        <v>386</v>
      </c>
      <c r="C20" s="236">
        <v>331</v>
      </c>
      <c r="D20" s="236">
        <v>419</v>
      </c>
      <c r="E20" s="236">
        <v>336</v>
      </c>
      <c r="F20" s="236">
        <v>1294</v>
      </c>
      <c r="G20" s="236">
        <v>354</v>
      </c>
      <c r="H20" s="236">
        <v>601</v>
      </c>
      <c r="I20" s="236">
        <v>1043</v>
      </c>
      <c r="J20" s="236">
        <v>532</v>
      </c>
      <c r="K20" s="236">
        <v>445</v>
      </c>
      <c r="L20" s="236">
        <v>798</v>
      </c>
      <c r="M20" s="236">
        <v>294</v>
      </c>
      <c r="N20" s="236">
        <f>SUM(B20:M20)</f>
        <v>6833</v>
      </c>
    </row>
    <row r="21" spans="1:14" x14ac:dyDescent="0.25">
      <c r="A21" s="235">
        <v>2024</v>
      </c>
      <c r="B21" s="236">
        <v>875</v>
      </c>
      <c r="C21" s="236">
        <v>386</v>
      </c>
      <c r="D21" s="236">
        <v>379</v>
      </c>
      <c r="E21" s="236">
        <v>499</v>
      </c>
      <c r="F21" s="236">
        <v>1215</v>
      </c>
      <c r="G21" s="236">
        <v>412</v>
      </c>
      <c r="H21" s="236">
        <v>478</v>
      </c>
      <c r="I21" s="236">
        <v>1145</v>
      </c>
      <c r="J21" s="236">
        <v>569</v>
      </c>
      <c r="K21" s="236">
        <v>608</v>
      </c>
      <c r="L21" s="236">
        <v>810</v>
      </c>
      <c r="M21" s="236">
        <v>325</v>
      </c>
      <c r="N21" s="236">
        <f>SUM(B21:M21)</f>
        <v>7701</v>
      </c>
    </row>
    <row r="22" spans="1:14" ht="15.75" thickBot="1" x14ac:dyDescent="0.3">
      <c r="A22" s="235">
        <v>2025</v>
      </c>
      <c r="B22" s="236">
        <v>922</v>
      </c>
      <c r="C22" s="236">
        <v>408</v>
      </c>
      <c r="D22" s="236">
        <v>641</v>
      </c>
      <c r="E22" s="236"/>
      <c r="F22" s="236"/>
      <c r="G22" s="236"/>
      <c r="H22" s="236"/>
      <c r="I22" s="236"/>
      <c r="J22" s="236"/>
      <c r="K22" s="236"/>
      <c r="L22" s="236"/>
      <c r="M22" s="236"/>
      <c r="N22" s="236">
        <f>SUM(B22:M22)</f>
        <v>1971</v>
      </c>
    </row>
    <row r="23" spans="1:14" ht="15.75" thickBot="1" x14ac:dyDescent="0.3">
      <c r="A23" s="237" t="s">
        <v>346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9"/>
    </row>
    <row r="24" spans="1:14" x14ac:dyDescent="0.25">
      <c r="A24" s="235">
        <v>2009</v>
      </c>
      <c r="B24" s="240">
        <v>137</v>
      </c>
      <c r="C24" s="240">
        <v>418</v>
      </c>
      <c r="D24" s="240">
        <v>429</v>
      </c>
      <c r="E24" s="240">
        <v>93</v>
      </c>
      <c r="F24" s="240">
        <v>208</v>
      </c>
      <c r="G24" s="240">
        <v>423</v>
      </c>
      <c r="H24" s="240">
        <v>487</v>
      </c>
      <c r="I24" s="240">
        <v>121</v>
      </c>
      <c r="J24" s="240">
        <v>281</v>
      </c>
      <c r="K24" s="240">
        <v>332</v>
      </c>
      <c r="L24" s="240">
        <v>443</v>
      </c>
      <c r="M24" s="240">
        <v>490</v>
      </c>
      <c r="N24" s="236">
        <f t="shared" ref="N24:N37" si="1">SUM(B24:M24)</f>
        <v>3862</v>
      </c>
    </row>
    <row r="25" spans="1:14" x14ac:dyDescent="0.25">
      <c r="A25" s="235">
        <v>2010</v>
      </c>
      <c r="B25" s="240">
        <v>215</v>
      </c>
      <c r="C25" s="240">
        <v>261</v>
      </c>
      <c r="D25" s="240">
        <v>195</v>
      </c>
      <c r="E25" s="240">
        <v>236</v>
      </c>
      <c r="F25" s="240">
        <v>251</v>
      </c>
      <c r="G25" s="240">
        <v>244</v>
      </c>
      <c r="H25" s="240">
        <v>352</v>
      </c>
      <c r="I25" s="240">
        <v>216</v>
      </c>
      <c r="J25" s="240">
        <v>450</v>
      </c>
      <c r="K25" s="240">
        <v>301</v>
      </c>
      <c r="L25" s="240">
        <v>582</v>
      </c>
      <c r="M25" s="240">
        <v>688</v>
      </c>
      <c r="N25" s="236">
        <f t="shared" si="1"/>
        <v>3991</v>
      </c>
    </row>
    <row r="26" spans="1:14" ht="12.75" customHeight="1" x14ac:dyDescent="0.25">
      <c r="A26" s="235">
        <v>2011</v>
      </c>
      <c r="B26" s="240">
        <v>242</v>
      </c>
      <c r="C26" s="240">
        <v>292</v>
      </c>
      <c r="D26" s="240">
        <v>623</v>
      </c>
      <c r="E26" s="240">
        <v>481</v>
      </c>
      <c r="F26" s="240">
        <v>550</v>
      </c>
      <c r="G26" s="240">
        <v>332</v>
      </c>
      <c r="H26" s="240">
        <v>491</v>
      </c>
      <c r="I26" s="240">
        <v>455</v>
      </c>
      <c r="J26" s="240">
        <v>300</v>
      </c>
      <c r="K26" s="240">
        <v>179</v>
      </c>
      <c r="L26" s="240">
        <v>135</v>
      </c>
      <c r="M26" s="240">
        <v>175</v>
      </c>
      <c r="N26" s="236">
        <f t="shared" si="1"/>
        <v>4255</v>
      </c>
    </row>
    <row r="27" spans="1:14" x14ac:dyDescent="0.25">
      <c r="A27" s="235">
        <v>2012</v>
      </c>
      <c r="B27" s="676">
        <v>0</v>
      </c>
      <c r="C27" s="676">
        <v>0</v>
      </c>
      <c r="D27" s="676">
        <v>507</v>
      </c>
      <c r="E27" s="676">
        <v>1002</v>
      </c>
      <c r="F27" s="676">
        <v>517</v>
      </c>
      <c r="G27" s="676">
        <v>318</v>
      </c>
      <c r="H27" s="676">
        <v>347</v>
      </c>
      <c r="I27" s="676">
        <v>346</v>
      </c>
      <c r="J27" s="676">
        <v>196</v>
      </c>
      <c r="K27" s="676">
        <v>444</v>
      </c>
      <c r="L27" s="676">
        <v>336</v>
      </c>
      <c r="M27" s="676">
        <v>363</v>
      </c>
      <c r="N27" s="676">
        <f t="shared" si="1"/>
        <v>4376</v>
      </c>
    </row>
    <row r="28" spans="1:14" x14ac:dyDescent="0.25">
      <c r="A28" s="235">
        <v>2013</v>
      </c>
      <c r="B28" s="676">
        <v>125</v>
      </c>
      <c r="C28" s="676">
        <v>331</v>
      </c>
      <c r="D28" s="676">
        <v>330</v>
      </c>
      <c r="E28" s="676">
        <v>339</v>
      </c>
      <c r="F28" s="676">
        <v>326</v>
      </c>
      <c r="G28" s="676">
        <v>223</v>
      </c>
      <c r="H28" s="676">
        <v>420</v>
      </c>
      <c r="I28" s="676">
        <v>266</v>
      </c>
      <c r="J28" s="676">
        <v>390</v>
      </c>
      <c r="K28" s="676">
        <v>304</v>
      </c>
      <c r="L28" s="676">
        <v>317</v>
      </c>
      <c r="M28" s="676">
        <v>351</v>
      </c>
      <c r="N28" s="676">
        <f t="shared" si="1"/>
        <v>3722</v>
      </c>
    </row>
    <row r="29" spans="1:14" x14ac:dyDescent="0.25">
      <c r="A29" s="235">
        <v>2014</v>
      </c>
      <c r="B29" s="676">
        <v>220</v>
      </c>
      <c r="C29" s="676">
        <v>284</v>
      </c>
      <c r="D29" s="676">
        <v>253</v>
      </c>
      <c r="E29" s="676">
        <v>237</v>
      </c>
      <c r="F29" s="676">
        <v>357</v>
      </c>
      <c r="G29" s="676">
        <v>275</v>
      </c>
      <c r="H29" s="676">
        <v>278</v>
      </c>
      <c r="I29" s="676">
        <v>88</v>
      </c>
      <c r="J29" s="676">
        <v>244</v>
      </c>
      <c r="K29" s="676">
        <v>245</v>
      </c>
      <c r="L29" s="676">
        <v>145</v>
      </c>
      <c r="M29" s="676">
        <v>342</v>
      </c>
      <c r="N29" s="676">
        <f t="shared" si="1"/>
        <v>2968</v>
      </c>
    </row>
    <row r="30" spans="1:14" x14ac:dyDescent="0.25">
      <c r="A30" s="235">
        <v>2015</v>
      </c>
      <c r="B30" s="676">
        <v>225</v>
      </c>
      <c r="C30" s="676">
        <v>112</v>
      </c>
      <c r="D30" s="676">
        <v>155</v>
      </c>
      <c r="E30" s="676">
        <v>388</v>
      </c>
      <c r="F30" s="676">
        <v>364</v>
      </c>
      <c r="G30" s="676">
        <v>208</v>
      </c>
      <c r="H30" s="676">
        <v>393</v>
      </c>
      <c r="I30" s="676">
        <v>166</v>
      </c>
      <c r="J30" s="676">
        <v>474</v>
      </c>
      <c r="K30" s="676">
        <v>0</v>
      </c>
      <c r="L30" s="676">
        <v>0</v>
      </c>
      <c r="M30" s="676">
        <v>0</v>
      </c>
      <c r="N30" s="676">
        <f t="shared" si="1"/>
        <v>2485</v>
      </c>
    </row>
    <row r="31" spans="1:14" x14ac:dyDescent="0.25">
      <c r="A31" s="235">
        <v>2016</v>
      </c>
      <c r="B31" s="676">
        <v>0</v>
      </c>
      <c r="C31" s="676">
        <v>0</v>
      </c>
      <c r="D31" s="676">
        <v>0</v>
      </c>
      <c r="E31" s="676">
        <v>74</v>
      </c>
      <c r="F31" s="676">
        <v>0</v>
      </c>
      <c r="G31" s="676">
        <v>0</v>
      </c>
      <c r="H31" s="676">
        <v>0</v>
      </c>
      <c r="I31" s="676">
        <v>0</v>
      </c>
      <c r="J31" s="676">
        <v>0</v>
      </c>
      <c r="K31" s="676">
        <v>908</v>
      </c>
      <c r="L31" s="676">
        <v>179</v>
      </c>
      <c r="M31" s="676">
        <v>285</v>
      </c>
      <c r="N31" s="676">
        <f t="shared" si="1"/>
        <v>1446</v>
      </c>
    </row>
    <row r="32" spans="1:14" x14ac:dyDescent="0.25">
      <c r="A32" s="235">
        <v>2017</v>
      </c>
      <c r="B32" s="676">
        <v>0</v>
      </c>
      <c r="C32" s="676">
        <v>61</v>
      </c>
      <c r="D32" s="676">
        <v>247</v>
      </c>
      <c r="E32" s="676">
        <v>81</v>
      </c>
      <c r="F32" s="676">
        <v>110</v>
      </c>
      <c r="G32" s="676">
        <v>213</v>
      </c>
      <c r="H32" s="676">
        <v>108</v>
      </c>
      <c r="I32" s="676">
        <v>148</v>
      </c>
      <c r="J32" s="676">
        <v>325</v>
      </c>
      <c r="K32" s="676">
        <v>217</v>
      </c>
      <c r="L32" s="676">
        <v>130</v>
      </c>
      <c r="M32" s="676">
        <v>490</v>
      </c>
      <c r="N32" s="676">
        <f t="shared" si="1"/>
        <v>2130</v>
      </c>
    </row>
    <row r="33" spans="1:14" x14ac:dyDescent="0.25">
      <c r="A33" s="235">
        <v>2018</v>
      </c>
      <c r="B33" s="676">
        <v>134</v>
      </c>
      <c r="C33" s="676">
        <v>202</v>
      </c>
      <c r="D33" s="676">
        <v>178</v>
      </c>
      <c r="E33" s="676">
        <v>150</v>
      </c>
      <c r="F33" s="676">
        <v>119</v>
      </c>
      <c r="G33" s="676">
        <v>129</v>
      </c>
      <c r="H33" s="676">
        <v>22</v>
      </c>
      <c r="I33" s="676">
        <v>261</v>
      </c>
      <c r="J33" s="676">
        <v>177</v>
      </c>
      <c r="K33" s="676">
        <v>204</v>
      </c>
      <c r="L33" s="676">
        <v>519</v>
      </c>
      <c r="M33" s="676">
        <v>241</v>
      </c>
      <c r="N33" s="676">
        <f t="shared" si="1"/>
        <v>2336</v>
      </c>
    </row>
    <row r="34" spans="1:14" x14ac:dyDescent="0.25">
      <c r="A34" s="235">
        <v>2019</v>
      </c>
      <c r="B34" s="677">
        <v>199</v>
      </c>
      <c r="C34" s="677">
        <v>314</v>
      </c>
      <c r="D34" s="677">
        <v>164</v>
      </c>
      <c r="E34" s="677">
        <v>319</v>
      </c>
      <c r="F34" s="677">
        <v>249</v>
      </c>
      <c r="G34" s="677">
        <v>206</v>
      </c>
      <c r="H34" s="677">
        <v>301</v>
      </c>
      <c r="I34" s="677">
        <v>316</v>
      </c>
      <c r="J34" s="677">
        <v>104</v>
      </c>
      <c r="K34" s="677">
        <v>302</v>
      </c>
      <c r="L34" s="677">
        <v>147</v>
      </c>
      <c r="M34" s="677">
        <v>433</v>
      </c>
      <c r="N34" s="676">
        <f t="shared" si="1"/>
        <v>3054</v>
      </c>
    </row>
    <row r="35" spans="1:14" x14ac:dyDescent="0.25">
      <c r="A35" s="235">
        <v>2020</v>
      </c>
      <c r="B35" s="677">
        <v>241</v>
      </c>
      <c r="C35" s="677">
        <v>187</v>
      </c>
      <c r="D35" s="677">
        <v>157</v>
      </c>
      <c r="E35" s="677">
        <v>0</v>
      </c>
      <c r="F35" s="677">
        <v>0</v>
      </c>
      <c r="G35" s="677">
        <v>0</v>
      </c>
      <c r="H35" s="677">
        <v>102</v>
      </c>
      <c r="I35" s="677">
        <v>297</v>
      </c>
      <c r="J35" s="677">
        <v>169</v>
      </c>
      <c r="K35" s="677">
        <v>213</v>
      </c>
      <c r="L35" s="677">
        <v>350</v>
      </c>
      <c r="M35" s="677">
        <v>179</v>
      </c>
      <c r="N35" s="676">
        <f t="shared" si="1"/>
        <v>1895</v>
      </c>
    </row>
    <row r="36" spans="1:14" x14ac:dyDescent="0.25">
      <c r="A36" s="235">
        <v>2021</v>
      </c>
      <c r="B36" s="677">
        <v>219</v>
      </c>
      <c r="C36" s="677">
        <v>203</v>
      </c>
      <c r="D36" s="677">
        <v>219</v>
      </c>
      <c r="E36" s="677">
        <v>210</v>
      </c>
      <c r="F36" s="677">
        <v>233</v>
      </c>
      <c r="G36" s="677">
        <v>339</v>
      </c>
      <c r="H36" s="677">
        <v>326</v>
      </c>
      <c r="I36" s="677">
        <v>316</v>
      </c>
      <c r="J36" s="677">
        <v>219</v>
      </c>
      <c r="K36" s="677">
        <v>279</v>
      </c>
      <c r="L36" s="677">
        <v>324</v>
      </c>
      <c r="M36" s="677">
        <v>259</v>
      </c>
      <c r="N36" s="676">
        <f t="shared" si="1"/>
        <v>3146</v>
      </c>
    </row>
    <row r="37" spans="1:14" x14ac:dyDescent="0.25">
      <c r="A37" s="235">
        <v>2022</v>
      </c>
      <c r="B37" s="241">
        <v>301</v>
      </c>
      <c r="C37" s="241">
        <v>274</v>
      </c>
      <c r="D37" s="242">
        <v>337</v>
      </c>
      <c r="E37" s="242">
        <v>286</v>
      </c>
      <c r="F37" s="242">
        <v>319</v>
      </c>
      <c r="G37" s="242">
        <v>238</v>
      </c>
      <c r="H37" s="242">
        <v>356</v>
      </c>
      <c r="I37" s="242">
        <v>317</v>
      </c>
      <c r="J37" s="242">
        <v>335</v>
      </c>
      <c r="K37" s="242">
        <v>350</v>
      </c>
      <c r="L37" s="242">
        <v>321</v>
      </c>
      <c r="M37" s="242">
        <v>305</v>
      </c>
      <c r="N37" s="236">
        <f t="shared" si="1"/>
        <v>3739</v>
      </c>
    </row>
    <row r="38" spans="1:14" x14ac:dyDescent="0.25">
      <c r="A38" s="235">
        <v>2023</v>
      </c>
      <c r="B38" s="241">
        <v>350</v>
      </c>
      <c r="C38" s="241">
        <v>362</v>
      </c>
      <c r="D38" s="242">
        <v>505</v>
      </c>
      <c r="E38" s="242">
        <v>373</v>
      </c>
      <c r="F38" s="242">
        <v>491</v>
      </c>
      <c r="G38" s="242">
        <v>343</v>
      </c>
      <c r="H38" s="242">
        <v>439</v>
      </c>
      <c r="I38" s="242">
        <v>468</v>
      </c>
      <c r="J38" s="236">
        <v>347</v>
      </c>
      <c r="K38" s="236">
        <v>292</v>
      </c>
      <c r="L38" s="236">
        <v>360</v>
      </c>
      <c r="M38" s="236">
        <v>366</v>
      </c>
      <c r="N38" s="236">
        <f>SUM(B38:M38)</f>
        <v>4696</v>
      </c>
    </row>
    <row r="39" spans="1:14" x14ac:dyDescent="0.25">
      <c r="A39" s="235">
        <v>2024</v>
      </c>
      <c r="B39" s="241">
        <v>416</v>
      </c>
      <c r="C39" s="241">
        <v>340</v>
      </c>
      <c r="D39" s="242">
        <v>325</v>
      </c>
      <c r="E39" s="242">
        <v>419</v>
      </c>
      <c r="F39" s="242">
        <v>314</v>
      </c>
      <c r="G39" s="242">
        <v>317</v>
      </c>
      <c r="H39" s="242">
        <v>232</v>
      </c>
      <c r="I39" s="242">
        <v>404</v>
      </c>
      <c r="J39" s="236">
        <v>313</v>
      </c>
      <c r="K39" s="236">
        <v>358</v>
      </c>
      <c r="L39" s="236">
        <v>213</v>
      </c>
      <c r="M39" s="236">
        <v>352</v>
      </c>
      <c r="N39" s="236">
        <f>SUM(B39:M39)</f>
        <v>4003</v>
      </c>
    </row>
    <row r="40" spans="1:14" ht="15.75" thickBot="1" x14ac:dyDescent="0.3">
      <c r="A40" s="235">
        <v>2025</v>
      </c>
      <c r="B40" s="241">
        <v>336</v>
      </c>
      <c r="C40" s="241">
        <v>446</v>
      </c>
      <c r="D40" s="242">
        <v>474</v>
      </c>
      <c r="E40" s="242"/>
      <c r="F40" s="242"/>
      <c r="G40" s="242"/>
      <c r="H40" s="242"/>
      <c r="I40" s="242"/>
      <c r="J40" s="236"/>
      <c r="K40" s="236"/>
      <c r="L40" s="236"/>
      <c r="M40" s="236"/>
      <c r="N40" s="236">
        <f>SUM(B40:M40)</f>
        <v>1256</v>
      </c>
    </row>
    <row r="41" spans="1:14" ht="15.75" thickBot="1" x14ac:dyDescent="0.3">
      <c r="A41" s="237" t="s">
        <v>347</v>
      </c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9"/>
    </row>
    <row r="42" spans="1:14" x14ac:dyDescent="0.25">
      <c r="A42" s="235">
        <v>2009</v>
      </c>
      <c r="B42" s="240">
        <v>79054</v>
      </c>
      <c r="C42" s="236">
        <v>233271</v>
      </c>
      <c r="D42" s="236">
        <v>245697</v>
      </c>
      <c r="E42" s="236">
        <v>49862</v>
      </c>
      <c r="F42" s="240">
        <v>128089</v>
      </c>
      <c r="G42" s="236">
        <v>262520</v>
      </c>
      <c r="H42" s="236">
        <v>287412</v>
      </c>
      <c r="I42" s="236">
        <v>58346</v>
      </c>
      <c r="J42" s="240">
        <v>184683</v>
      </c>
      <c r="K42" s="236">
        <v>187909</v>
      </c>
      <c r="L42" s="236">
        <v>239235</v>
      </c>
      <c r="M42" s="236">
        <v>252290</v>
      </c>
      <c r="N42" s="236">
        <f t="shared" ref="N42:N58" si="2">SUM(B42:M42)</f>
        <v>2208368</v>
      </c>
    </row>
    <row r="43" spans="1:14" x14ac:dyDescent="0.25">
      <c r="A43" s="235">
        <v>2010</v>
      </c>
      <c r="B43" s="240">
        <v>105549</v>
      </c>
      <c r="C43" s="236">
        <v>186481</v>
      </c>
      <c r="D43" s="236">
        <v>113138</v>
      </c>
      <c r="E43" s="236">
        <v>126981</v>
      </c>
      <c r="F43" s="240">
        <v>144408</v>
      </c>
      <c r="G43" s="236">
        <v>153551</v>
      </c>
      <c r="H43" s="236">
        <v>236173</v>
      </c>
      <c r="I43" s="236">
        <v>117965</v>
      </c>
      <c r="J43" s="240">
        <v>274273</v>
      </c>
      <c r="K43" s="236">
        <v>201597</v>
      </c>
      <c r="L43" s="236">
        <v>391211</v>
      </c>
      <c r="M43" s="236">
        <v>445154</v>
      </c>
      <c r="N43" s="236">
        <f t="shared" si="2"/>
        <v>2496481</v>
      </c>
    </row>
    <row r="44" spans="1:14" x14ac:dyDescent="0.25">
      <c r="A44" s="235">
        <v>2011</v>
      </c>
      <c r="B44" s="240">
        <v>161710</v>
      </c>
      <c r="C44" s="236">
        <v>170715</v>
      </c>
      <c r="D44" s="236">
        <v>432702</v>
      </c>
      <c r="E44" s="236">
        <v>390251</v>
      </c>
      <c r="F44" s="240">
        <v>437382</v>
      </c>
      <c r="G44" s="236">
        <v>220084</v>
      </c>
      <c r="H44" s="236">
        <v>342824</v>
      </c>
      <c r="I44" s="236">
        <v>299026</v>
      </c>
      <c r="J44" s="240">
        <v>171908</v>
      </c>
      <c r="K44" s="236">
        <v>171167</v>
      </c>
      <c r="L44" s="236">
        <v>101514</v>
      </c>
      <c r="M44" s="236">
        <v>113158</v>
      </c>
      <c r="N44" s="236">
        <f t="shared" si="2"/>
        <v>3012441</v>
      </c>
    </row>
    <row r="45" spans="1:14" x14ac:dyDescent="0.25">
      <c r="A45" s="235">
        <v>2012</v>
      </c>
      <c r="B45" s="236">
        <v>0</v>
      </c>
      <c r="C45" s="236">
        <v>0</v>
      </c>
      <c r="D45" s="236">
        <v>344770</v>
      </c>
      <c r="E45" s="236">
        <v>600417</v>
      </c>
      <c r="F45" s="240">
        <v>306692</v>
      </c>
      <c r="G45" s="236">
        <v>200734</v>
      </c>
      <c r="H45" s="236">
        <v>230042</v>
      </c>
      <c r="I45" s="236">
        <v>200873</v>
      </c>
      <c r="J45" s="240">
        <v>133315</v>
      </c>
      <c r="K45" s="236">
        <v>287218</v>
      </c>
      <c r="L45" s="236">
        <v>214813</v>
      </c>
      <c r="M45" s="236">
        <v>220432</v>
      </c>
      <c r="N45" s="236">
        <f t="shared" si="2"/>
        <v>2739306</v>
      </c>
    </row>
    <row r="46" spans="1:14" x14ac:dyDescent="0.25">
      <c r="A46" s="235">
        <v>2013</v>
      </c>
      <c r="B46" s="240">
        <v>58586</v>
      </c>
      <c r="C46" s="236">
        <v>147664</v>
      </c>
      <c r="D46" s="236">
        <v>152719</v>
      </c>
      <c r="E46" s="236">
        <v>169137</v>
      </c>
      <c r="F46" s="240">
        <v>158259</v>
      </c>
      <c r="G46" s="236">
        <v>117696</v>
      </c>
      <c r="H46" s="236">
        <v>226659</v>
      </c>
      <c r="I46" s="236">
        <v>141609</v>
      </c>
      <c r="J46" s="240">
        <v>204049</v>
      </c>
      <c r="K46" s="236">
        <v>160318</v>
      </c>
      <c r="L46" s="236">
        <v>150143</v>
      </c>
      <c r="M46" s="236">
        <v>173860</v>
      </c>
      <c r="N46" s="236">
        <f t="shared" si="2"/>
        <v>1860699</v>
      </c>
    </row>
    <row r="47" spans="1:14" x14ac:dyDescent="0.25">
      <c r="A47" s="235">
        <v>2014</v>
      </c>
      <c r="B47" s="240">
        <v>98436.3</v>
      </c>
      <c r="C47" s="236">
        <v>133326</v>
      </c>
      <c r="D47" s="236">
        <v>132626.29999999999</v>
      </c>
      <c r="E47" s="236">
        <v>139241</v>
      </c>
      <c r="F47" s="240">
        <v>190666</v>
      </c>
      <c r="G47" s="236">
        <v>126401</v>
      </c>
      <c r="H47" s="236">
        <v>133390</v>
      </c>
      <c r="I47" s="236">
        <v>41694</v>
      </c>
      <c r="J47" s="240">
        <v>127290.4</v>
      </c>
      <c r="K47" s="236">
        <v>127743</v>
      </c>
      <c r="L47" s="236">
        <v>68142</v>
      </c>
      <c r="M47" s="236">
        <v>180040</v>
      </c>
      <c r="N47" s="236">
        <f t="shared" si="2"/>
        <v>1498996</v>
      </c>
    </row>
    <row r="48" spans="1:14" x14ac:dyDescent="0.25">
      <c r="A48" s="235">
        <v>2015</v>
      </c>
      <c r="B48" s="240">
        <v>110934</v>
      </c>
      <c r="C48" s="236">
        <v>53376</v>
      </c>
      <c r="D48" s="236">
        <v>106585</v>
      </c>
      <c r="E48" s="236">
        <v>228911</v>
      </c>
      <c r="F48" s="240">
        <v>208849</v>
      </c>
      <c r="G48" s="236">
        <v>117497</v>
      </c>
      <c r="H48" s="236">
        <v>210342</v>
      </c>
      <c r="I48" s="236">
        <v>97422</v>
      </c>
      <c r="J48" s="240">
        <v>253813</v>
      </c>
      <c r="K48" s="236">
        <v>0</v>
      </c>
      <c r="L48" s="236">
        <v>0</v>
      </c>
      <c r="M48" s="236">
        <v>0</v>
      </c>
      <c r="N48" s="236">
        <f t="shared" si="2"/>
        <v>1387729</v>
      </c>
    </row>
    <row r="49" spans="1:14" x14ac:dyDescent="0.25">
      <c r="A49" s="235">
        <v>2016</v>
      </c>
      <c r="B49" s="236">
        <v>0</v>
      </c>
      <c r="C49" s="236">
        <v>0</v>
      </c>
      <c r="D49" s="236">
        <v>0</v>
      </c>
      <c r="E49" s="236">
        <v>35313</v>
      </c>
      <c r="F49" s="236">
        <v>0</v>
      </c>
      <c r="G49" s="236">
        <v>0</v>
      </c>
      <c r="H49" s="236">
        <v>0</v>
      </c>
      <c r="I49" s="236">
        <v>0</v>
      </c>
      <c r="J49" s="236">
        <v>0</v>
      </c>
      <c r="K49" s="236">
        <v>427494</v>
      </c>
      <c r="L49" s="236">
        <v>84556</v>
      </c>
      <c r="M49" s="236">
        <v>138372</v>
      </c>
      <c r="N49" s="236">
        <f t="shared" si="2"/>
        <v>685735</v>
      </c>
    </row>
    <row r="50" spans="1:14" x14ac:dyDescent="0.25">
      <c r="A50" s="235">
        <v>2017</v>
      </c>
      <c r="B50" s="236">
        <v>0</v>
      </c>
      <c r="C50" s="236">
        <v>32699</v>
      </c>
      <c r="D50" s="236">
        <v>119341</v>
      </c>
      <c r="E50" s="236">
        <v>39632</v>
      </c>
      <c r="F50" s="240">
        <v>52597</v>
      </c>
      <c r="G50" s="236">
        <v>103011</v>
      </c>
      <c r="H50" s="236">
        <v>58147</v>
      </c>
      <c r="I50" s="236">
        <v>71465</v>
      </c>
      <c r="J50" s="240">
        <v>169386</v>
      </c>
      <c r="K50" s="236">
        <v>116649</v>
      </c>
      <c r="L50" s="236">
        <v>66266</v>
      </c>
      <c r="M50" s="236">
        <v>248824</v>
      </c>
      <c r="N50" s="236">
        <f t="shared" si="2"/>
        <v>1078017</v>
      </c>
    </row>
    <row r="51" spans="1:14" x14ac:dyDescent="0.25">
      <c r="A51" s="235">
        <v>2018</v>
      </c>
      <c r="B51" s="240">
        <v>77037.951400000005</v>
      </c>
      <c r="C51" s="236">
        <v>101004.1557</v>
      </c>
      <c r="D51" s="236">
        <v>87581.926600000006</v>
      </c>
      <c r="E51" s="236">
        <v>65305.583700000003</v>
      </c>
      <c r="F51" s="240">
        <v>56652.629000000001</v>
      </c>
      <c r="G51" s="236">
        <v>60121.993999999999</v>
      </c>
      <c r="H51" s="236">
        <v>8299.4192999999996</v>
      </c>
      <c r="I51" s="236">
        <v>140270</v>
      </c>
      <c r="J51" s="240">
        <v>96581.507800000007</v>
      </c>
      <c r="K51" s="236">
        <v>92298.494099999996</v>
      </c>
      <c r="L51" s="236">
        <v>298058.84769999998</v>
      </c>
      <c r="M51" s="236">
        <v>134142.55230000001</v>
      </c>
      <c r="N51" s="236">
        <f t="shared" si="2"/>
        <v>1217355.0616000001</v>
      </c>
    </row>
    <row r="52" spans="1:14" x14ac:dyDescent="0.25">
      <c r="A52" s="235">
        <v>2019</v>
      </c>
      <c r="B52" s="240">
        <v>113674.3042</v>
      </c>
      <c r="C52" s="236">
        <v>163856.00839999999</v>
      </c>
      <c r="D52" s="236">
        <v>82299.246799999994</v>
      </c>
      <c r="E52" s="236">
        <v>168104.20209999999</v>
      </c>
      <c r="F52" s="236">
        <v>123100</v>
      </c>
      <c r="G52" s="236">
        <v>109500</v>
      </c>
      <c r="H52" s="236">
        <v>156221.7782</v>
      </c>
      <c r="I52" s="236">
        <v>147464.70670000001</v>
      </c>
      <c r="J52" s="236">
        <v>40886.7673</v>
      </c>
      <c r="K52" s="236">
        <v>140394.4111</v>
      </c>
      <c r="L52" s="236">
        <v>73818.002699999997</v>
      </c>
      <c r="M52" s="236">
        <v>250455.20490000001</v>
      </c>
      <c r="N52" s="236">
        <f t="shared" si="2"/>
        <v>1569774.6324</v>
      </c>
    </row>
    <row r="53" spans="1:14" x14ac:dyDescent="0.25">
      <c r="A53" s="235">
        <v>2020</v>
      </c>
      <c r="B53" s="241">
        <v>130443.2118</v>
      </c>
      <c r="C53" s="242">
        <v>103099.0327</v>
      </c>
      <c r="D53" s="242">
        <v>73948.434899999993</v>
      </c>
      <c r="E53" s="242">
        <v>0</v>
      </c>
      <c r="F53" s="242">
        <v>0</v>
      </c>
      <c r="G53" s="242">
        <v>0</v>
      </c>
      <c r="H53" s="242">
        <v>51938.995300000002</v>
      </c>
      <c r="I53" s="242">
        <v>170409.80780000001</v>
      </c>
      <c r="J53" s="242">
        <v>72232.071899999995</v>
      </c>
      <c r="K53" s="242">
        <v>112837.5545</v>
      </c>
      <c r="L53" s="242">
        <v>198928.77929999999</v>
      </c>
      <c r="M53" s="242">
        <v>95960</v>
      </c>
      <c r="N53" s="236">
        <f t="shared" si="2"/>
        <v>1009797.8881999999</v>
      </c>
    </row>
    <row r="54" spans="1:14" x14ac:dyDescent="0.25">
      <c r="A54" s="235">
        <v>2021</v>
      </c>
      <c r="B54" s="241">
        <v>118360.9504</v>
      </c>
      <c r="C54" s="242">
        <v>116461.18919999999</v>
      </c>
      <c r="D54" s="242">
        <v>100449.1796</v>
      </c>
      <c r="E54" s="242">
        <v>121142.3597</v>
      </c>
      <c r="F54" s="242">
        <v>133020</v>
      </c>
      <c r="G54" s="242">
        <v>178812.8726</v>
      </c>
      <c r="H54" s="242">
        <v>172294.3615</v>
      </c>
      <c r="I54" s="242">
        <v>160758.0379</v>
      </c>
      <c r="J54" s="242">
        <v>106249.34880000001</v>
      </c>
      <c r="K54" s="242">
        <v>133625.087</v>
      </c>
      <c r="L54" s="242">
        <v>156286.829</v>
      </c>
      <c r="M54" s="242">
        <v>144670</v>
      </c>
      <c r="N54" s="236">
        <f t="shared" si="2"/>
        <v>1642130.2157000001</v>
      </c>
    </row>
    <row r="55" spans="1:14" x14ac:dyDescent="0.25">
      <c r="A55" s="235">
        <v>2022</v>
      </c>
      <c r="B55" s="241">
        <v>139071.03030000001</v>
      </c>
      <c r="C55" s="242">
        <v>138971</v>
      </c>
      <c r="D55" s="242">
        <v>169098.16500000001</v>
      </c>
      <c r="E55" s="242">
        <v>126841.2335</v>
      </c>
      <c r="F55" s="242">
        <v>147361.1048</v>
      </c>
      <c r="G55" s="242">
        <v>100141.92879999999</v>
      </c>
      <c r="H55" s="242">
        <v>154905.747</v>
      </c>
      <c r="I55" s="242">
        <v>150632</v>
      </c>
      <c r="J55" s="242">
        <v>179491.0202</v>
      </c>
      <c r="K55" s="242">
        <v>146335.63159999999</v>
      </c>
      <c r="L55" s="242">
        <v>154340.6189</v>
      </c>
      <c r="M55" s="242">
        <v>153410</v>
      </c>
      <c r="N55" s="236">
        <f t="shared" si="2"/>
        <v>1760599.4800999998</v>
      </c>
    </row>
    <row r="56" spans="1:14" x14ac:dyDescent="0.25">
      <c r="A56" s="235">
        <v>2023</v>
      </c>
      <c r="B56" s="241">
        <v>154724.4688</v>
      </c>
      <c r="C56" s="242">
        <v>168287.96609999999</v>
      </c>
      <c r="D56" s="242">
        <v>223068.7977</v>
      </c>
      <c r="E56" s="242">
        <v>170836.6833</v>
      </c>
      <c r="F56" s="242">
        <v>214612.16560000001</v>
      </c>
      <c r="G56" s="242">
        <v>146115.3806</v>
      </c>
      <c r="H56" s="242">
        <v>192413.5478</v>
      </c>
      <c r="I56" s="242">
        <v>205592.66940000001</v>
      </c>
      <c r="J56" s="236">
        <v>154540.96679999999</v>
      </c>
      <c r="K56" s="236">
        <v>132732.89600000001</v>
      </c>
      <c r="L56" s="236">
        <v>151415.6373</v>
      </c>
      <c r="M56" s="236">
        <v>151110.65839999999</v>
      </c>
      <c r="N56" s="236">
        <f t="shared" si="2"/>
        <v>2065451.8378000003</v>
      </c>
    </row>
    <row r="57" spans="1:14" x14ac:dyDescent="0.25">
      <c r="A57" s="235">
        <v>2024</v>
      </c>
      <c r="B57" s="241">
        <v>169637.1384</v>
      </c>
      <c r="C57" s="242">
        <v>140212.04569999999</v>
      </c>
      <c r="D57" s="242">
        <v>125721.59149999999</v>
      </c>
      <c r="E57" s="242">
        <v>169588.68669999999</v>
      </c>
      <c r="F57" s="242">
        <v>111048.496</v>
      </c>
      <c r="G57" s="242">
        <v>121170.2102</v>
      </c>
      <c r="H57" s="242">
        <v>94624.356700000004</v>
      </c>
      <c r="I57" s="242">
        <v>153836.3597</v>
      </c>
      <c r="J57" s="236">
        <v>129177.59760000001</v>
      </c>
      <c r="K57" s="236">
        <v>133942.04070000001</v>
      </c>
      <c r="L57" s="236">
        <v>95700</v>
      </c>
      <c r="M57" s="236">
        <v>128404</v>
      </c>
      <c r="N57" s="236">
        <f t="shared" si="2"/>
        <v>1573062.5231999999</v>
      </c>
    </row>
    <row r="58" spans="1:14" x14ac:dyDescent="0.25">
      <c r="A58" s="235">
        <v>2025</v>
      </c>
      <c r="B58" s="241">
        <v>120209</v>
      </c>
      <c r="C58" s="242">
        <v>166739.0649</v>
      </c>
      <c r="D58" s="242">
        <v>177472.04639999999</v>
      </c>
      <c r="E58" s="242"/>
      <c r="F58" s="242"/>
      <c r="G58" s="242"/>
      <c r="H58" s="242"/>
      <c r="I58" s="242"/>
      <c r="J58" s="236"/>
      <c r="K58" s="236"/>
      <c r="L58" s="236"/>
      <c r="M58" s="236"/>
      <c r="N58" s="236">
        <f t="shared" si="2"/>
        <v>464420.11129999999</v>
      </c>
    </row>
    <row r="59" spans="1:14" ht="15.75" customHeight="1" x14ac:dyDescent="0.25">
      <c r="A59" s="1027" t="s">
        <v>848</v>
      </c>
      <c r="B59" s="1027"/>
      <c r="C59" s="1027"/>
      <c r="D59" s="1027"/>
      <c r="E59" s="1027"/>
      <c r="F59" s="1027"/>
      <c r="G59" s="1027"/>
      <c r="H59" s="1027"/>
      <c r="I59" s="1027"/>
      <c r="J59" s="243"/>
      <c r="K59" s="243"/>
      <c r="L59" s="243"/>
      <c r="M59" s="243"/>
      <c r="N59" s="243"/>
    </row>
    <row r="60" spans="1:14" ht="16.5" customHeight="1" x14ac:dyDescent="0.25">
      <c r="A60" s="244" t="s">
        <v>402</v>
      </c>
      <c r="B60" s="245"/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</row>
  </sheetData>
  <mergeCells count="1">
    <mergeCell ref="A59:I59"/>
  </mergeCells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5A8C-AB49-4453-A27E-F4D1C5AEBB00}">
  <sheetPr>
    <tabColor rgb="FF92D050"/>
  </sheetPr>
  <dimension ref="A1:K85"/>
  <sheetViews>
    <sheetView showGridLines="0" view="pageBreakPreview" zoomScaleNormal="100" zoomScaleSheetLayoutView="100" workbookViewId="0"/>
  </sheetViews>
  <sheetFormatPr baseColWidth="10" defaultColWidth="14.42578125" defaultRowHeight="15" x14ac:dyDescent="0.25"/>
  <cols>
    <col min="1" max="1" width="13" style="437" customWidth="1"/>
    <col min="2" max="2" width="44.5703125" style="437" customWidth="1"/>
    <col min="3" max="3" width="20.140625" style="437" customWidth="1"/>
    <col min="4" max="4" width="26.28515625" style="437" customWidth="1"/>
    <col min="5" max="5" width="11.5703125" style="413" customWidth="1"/>
    <col min="6" max="6" width="29.42578125" style="413" customWidth="1"/>
    <col min="7" max="7" width="13.42578125" style="413" customWidth="1"/>
    <col min="8" max="11" width="11.5703125" style="413" customWidth="1"/>
    <col min="12" max="16384" width="14.42578125" style="413"/>
  </cols>
  <sheetData>
    <row r="1" spans="1:11" ht="13.5" customHeight="1" x14ac:dyDescent="0.25">
      <c r="A1" s="410" t="s">
        <v>625</v>
      </c>
      <c r="B1" s="411"/>
      <c r="C1" s="411"/>
      <c r="D1" s="411"/>
      <c r="E1" s="412"/>
      <c r="F1" s="412"/>
      <c r="G1" s="412"/>
      <c r="H1" s="412"/>
      <c r="I1" s="412"/>
      <c r="J1" s="412"/>
      <c r="K1" s="412"/>
    </row>
    <row r="2" spans="1:11" ht="15.75" x14ac:dyDescent="0.25">
      <c r="A2" s="414" t="s">
        <v>850</v>
      </c>
      <c r="B2" s="415"/>
      <c r="C2" s="416"/>
      <c r="D2" s="416"/>
      <c r="E2" s="412"/>
      <c r="I2" s="412"/>
      <c r="J2" s="412"/>
      <c r="K2" s="412"/>
    </row>
    <row r="3" spans="1:11" ht="13.5" customHeight="1" x14ac:dyDescent="0.25">
      <c r="A3" s="414"/>
      <c r="B3" s="415"/>
      <c r="C3" s="416"/>
      <c r="D3" s="416"/>
      <c r="E3" s="412"/>
      <c r="I3" s="412"/>
      <c r="J3" s="412"/>
      <c r="K3" s="412"/>
    </row>
    <row r="4" spans="1:11" ht="13.5" customHeight="1" x14ac:dyDescent="0.25">
      <c r="A4" s="417" t="s">
        <v>626</v>
      </c>
      <c r="B4" s="417" t="s">
        <v>627</v>
      </c>
      <c r="C4" s="418" t="s">
        <v>628</v>
      </c>
      <c r="D4" s="418" t="s">
        <v>231</v>
      </c>
      <c r="E4" s="412"/>
      <c r="I4" s="412"/>
      <c r="J4" s="412"/>
      <c r="K4" s="412"/>
    </row>
    <row r="5" spans="1:11" ht="13.5" customHeight="1" x14ac:dyDescent="0.25">
      <c r="A5" s="419">
        <v>358</v>
      </c>
      <c r="B5" s="419" t="s">
        <v>232</v>
      </c>
      <c r="C5" s="420">
        <v>340323.77620000002</v>
      </c>
      <c r="D5" s="421">
        <f>C5/128521560</f>
        <v>2.6479897707435236E-3</v>
      </c>
      <c r="E5" s="424"/>
      <c r="F5" s="425"/>
      <c r="G5" s="425"/>
      <c r="I5" s="412"/>
      <c r="J5" s="412"/>
      <c r="K5" s="412"/>
    </row>
    <row r="6" spans="1:11" ht="13.5" customHeight="1" x14ac:dyDescent="0.25">
      <c r="A6" s="419">
        <v>690</v>
      </c>
      <c r="B6" s="419" t="s">
        <v>629</v>
      </c>
      <c r="C6" s="420">
        <v>1612150.5610000005</v>
      </c>
      <c r="D6" s="421">
        <f>C6/128521560</f>
        <v>1.254381413515367E-2</v>
      </c>
      <c r="E6" s="628"/>
      <c r="F6" s="422"/>
      <c r="G6" s="423"/>
      <c r="I6" s="412"/>
      <c r="J6" s="412"/>
      <c r="K6" s="412"/>
    </row>
    <row r="7" spans="1:11" ht="13.5" customHeight="1" x14ac:dyDescent="0.25">
      <c r="A7" s="665">
        <v>129</v>
      </c>
      <c r="B7" s="665" t="s">
        <v>630</v>
      </c>
      <c r="C7" s="666">
        <v>60692.637199999997</v>
      </c>
      <c r="D7" s="667">
        <f>C7/128521560</f>
        <v>4.7223700988378913E-4</v>
      </c>
      <c r="E7" s="424"/>
      <c r="F7" s="425"/>
      <c r="G7" s="425"/>
      <c r="I7" s="412"/>
      <c r="J7" s="412"/>
      <c r="K7" s="412"/>
    </row>
    <row r="8" spans="1:11" ht="13.5" customHeight="1" x14ac:dyDescent="0.25">
      <c r="A8" s="426">
        <v>198</v>
      </c>
      <c r="B8" s="426" t="s">
        <v>631</v>
      </c>
      <c r="C8" s="424">
        <v>139393.47750000001</v>
      </c>
      <c r="D8" s="427">
        <f>C8/128521560</f>
        <v>1.0845921688158781E-3</v>
      </c>
      <c r="E8" s="424"/>
      <c r="F8" s="425"/>
      <c r="G8" s="425"/>
      <c r="I8" s="412"/>
      <c r="J8" s="412"/>
      <c r="K8" s="412"/>
    </row>
    <row r="9" spans="1:11" ht="13.5" customHeight="1" x14ac:dyDescent="0.25">
      <c r="A9" s="426">
        <v>33</v>
      </c>
      <c r="B9" s="426" t="s">
        <v>632</v>
      </c>
      <c r="C9" s="424">
        <v>89690.26939999999</v>
      </c>
      <c r="D9" s="427">
        <f>C9/128521560</f>
        <v>6.9786166149866209E-4</v>
      </c>
      <c r="E9" s="424"/>
      <c r="F9" s="425"/>
      <c r="G9" s="425"/>
      <c r="I9" s="412"/>
      <c r="J9" s="412"/>
      <c r="K9" s="412"/>
    </row>
    <row r="10" spans="1:11" ht="13.5" customHeight="1" x14ac:dyDescent="0.25">
      <c r="A10" s="426">
        <v>6</v>
      </c>
      <c r="B10" s="426" t="s">
        <v>633</v>
      </c>
      <c r="C10" s="424">
        <v>2928.0639999999999</v>
      </c>
      <c r="D10" s="722">
        <f t="shared" ref="D10:D12" si="0">C10/128521560</f>
        <v>2.2782667748508498E-5</v>
      </c>
      <c r="E10" s="424"/>
      <c r="F10" s="425"/>
      <c r="G10" s="425"/>
      <c r="I10" s="412"/>
      <c r="J10" s="412"/>
      <c r="K10" s="412"/>
    </row>
    <row r="11" spans="1:11" ht="13.5" customHeight="1" x14ac:dyDescent="0.25">
      <c r="A11" s="426">
        <v>15</v>
      </c>
      <c r="B11" s="426" t="s">
        <v>634</v>
      </c>
      <c r="C11" s="424">
        <v>45157.608499999995</v>
      </c>
      <c r="D11" s="427">
        <f t="shared" si="0"/>
        <v>3.5136212554531701E-4</v>
      </c>
      <c r="E11" s="424"/>
      <c r="F11" s="425"/>
      <c r="G11" s="425"/>
      <c r="H11" s="412"/>
      <c r="I11" s="412"/>
      <c r="J11" s="412"/>
      <c r="K11" s="412"/>
    </row>
    <row r="12" spans="1:11" ht="13.5" customHeight="1" x14ac:dyDescent="0.25">
      <c r="A12" s="426">
        <v>15</v>
      </c>
      <c r="B12" s="426" t="s">
        <v>635</v>
      </c>
      <c r="C12" s="424">
        <v>11389.9974</v>
      </c>
      <c r="D12" s="427">
        <f t="shared" si="0"/>
        <v>8.862324266838965E-5</v>
      </c>
      <c r="E12" s="424"/>
      <c r="F12" s="425"/>
      <c r="G12" s="425"/>
      <c r="H12" s="412"/>
      <c r="I12" s="412"/>
      <c r="J12" s="412"/>
      <c r="K12" s="412"/>
    </row>
    <row r="13" spans="1:11" ht="29.25" customHeight="1" x14ac:dyDescent="0.25">
      <c r="A13" s="428">
        <f>SUM(A5:A12)</f>
        <v>1444</v>
      </c>
      <c r="B13" s="429" t="s">
        <v>639</v>
      </c>
      <c r="C13" s="428">
        <f>SUM(C5:C12)</f>
        <v>2301726.3912000004</v>
      </c>
      <c r="D13" s="430">
        <f>SUM(D5:D12)</f>
        <v>1.7909262782057737E-2</v>
      </c>
      <c r="E13" s="412"/>
      <c r="F13" s="425"/>
      <c r="G13" s="425"/>
      <c r="H13" s="412"/>
      <c r="I13" s="412"/>
      <c r="J13" s="412"/>
      <c r="K13" s="412"/>
    </row>
    <row r="14" spans="1:11" ht="13.5" customHeight="1" x14ac:dyDescent="0.25">
      <c r="A14" s="431"/>
      <c r="B14" s="432"/>
      <c r="C14" s="416"/>
      <c r="D14" s="416"/>
      <c r="E14" s="412"/>
      <c r="F14" s="412"/>
      <c r="G14" s="412"/>
      <c r="H14" s="412"/>
      <c r="I14" s="412"/>
      <c r="J14" s="412"/>
      <c r="K14" s="412"/>
    </row>
    <row r="15" spans="1:11" ht="18" customHeight="1" x14ac:dyDescent="0.25">
      <c r="A15" s="1028" t="s">
        <v>851</v>
      </c>
      <c r="B15" s="1029"/>
      <c r="C15" s="1029"/>
      <c r="D15" s="1029"/>
      <c r="E15" s="412"/>
      <c r="F15" s="412"/>
      <c r="G15" s="412"/>
      <c r="H15" s="412"/>
      <c r="I15" s="412"/>
      <c r="J15" s="412"/>
      <c r="K15" s="412"/>
    </row>
    <row r="16" spans="1:11" ht="90.75" customHeight="1" x14ac:dyDescent="0.25">
      <c r="A16" s="1030" t="s">
        <v>636</v>
      </c>
      <c r="B16" s="1031"/>
      <c r="C16" s="1031"/>
      <c r="D16" s="1031"/>
      <c r="E16" s="412"/>
      <c r="F16" s="412"/>
      <c r="G16" s="412"/>
      <c r="H16" s="412"/>
      <c r="I16" s="412"/>
      <c r="J16" s="412"/>
      <c r="K16" s="412"/>
    </row>
    <row r="17" spans="1:11" ht="13.5" customHeight="1" x14ac:dyDescent="0.25">
      <c r="A17" s="431"/>
      <c r="B17" s="432"/>
      <c r="C17" s="416"/>
      <c r="D17" s="416"/>
      <c r="E17" s="412"/>
      <c r="F17" s="412"/>
      <c r="G17" s="412"/>
      <c r="H17" s="412"/>
      <c r="I17" s="412"/>
      <c r="J17" s="412"/>
      <c r="K17" s="412"/>
    </row>
    <row r="18" spans="1:11" ht="13.5" customHeight="1" x14ac:dyDescent="0.25">
      <c r="A18" s="431"/>
      <c r="B18" s="432"/>
      <c r="C18" s="416"/>
      <c r="D18" s="416"/>
      <c r="E18" s="412"/>
      <c r="F18" s="412"/>
      <c r="G18" s="412"/>
      <c r="H18" s="412"/>
      <c r="I18" s="412"/>
      <c r="J18" s="412"/>
      <c r="K18" s="412"/>
    </row>
    <row r="19" spans="1:11" ht="13.5" customHeight="1" x14ac:dyDescent="0.25">
      <c r="A19" s="431"/>
      <c r="B19" s="432"/>
      <c r="C19" s="416"/>
      <c r="D19" s="416"/>
      <c r="E19" s="412"/>
      <c r="F19" s="412"/>
      <c r="G19" s="412"/>
      <c r="H19" s="412"/>
      <c r="I19" s="412"/>
      <c r="J19" s="412"/>
      <c r="K19" s="412"/>
    </row>
    <row r="20" spans="1:11" ht="13.5" customHeight="1" x14ac:dyDescent="0.25">
      <c r="A20" s="431"/>
      <c r="B20" s="432"/>
      <c r="C20" s="416"/>
      <c r="D20" s="416"/>
      <c r="E20" s="412"/>
      <c r="F20" s="412"/>
      <c r="G20" s="412"/>
      <c r="H20" s="412"/>
      <c r="I20" s="412"/>
      <c r="J20" s="412"/>
      <c r="K20" s="412"/>
    </row>
    <row r="21" spans="1:11" ht="13.5" customHeight="1" x14ac:dyDescent="0.25">
      <c r="A21" s="431"/>
      <c r="B21" s="432"/>
      <c r="C21" s="433"/>
      <c r="D21" s="416"/>
      <c r="E21" s="412"/>
      <c r="F21" s="412"/>
      <c r="G21" s="412"/>
      <c r="H21" s="412"/>
      <c r="I21" s="412"/>
      <c r="J21" s="412"/>
      <c r="K21" s="412"/>
    </row>
    <row r="22" spans="1:11" ht="13.5" customHeight="1" x14ac:dyDescent="0.25">
      <c r="A22" s="431"/>
      <c r="B22" s="432"/>
      <c r="C22" s="416"/>
      <c r="D22" s="416"/>
      <c r="E22" s="412"/>
      <c r="F22" s="412"/>
      <c r="G22" s="412"/>
      <c r="H22" s="412"/>
      <c r="I22" s="412"/>
      <c r="J22" s="412"/>
      <c r="K22" s="412"/>
    </row>
    <row r="23" spans="1:11" ht="13.5" customHeight="1" x14ac:dyDescent="0.25">
      <c r="A23" s="434"/>
      <c r="B23" s="58"/>
      <c r="C23" s="435"/>
      <c r="D23" s="435"/>
      <c r="E23" s="412"/>
      <c r="F23" s="412"/>
      <c r="G23" s="412"/>
      <c r="H23" s="412"/>
      <c r="I23" s="412"/>
      <c r="J23" s="412"/>
      <c r="K23" s="412"/>
    </row>
    <row r="24" spans="1:11" ht="13.5" customHeight="1" x14ac:dyDescent="0.25">
      <c r="A24" s="431"/>
      <c r="B24" s="432"/>
      <c r="C24" s="416"/>
      <c r="D24" s="416"/>
      <c r="E24" s="412"/>
      <c r="F24" s="412"/>
      <c r="G24" s="412"/>
      <c r="H24" s="412"/>
      <c r="I24" s="412"/>
      <c r="J24" s="412"/>
      <c r="K24" s="412"/>
    </row>
    <row r="25" spans="1:11" ht="13.5" customHeight="1" x14ac:dyDescent="0.25">
      <c r="A25" s="436"/>
      <c r="B25" s="432"/>
      <c r="C25" s="416"/>
      <c r="D25" s="416"/>
      <c r="E25" s="412"/>
      <c r="F25" s="412"/>
      <c r="G25" s="412"/>
      <c r="H25" s="412"/>
      <c r="I25" s="412"/>
      <c r="J25" s="412"/>
      <c r="K25" s="412"/>
    </row>
    <row r="26" spans="1:11" ht="13.5" customHeight="1" x14ac:dyDescent="0.25">
      <c r="A26" s="431"/>
      <c r="B26" s="432"/>
      <c r="C26" s="416"/>
      <c r="D26" s="416"/>
      <c r="E26" s="412"/>
      <c r="F26" s="412"/>
      <c r="G26" s="412"/>
      <c r="H26" s="412"/>
      <c r="I26" s="412"/>
      <c r="J26" s="412"/>
      <c r="K26" s="412"/>
    </row>
    <row r="27" spans="1:11" ht="13.5" customHeight="1" x14ac:dyDescent="0.25">
      <c r="A27" s="431"/>
      <c r="B27" s="432"/>
      <c r="C27" s="416"/>
      <c r="D27" s="416"/>
      <c r="E27" s="412"/>
      <c r="F27" s="412"/>
      <c r="G27" s="412"/>
      <c r="H27" s="412"/>
      <c r="I27" s="412"/>
      <c r="J27" s="412"/>
      <c r="K27" s="412"/>
    </row>
    <row r="28" spans="1:11" ht="13.5" customHeight="1" x14ac:dyDescent="0.25">
      <c r="A28" s="431"/>
      <c r="B28" s="432"/>
      <c r="C28" s="416"/>
      <c r="D28" s="416"/>
      <c r="E28" s="412"/>
      <c r="F28" s="412"/>
      <c r="G28" s="412"/>
      <c r="H28" s="412"/>
      <c r="I28" s="412"/>
      <c r="J28" s="412"/>
      <c r="K28" s="412"/>
    </row>
    <row r="29" spans="1:11" ht="13.5" customHeight="1" x14ac:dyDescent="0.25">
      <c r="A29" s="431"/>
      <c r="B29" s="432"/>
      <c r="C29" s="416"/>
      <c r="D29" s="416"/>
      <c r="E29" s="412"/>
      <c r="F29" s="412"/>
      <c r="G29" s="412"/>
      <c r="H29" s="412"/>
      <c r="I29" s="412"/>
      <c r="J29" s="412"/>
      <c r="K29" s="412"/>
    </row>
    <row r="30" spans="1:11" ht="13.5" customHeight="1" x14ac:dyDescent="0.25">
      <c r="A30" s="431"/>
      <c r="B30" s="432"/>
      <c r="C30" s="416"/>
      <c r="D30" s="416"/>
      <c r="E30" s="412"/>
      <c r="F30" s="412"/>
      <c r="G30" s="412"/>
      <c r="H30" s="412"/>
      <c r="I30" s="412"/>
      <c r="J30" s="412"/>
      <c r="K30" s="412"/>
    </row>
    <row r="31" spans="1:11" ht="13.5" customHeight="1" x14ac:dyDescent="0.25">
      <c r="A31" s="431"/>
      <c r="B31" s="432"/>
      <c r="C31" s="416"/>
      <c r="D31" s="416"/>
      <c r="E31" s="412"/>
      <c r="F31" s="412"/>
      <c r="G31" s="412"/>
      <c r="H31" s="412"/>
      <c r="I31" s="412"/>
      <c r="J31" s="412"/>
      <c r="K31" s="412"/>
    </row>
    <row r="32" spans="1:11" ht="13.5" customHeight="1" x14ac:dyDescent="0.25">
      <c r="A32" s="431"/>
      <c r="B32" s="432"/>
      <c r="C32" s="416"/>
      <c r="D32" s="416"/>
      <c r="E32" s="412"/>
      <c r="F32" s="412"/>
      <c r="G32" s="412"/>
      <c r="H32" s="412"/>
      <c r="I32" s="412"/>
      <c r="J32" s="412"/>
      <c r="K32" s="412"/>
    </row>
    <row r="33" spans="1:11" ht="13.5" customHeight="1" x14ac:dyDescent="0.25">
      <c r="A33" s="431"/>
      <c r="B33" s="432"/>
      <c r="C33" s="416"/>
      <c r="D33" s="416"/>
      <c r="E33" s="412"/>
      <c r="F33" s="412"/>
      <c r="G33" s="412"/>
      <c r="H33" s="412"/>
      <c r="I33" s="412"/>
      <c r="J33" s="412"/>
      <c r="K33" s="412"/>
    </row>
    <row r="34" spans="1:11" ht="13.5" customHeight="1" x14ac:dyDescent="0.25">
      <c r="A34" s="431"/>
      <c r="B34" s="432"/>
      <c r="C34" s="416"/>
      <c r="D34" s="416"/>
      <c r="E34" s="412"/>
      <c r="F34" s="412"/>
      <c r="G34" s="412"/>
      <c r="H34" s="412"/>
      <c r="I34" s="412"/>
      <c r="J34" s="412"/>
      <c r="K34" s="412"/>
    </row>
    <row r="35" spans="1:11" ht="13.5" customHeight="1" x14ac:dyDescent="0.25">
      <c r="A35" s="431"/>
      <c r="B35" s="432"/>
      <c r="C35" s="416"/>
      <c r="D35" s="416"/>
      <c r="E35" s="412"/>
      <c r="F35" s="412"/>
      <c r="G35" s="412"/>
      <c r="H35" s="412"/>
      <c r="I35" s="412"/>
      <c r="J35" s="412"/>
      <c r="K35" s="412"/>
    </row>
    <row r="36" spans="1:11" ht="13.5" customHeight="1" x14ac:dyDescent="0.25">
      <c r="A36" s="431"/>
      <c r="B36" s="432"/>
      <c r="C36" s="416"/>
      <c r="D36" s="416"/>
      <c r="E36" s="412"/>
      <c r="F36" s="412"/>
      <c r="G36" s="412"/>
      <c r="H36" s="412"/>
      <c r="I36" s="412"/>
      <c r="J36" s="412"/>
      <c r="K36" s="412"/>
    </row>
    <row r="37" spans="1:11" ht="13.5" customHeight="1" x14ac:dyDescent="0.25">
      <c r="A37" s="431"/>
      <c r="B37" s="432"/>
      <c r="C37" s="416"/>
      <c r="D37" s="416"/>
      <c r="E37" s="412"/>
      <c r="F37" s="412"/>
      <c r="G37" s="412"/>
      <c r="H37" s="412"/>
      <c r="I37" s="412"/>
      <c r="J37" s="412"/>
      <c r="K37" s="412"/>
    </row>
    <row r="38" spans="1:11" ht="13.5" customHeight="1" x14ac:dyDescent="0.25">
      <c r="A38" s="431"/>
      <c r="B38" s="432"/>
      <c r="C38" s="416"/>
      <c r="D38" s="416"/>
      <c r="E38" s="412"/>
      <c r="F38" s="412"/>
      <c r="G38" s="412"/>
      <c r="H38" s="412"/>
      <c r="I38" s="412"/>
      <c r="J38" s="412"/>
      <c r="K38" s="412"/>
    </row>
    <row r="39" spans="1:11" ht="13.5" customHeight="1" x14ac:dyDescent="0.25">
      <c r="A39" s="431"/>
      <c r="B39" s="432"/>
      <c r="C39" s="416"/>
      <c r="D39" s="416"/>
      <c r="E39" s="412"/>
      <c r="F39" s="412"/>
      <c r="G39" s="412"/>
      <c r="H39" s="412"/>
      <c r="I39" s="412"/>
      <c r="J39" s="412"/>
      <c r="K39" s="412"/>
    </row>
    <row r="40" spans="1:11" ht="13.5" customHeight="1" x14ac:dyDescent="0.25">
      <c r="A40" s="431"/>
      <c r="B40" s="432"/>
      <c r="C40" s="416"/>
      <c r="D40" s="416"/>
      <c r="E40" s="412"/>
      <c r="F40" s="412"/>
      <c r="G40" s="412"/>
      <c r="H40" s="412"/>
      <c r="I40" s="412"/>
      <c r="J40" s="412"/>
      <c r="K40" s="412"/>
    </row>
    <row r="41" spans="1:11" ht="13.5" customHeight="1" x14ac:dyDescent="0.25">
      <c r="A41" s="431"/>
      <c r="B41" s="432"/>
      <c r="C41" s="416"/>
      <c r="D41" s="416"/>
      <c r="E41" s="412"/>
      <c r="F41" s="412"/>
      <c r="G41" s="412"/>
      <c r="H41" s="412"/>
      <c r="I41" s="412"/>
      <c r="J41" s="412"/>
      <c r="K41" s="412"/>
    </row>
    <row r="42" spans="1:11" ht="13.5" customHeight="1" x14ac:dyDescent="0.25">
      <c r="A42" s="431"/>
      <c r="B42" s="432"/>
      <c r="C42" s="416"/>
      <c r="D42" s="416"/>
      <c r="E42" s="412"/>
      <c r="F42" s="412"/>
      <c r="G42" s="412"/>
      <c r="H42" s="412"/>
      <c r="I42" s="412"/>
      <c r="J42" s="412"/>
      <c r="K42" s="412"/>
    </row>
    <row r="43" spans="1:11" ht="13.5" customHeight="1" x14ac:dyDescent="0.25">
      <c r="A43" s="431"/>
      <c r="B43" s="432"/>
      <c r="C43" s="416"/>
      <c r="D43" s="416"/>
      <c r="E43" s="412"/>
      <c r="F43" s="412"/>
      <c r="G43" s="412"/>
      <c r="H43" s="412"/>
      <c r="I43" s="412"/>
      <c r="J43" s="412"/>
      <c r="K43" s="412"/>
    </row>
    <row r="44" spans="1:11" ht="13.5" customHeight="1" x14ac:dyDescent="0.25">
      <c r="A44" s="431"/>
      <c r="B44" s="432"/>
      <c r="C44" s="416"/>
      <c r="D44" s="416"/>
      <c r="E44" s="412"/>
      <c r="F44" s="412"/>
      <c r="G44" s="412"/>
      <c r="H44" s="412"/>
      <c r="I44" s="412"/>
      <c r="J44" s="412"/>
      <c r="K44" s="412"/>
    </row>
    <row r="45" spans="1:11" ht="13.5" customHeight="1" x14ac:dyDescent="0.25">
      <c r="A45" s="431"/>
      <c r="B45" s="432"/>
      <c r="C45" s="416"/>
      <c r="D45" s="416"/>
      <c r="E45" s="412"/>
      <c r="F45" s="412"/>
      <c r="G45" s="412"/>
      <c r="H45" s="412"/>
      <c r="I45" s="412"/>
      <c r="J45" s="412"/>
      <c r="K45" s="412"/>
    </row>
    <row r="46" spans="1:11" ht="13.5" customHeight="1" x14ac:dyDescent="0.25">
      <c r="A46" s="431"/>
      <c r="B46" s="432"/>
      <c r="C46" s="416"/>
      <c r="D46" s="416"/>
      <c r="E46" s="412"/>
      <c r="F46" s="412"/>
      <c r="G46" s="412"/>
      <c r="H46" s="412"/>
      <c r="I46" s="412"/>
      <c r="J46" s="412"/>
      <c r="K46" s="412"/>
    </row>
    <row r="47" spans="1:11" ht="13.5" customHeight="1" x14ac:dyDescent="0.25">
      <c r="A47" s="431"/>
      <c r="B47" s="432"/>
      <c r="C47" s="416"/>
      <c r="D47" s="416"/>
      <c r="E47" s="412"/>
      <c r="F47" s="412"/>
      <c r="G47" s="412"/>
      <c r="H47" s="412"/>
      <c r="I47" s="412"/>
      <c r="J47" s="412"/>
      <c r="K47" s="412"/>
    </row>
    <row r="48" spans="1:11" ht="13.5" customHeight="1" x14ac:dyDescent="0.25">
      <c r="A48" s="431"/>
      <c r="B48" s="432"/>
      <c r="C48" s="416"/>
      <c r="D48" s="416"/>
      <c r="E48" s="412"/>
      <c r="F48" s="412"/>
      <c r="G48" s="412"/>
      <c r="H48" s="412"/>
      <c r="I48" s="412"/>
      <c r="J48" s="412"/>
      <c r="K48" s="412"/>
    </row>
    <row r="49" spans="1:11" ht="13.5" customHeight="1" x14ac:dyDescent="0.25">
      <c r="A49" s="431"/>
      <c r="B49" s="432"/>
      <c r="C49" s="416"/>
      <c r="D49" s="416"/>
      <c r="E49" s="412"/>
      <c r="F49" s="412"/>
      <c r="G49" s="412"/>
      <c r="H49" s="412"/>
      <c r="I49" s="412"/>
      <c r="J49" s="412"/>
      <c r="K49" s="412"/>
    </row>
    <row r="50" spans="1:11" ht="13.5" customHeight="1" x14ac:dyDescent="0.25">
      <c r="A50" s="431"/>
      <c r="B50" s="432"/>
      <c r="C50" s="416"/>
      <c r="D50" s="416"/>
      <c r="E50" s="412"/>
      <c r="F50" s="412"/>
      <c r="G50" s="412"/>
      <c r="H50" s="412"/>
      <c r="I50" s="412"/>
      <c r="J50" s="412"/>
      <c r="K50" s="412"/>
    </row>
    <row r="51" spans="1:11" ht="13.5" customHeight="1" x14ac:dyDescent="0.25">
      <c r="A51" s="431"/>
      <c r="B51" s="432"/>
      <c r="C51" s="416"/>
      <c r="D51" s="416"/>
      <c r="E51" s="412"/>
      <c r="F51" s="412"/>
      <c r="G51" s="412"/>
      <c r="H51" s="412"/>
      <c r="I51" s="412"/>
      <c r="J51" s="412"/>
      <c r="K51" s="412"/>
    </row>
    <row r="52" spans="1:11" ht="13.5" customHeight="1" x14ac:dyDescent="0.25">
      <c r="A52" s="431"/>
      <c r="B52" s="432"/>
      <c r="C52" s="416"/>
      <c r="D52" s="416"/>
      <c r="E52" s="412"/>
      <c r="F52" s="412"/>
      <c r="G52" s="412"/>
      <c r="H52" s="412"/>
      <c r="I52" s="412"/>
      <c r="J52" s="412"/>
      <c r="K52" s="412"/>
    </row>
    <row r="53" spans="1:11" ht="13.5" customHeight="1" x14ac:dyDescent="0.25">
      <c r="A53" s="431"/>
      <c r="B53" s="432"/>
      <c r="C53" s="416"/>
      <c r="D53" s="416"/>
      <c r="E53" s="412"/>
      <c r="F53" s="412"/>
      <c r="G53" s="412"/>
      <c r="H53" s="412"/>
      <c r="I53" s="412"/>
      <c r="J53" s="412"/>
      <c r="K53" s="412"/>
    </row>
    <row r="54" spans="1:11" ht="13.5" customHeight="1" x14ac:dyDescent="0.25">
      <c r="A54" s="431"/>
      <c r="B54" s="432"/>
      <c r="C54" s="416"/>
      <c r="D54" s="416"/>
      <c r="E54" s="412"/>
      <c r="F54" s="412"/>
      <c r="G54" s="412"/>
      <c r="H54" s="412"/>
      <c r="I54" s="412"/>
      <c r="J54" s="412"/>
      <c r="K54" s="412"/>
    </row>
    <row r="55" spans="1:11" ht="13.5" customHeight="1" x14ac:dyDescent="0.25">
      <c r="A55" s="431"/>
      <c r="B55" s="432"/>
      <c r="C55" s="416"/>
      <c r="D55" s="416"/>
      <c r="E55" s="412"/>
      <c r="F55" s="412"/>
      <c r="G55" s="412"/>
      <c r="H55" s="412"/>
      <c r="I55" s="412"/>
      <c r="J55" s="412"/>
      <c r="K55" s="412"/>
    </row>
    <row r="56" spans="1:11" ht="13.5" customHeight="1" x14ac:dyDescent="0.25">
      <c r="A56" s="431"/>
      <c r="B56" s="432"/>
      <c r="C56" s="416"/>
      <c r="D56" s="416"/>
      <c r="E56" s="412"/>
      <c r="F56" s="412"/>
      <c r="G56" s="412"/>
      <c r="H56" s="412"/>
      <c r="I56" s="412"/>
      <c r="J56" s="412"/>
      <c r="K56" s="412"/>
    </row>
    <row r="57" spans="1:11" ht="13.5" customHeight="1" x14ac:dyDescent="0.25">
      <c r="A57" s="431"/>
      <c r="B57" s="432"/>
      <c r="C57" s="416"/>
      <c r="D57" s="416"/>
      <c r="E57" s="412"/>
      <c r="F57" s="412"/>
      <c r="G57" s="412"/>
      <c r="H57" s="412"/>
      <c r="I57" s="412"/>
      <c r="J57" s="412"/>
      <c r="K57" s="412"/>
    </row>
    <row r="58" spans="1:11" ht="13.5" customHeight="1" x14ac:dyDescent="0.25">
      <c r="A58" s="431"/>
      <c r="B58" s="432"/>
      <c r="C58" s="416"/>
      <c r="D58" s="416"/>
      <c r="E58" s="412"/>
      <c r="F58" s="412"/>
      <c r="G58" s="412"/>
      <c r="H58" s="412"/>
      <c r="I58" s="412"/>
      <c r="J58" s="412"/>
      <c r="K58" s="412"/>
    </row>
    <row r="59" spans="1:11" ht="13.5" customHeight="1" x14ac:dyDescent="0.25">
      <c r="A59" s="431"/>
      <c r="B59" s="432"/>
      <c r="C59" s="416"/>
      <c r="D59" s="416"/>
      <c r="E59" s="412"/>
      <c r="F59" s="412"/>
      <c r="G59" s="412"/>
      <c r="H59" s="412"/>
      <c r="I59" s="412"/>
      <c r="J59" s="412"/>
      <c r="K59" s="412"/>
    </row>
    <row r="60" spans="1:11" ht="13.5" customHeight="1" x14ac:dyDescent="0.25">
      <c r="A60" s="431"/>
      <c r="B60" s="432"/>
      <c r="C60" s="416"/>
      <c r="D60" s="416"/>
      <c r="E60" s="412"/>
      <c r="F60" s="412"/>
      <c r="G60" s="412"/>
      <c r="H60" s="412"/>
      <c r="I60" s="412"/>
      <c r="J60" s="412"/>
      <c r="K60" s="412"/>
    </row>
    <row r="61" spans="1:11" ht="13.5" customHeight="1" x14ac:dyDescent="0.25">
      <c r="A61" s="431"/>
      <c r="B61" s="432"/>
      <c r="C61" s="416"/>
      <c r="D61" s="416"/>
      <c r="E61" s="412"/>
      <c r="F61" s="412"/>
      <c r="G61" s="412"/>
      <c r="H61" s="412"/>
      <c r="I61" s="412"/>
      <c r="J61" s="412"/>
      <c r="K61" s="412"/>
    </row>
    <row r="62" spans="1:11" ht="13.5" customHeight="1" x14ac:dyDescent="0.25">
      <c r="A62" s="431"/>
      <c r="B62" s="432"/>
      <c r="C62" s="416"/>
      <c r="D62" s="416"/>
      <c r="E62" s="412"/>
      <c r="F62" s="412"/>
      <c r="G62" s="412"/>
      <c r="H62" s="412"/>
      <c r="I62" s="412"/>
      <c r="J62" s="412"/>
      <c r="K62" s="412"/>
    </row>
    <row r="63" spans="1:11" ht="13.5" customHeight="1" x14ac:dyDescent="0.25">
      <c r="A63" s="431"/>
      <c r="B63" s="432"/>
      <c r="C63" s="416"/>
      <c r="D63" s="416"/>
      <c r="E63" s="412"/>
      <c r="F63" s="412"/>
      <c r="G63" s="412"/>
      <c r="H63" s="412"/>
      <c r="I63" s="412"/>
      <c r="J63" s="412"/>
      <c r="K63" s="412"/>
    </row>
    <row r="64" spans="1:11" ht="13.5" customHeight="1" x14ac:dyDescent="0.25">
      <c r="A64" s="431"/>
      <c r="B64" s="432"/>
      <c r="C64" s="416"/>
      <c r="D64" s="416"/>
      <c r="E64" s="412"/>
      <c r="F64" s="412"/>
      <c r="G64" s="412"/>
      <c r="H64" s="412"/>
      <c r="I64" s="412"/>
      <c r="J64" s="412"/>
      <c r="K64" s="412"/>
    </row>
    <row r="65" spans="1:11" ht="13.5" customHeight="1" x14ac:dyDescent="0.25">
      <c r="A65" s="431"/>
      <c r="B65" s="432"/>
      <c r="C65" s="416"/>
      <c r="D65" s="416"/>
      <c r="E65" s="412"/>
      <c r="F65" s="412"/>
      <c r="G65" s="412"/>
      <c r="H65" s="412"/>
      <c r="I65" s="412"/>
      <c r="J65" s="412"/>
      <c r="K65" s="412"/>
    </row>
    <row r="66" spans="1:11" ht="13.5" customHeight="1" x14ac:dyDescent="0.25">
      <c r="A66" s="431"/>
      <c r="B66" s="432"/>
      <c r="C66" s="416"/>
      <c r="D66" s="416"/>
      <c r="E66" s="412"/>
      <c r="F66" s="412"/>
      <c r="G66" s="412"/>
      <c r="H66" s="412"/>
      <c r="I66" s="412"/>
      <c r="J66" s="412"/>
      <c r="K66" s="412"/>
    </row>
    <row r="67" spans="1:11" ht="13.5" customHeight="1" x14ac:dyDescent="0.25">
      <c r="A67" s="431"/>
      <c r="B67" s="432"/>
      <c r="C67" s="416"/>
      <c r="D67" s="416"/>
      <c r="E67" s="412"/>
      <c r="F67" s="412"/>
      <c r="G67" s="412"/>
      <c r="H67" s="412"/>
      <c r="I67" s="412"/>
      <c r="J67" s="412"/>
      <c r="K67" s="412"/>
    </row>
    <row r="68" spans="1:11" ht="13.5" customHeight="1" x14ac:dyDescent="0.25">
      <c r="A68" s="431"/>
      <c r="B68" s="432"/>
      <c r="C68" s="416"/>
      <c r="D68" s="416"/>
      <c r="E68" s="412"/>
      <c r="F68" s="412"/>
      <c r="G68" s="412"/>
      <c r="H68" s="412"/>
      <c r="I68" s="412"/>
      <c r="J68" s="412"/>
      <c r="K68" s="412"/>
    </row>
    <row r="69" spans="1:11" ht="13.5" customHeight="1" x14ac:dyDescent="0.25">
      <c r="A69" s="431"/>
      <c r="B69" s="432"/>
      <c r="C69" s="416"/>
      <c r="D69" s="416"/>
      <c r="E69" s="412"/>
      <c r="F69" s="412"/>
      <c r="G69" s="412"/>
      <c r="H69" s="412"/>
      <c r="I69" s="412"/>
      <c r="J69" s="412"/>
      <c r="K69" s="412"/>
    </row>
    <row r="70" spans="1:11" ht="13.5" customHeight="1" x14ac:dyDescent="0.25">
      <c r="A70" s="431"/>
      <c r="B70" s="432"/>
      <c r="C70" s="416"/>
      <c r="D70" s="416"/>
      <c r="E70" s="412"/>
      <c r="F70" s="412"/>
      <c r="G70" s="412"/>
      <c r="H70" s="412"/>
      <c r="I70" s="412"/>
      <c r="J70" s="412"/>
      <c r="K70" s="412"/>
    </row>
    <row r="71" spans="1:11" ht="13.5" customHeight="1" x14ac:dyDescent="0.25">
      <c r="A71" s="431"/>
      <c r="B71" s="432"/>
      <c r="C71" s="416"/>
      <c r="D71" s="416"/>
      <c r="E71" s="412"/>
      <c r="F71" s="412"/>
      <c r="G71" s="412"/>
      <c r="H71" s="412"/>
      <c r="I71" s="412"/>
      <c r="J71" s="412"/>
      <c r="K71" s="412"/>
    </row>
    <row r="72" spans="1:11" ht="13.5" customHeight="1" x14ac:dyDescent="0.25">
      <c r="A72" s="431"/>
      <c r="B72" s="432"/>
      <c r="C72" s="416"/>
      <c r="D72" s="416"/>
      <c r="E72" s="412"/>
      <c r="F72" s="412"/>
      <c r="G72" s="412"/>
      <c r="H72" s="412"/>
      <c r="I72" s="412"/>
      <c r="J72" s="412"/>
      <c r="K72" s="412"/>
    </row>
    <row r="73" spans="1:11" ht="13.5" customHeight="1" x14ac:dyDescent="0.25">
      <c r="A73" s="431"/>
      <c r="B73" s="432"/>
      <c r="C73" s="416"/>
      <c r="D73" s="416"/>
      <c r="E73" s="412"/>
      <c r="F73" s="412"/>
      <c r="G73" s="412"/>
      <c r="H73" s="412"/>
      <c r="I73" s="412"/>
      <c r="J73" s="412"/>
      <c r="K73" s="412"/>
    </row>
    <row r="74" spans="1:11" ht="13.5" customHeight="1" x14ac:dyDescent="0.25">
      <c r="A74" s="431"/>
      <c r="B74" s="432"/>
      <c r="C74" s="416"/>
      <c r="D74" s="416"/>
      <c r="E74" s="412"/>
      <c r="F74" s="412"/>
      <c r="G74" s="412"/>
      <c r="H74" s="412"/>
      <c r="I74" s="412"/>
      <c r="J74" s="412"/>
      <c r="K74" s="412"/>
    </row>
    <row r="75" spans="1:11" ht="13.5" customHeight="1" x14ac:dyDescent="0.25">
      <c r="A75" s="431"/>
      <c r="B75" s="432"/>
      <c r="C75" s="416"/>
      <c r="D75" s="416"/>
      <c r="E75" s="412"/>
      <c r="F75" s="412"/>
      <c r="G75" s="412"/>
      <c r="H75" s="412"/>
      <c r="I75" s="412"/>
      <c r="J75" s="412"/>
      <c r="K75" s="412"/>
    </row>
    <row r="76" spans="1:11" ht="13.5" customHeight="1" x14ac:dyDescent="0.25">
      <c r="A76" s="431"/>
      <c r="B76" s="432"/>
      <c r="C76" s="416"/>
      <c r="D76" s="416"/>
      <c r="E76" s="412"/>
      <c r="F76" s="412"/>
      <c r="G76" s="412"/>
      <c r="H76" s="412"/>
      <c r="I76" s="412"/>
      <c r="J76" s="412"/>
      <c r="K76" s="412"/>
    </row>
    <row r="77" spans="1:11" ht="13.5" customHeight="1" x14ac:dyDescent="0.25">
      <c r="A77" s="431"/>
      <c r="B77" s="432"/>
      <c r="C77" s="416"/>
      <c r="D77" s="416"/>
      <c r="E77" s="412"/>
      <c r="F77" s="412"/>
      <c r="G77" s="412"/>
      <c r="H77" s="412"/>
      <c r="I77" s="412"/>
      <c r="J77" s="412"/>
      <c r="K77" s="412"/>
    </row>
    <row r="78" spans="1:11" ht="13.5" customHeight="1" x14ac:dyDescent="0.25">
      <c r="A78" s="431"/>
      <c r="B78" s="432"/>
      <c r="C78" s="416"/>
      <c r="D78" s="416"/>
      <c r="E78" s="412"/>
      <c r="F78" s="412"/>
      <c r="G78" s="412"/>
      <c r="H78" s="412"/>
      <c r="I78" s="412"/>
      <c r="J78" s="412"/>
      <c r="K78" s="412"/>
    </row>
    <row r="79" spans="1:11" ht="13.5" customHeight="1" x14ac:dyDescent="0.25">
      <c r="A79" s="431"/>
      <c r="B79" s="432"/>
      <c r="C79" s="416"/>
      <c r="D79" s="416"/>
      <c r="E79" s="412"/>
      <c r="F79" s="412"/>
      <c r="G79" s="412"/>
      <c r="H79" s="412"/>
      <c r="I79" s="412"/>
      <c r="J79" s="412"/>
      <c r="K79" s="412"/>
    </row>
    <row r="80" spans="1:11" ht="13.5" customHeight="1" x14ac:dyDescent="0.25">
      <c r="A80" s="431"/>
      <c r="B80" s="432"/>
      <c r="C80" s="416"/>
      <c r="D80" s="416"/>
      <c r="E80" s="412"/>
      <c r="F80" s="412"/>
      <c r="G80" s="412"/>
      <c r="H80" s="412"/>
      <c r="I80" s="412"/>
      <c r="J80" s="412"/>
      <c r="K80" s="412"/>
    </row>
    <row r="81" spans="1:11" ht="13.5" customHeight="1" x14ac:dyDescent="0.25">
      <c r="A81" s="431"/>
      <c r="B81" s="432"/>
      <c r="C81" s="416"/>
      <c r="D81" s="416"/>
      <c r="E81" s="412"/>
      <c r="F81" s="412"/>
      <c r="G81" s="412"/>
      <c r="H81" s="412"/>
      <c r="I81" s="412"/>
      <c r="J81" s="412"/>
      <c r="K81" s="412"/>
    </row>
    <row r="82" spans="1:11" ht="13.5" customHeight="1" x14ac:dyDescent="0.25">
      <c r="A82" s="431"/>
      <c r="B82" s="432"/>
      <c r="C82" s="416"/>
      <c r="D82" s="416"/>
      <c r="E82" s="412"/>
      <c r="F82" s="412"/>
      <c r="G82" s="412"/>
      <c r="H82" s="412"/>
      <c r="I82" s="412"/>
      <c r="J82" s="412"/>
      <c r="K82" s="412"/>
    </row>
    <row r="83" spans="1:11" ht="13.5" customHeight="1" x14ac:dyDescent="0.25">
      <c r="A83" s="431"/>
      <c r="B83" s="432"/>
      <c r="C83" s="416"/>
      <c r="D83" s="416"/>
      <c r="E83" s="412"/>
      <c r="F83" s="412"/>
      <c r="G83" s="412"/>
      <c r="H83" s="412"/>
      <c r="I83" s="412"/>
      <c r="J83" s="412"/>
      <c r="K83" s="412"/>
    </row>
    <row r="84" spans="1:11" ht="13.5" customHeight="1" x14ac:dyDescent="0.25">
      <c r="A84" s="431"/>
      <c r="B84" s="432"/>
      <c r="C84" s="416"/>
      <c r="D84" s="416"/>
      <c r="E84" s="412"/>
      <c r="F84" s="412"/>
      <c r="G84" s="412"/>
      <c r="H84" s="412"/>
      <c r="I84" s="412"/>
      <c r="J84" s="412"/>
      <c r="K84" s="412"/>
    </row>
    <row r="85" spans="1:11" ht="13.5" customHeight="1" x14ac:dyDescent="0.25">
      <c r="A85" s="431"/>
      <c r="B85" s="432"/>
      <c r="C85" s="416"/>
      <c r="D85" s="416"/>
      <c r="E85" s="412"/>
      <c r="F85" s="412"/>
      <c r="G85" s="412"/>
      <c r="H85" s="412"/>
      <c r="I85" s="412"/>
      <c r="J85" s="412"/>
      <c r="K85" s="412"/>
    </row>
  </sheetData>
  <mergeCells count="2">
    <mergeCell ref="A15:D15"/>
    <mergeCell ref="A16:D16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01C73-A1A2-4F63-AA4D-CF1C39F88AEE}">
  <sheetPr>
    <tabColor rgb="FF92D050"/>
  </sheetPr>
  <dimension ref="A1:H2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0" style="25" customWidth="1"/>
    <col min="2" max="2" width="45.140625" style="25" customWidth="1"/>
    <col min="3" max="3" width="12.28515625" style="25" customWidth="1"/>
    <col min="4" max="4" width="14.85546875" style="25" bestFit="1" customWidth="1"/>
    <col min="5" max="5" width="11.7109375" style="25" customWidth="1"/>
    <col min="6" max="6" width="2.28515625" style="25" customWidth="1"/>
    <col min="7" max="16384" width="11.42578125" style="25"/>
  </cols>
  <sheetData>
    <row r="1" spans="1:7" ht="13.5" customHeight="1" x14ac:dyDescent="0.2">
      <c r="A1" s="246" t="s">
        <v>348</v>
      </c>
    </row>
    <row r="2" spans="1:7" ht="13.5" customHeight="1" x14ac:dyDescent="0.25">
      <c r="A2" s="247" t="s">
        <v>849</v>
      </c>
    </row>
    <row r="3" spans="1:7" ht="13.5" customHeight="1" x14ac:dyDescent="0.2">
      <c r="A3" s="248"/>
    </row>
    <row r="4" spans="1:7" ht="13.5" customHeight="1" x14ac:dyDescent="0.2">
      <c r="A4" s="249" t="s">
        <v>349</v>
      </c>
      <c r="B4" s="249" t="s">
        <v>350</v>
      </c>
      <c r="C4" s="249" t="s">
        <v>0</v>
      </c>
      <c r="D4" s="249" t="s">
        <v>351</v>
      </c>
      <c r="E4" s="250" t="s">
        <v>231</v>
      </c>
    </row>
    <row r="5" spans="1:7" ht="13.5" customHeight="1" x14ac:dyDescent="0.2">
      <c r="A5" s="251">
        <v>1</v>
      </c>
      <c r="B5" s="252" t="s">
        <v>523</v>
      </c>
      <c r="C5" s="656">
        <v>28</v>
      </c>
      <c r="D5" s="657">
        <v>10731228.036699999</v>
      </c>
      <c r="E5" s="253">
        <f>+D5/$E$25*100</f>
        <v>8.3497492846336439</v>
      </c>
      <c r="F5" s="254"/>
      <c r="G5" s="255"/>
    </row>
    <row r="6" spans="1:7" ht="13.5" customHeight="1" x14ac:dyDescent="0.2">
      <c r="A6" s="256">
        <v>2</v>
      </c>
      <c r="B6" s="257" t="s">
        <v>524</v>
      </c>
      <c r="C6" s="658">
        <v>22</v>
      </c>
      <c r="D6" s="659">
        <v>8420289.8250000011</v>
      </c>
      <c r="E6" s="253">
        <f t="shared" ref="E6:E22" si="0">+D6/$E$25*100</f>
        <v>6.5516554771043873</v>
      </c>
      <c r="F6" s="254"/>
      <c r="G6" s="255"/>
    </row>
    <row r="7" spans="1:7" ht="13.5" customHeight="1" x14ac:dyDescent="0.2">
      <c r="A7" s="256">
        <v>3</v>
      </c>
      <c r="B7" s="257" t="s">
        <v>525</v>
      </c>
      <c r="C7" s="656">
        <v>1040</v>
      </c>
      <c r="D7" s="660">
        <v>7632537.1381000048</v>
      </c>
      <c r="E7" s="253">
        <f t="shared" si="0"/>
        <v>5.9387212060762451</v>
      </c>
      <c r="F7" s="254"/>
      <c r="G7" s="255"/>
    </row>
    <row r="8" spans="1:7" ht="13.5" customHeight="1" x14ac:dyDescent="0.2">
      <c r="A8" s="256">
        <v>4</v>
      </c>
      <c r="B8" s="258" t="s">
        <v>352</v>
      </c>
      <c r="C8" s="656">
        <v>14</v>
      </c>
      <c r="D8" s="657">
        <v>6951686.2819999987</v>
      </c>
      <c r="E8" s="253">
        <f t="shared" si="0"/>
        <v>5.408965065472283</v>
      </c>
      <c r="F8" s="254"/>
      <c r="G8" s="255"/>
    </row>
    <row r="9" spans="1:7" ht="13.5" customHeight="1" x14ac:dyDescent="0.2">
      <c r="A9" s="256">
        <v>5</v>
      </c>
      <c r="B9" s="259" t="s">
        <v>526</v>
      </c>
      <c r="C9" s="661">
        <v>188</v>
      </c>
      <c r="D9" s="659">
        <v>4956062.3039999995</v>
      </c>
      <c r="E9" s="253">
        <f t="shared" si="0"/>
        <v>3.8562108209704267</v>
      </c>
      <c r="F9" s="254"/>
      <c r="G9" s="255"/>
    </row>
    <row r="10" spans="1:7" ht="13.5" customHeight="1" x14ac:dyDescent="0.2">
      <c r="A10" s="256">
        <v>6</v>
      </c>
      <c r="B10" s="258" t="s">
        <v>519</v>
      </c>
      <c r="C10" s="656">
        <v>11</v>
      </c>
      <c r="D10" s="662">
        <v>3596700.7760000001</v>
      </c>
      <c r="E10" s="253">
        <f t="shared" si="0"/>
        <v>2.7985193892760094</v>
      </c>
      <c r="F10" s="254"/>
      <c r="G10" s="255"/>
    </row>
    <row r="11" spans="1:7" ht="13.5" customHeight="1" x14ac:dyDescent="0.2">
      <c r="A11" s="256">
        <v>7</v>
      </c>
      <c r="B11" s="259" t="s">
        <v>527</v>
      </c>
      <c r="C11" s="656">
        <v>62</v>
      </c>
      <c r="D11" s="657">
        <v>3428718.2740000011</v>
      </c>
      <c r="E11" s="253">
        <f t="shared" si="0"/>
        <v>2.6678156365360031</v>
      </c>
      <c r="F11" s="254"/>
      <c r="G11" s="255"/>
    </row>
    <row r="12" spans="1:7" ht="13.5" customHeight="1" x14ac:dyDescent="0.2">
      <c r="A12" s="256">
        <v>8</v>
      </c>
      <c r="B12" s="259" t="s">
        <v>528</v>
      </c>
      <c r="C12" s="656">
        <v>5</v>
      </c>
      <c r="D12" s="657">
        <v>2829724.3470000001</v>
      </c>
      <c r="E12" s="253">
        <f t="shared" si="0"/>
        <v>2.201750700038188</v>
      </c>
      <c r="F12" s="254"/>
      <c r="G12" s="255"/>
    </row>
    <row r="13" spans="1:7" ht="13.5" customHeight="1" x14ac:dyDescent="0.2">
      <c r="A13" s="256">
        <v>9</v>
      </c>
      <c r="B13" s="258" t="s">
        <v>529</v>
      </c>
      <c r="C13" s="661">
        <v>10175</v>
      </c>
      <c r="D13" s="659">
        <v>1812300.24609794</v>
      </c>
      <c r="E13" s="253">
        <f t="shared" si="0"/>
        <v>1.4101137942131576</v>
      </c>
      <c r="F13" s="254"/>
      <c r="G13" s="255"/>
    </row>
    <row r="14" spans="1:7" ht="13.5" customHeight="1" x14ac:dyDescent="0.2">
      <c r="A14" s="256">
        <v>10</v>
      </c>
      <c r="B14" s="258" t="s">
        <v>353</v>
      </c>
      <c r="C14" s="656">
        <v>2</v>
      </c>
      <c r="D14" s="657">
        <v>1324262.5959999999</v>
      </c>
      <c r="E14" s="253">
        <f t="shared" si="0"/>
        <v>1.0303816698147765</v>
      </c>
      <c r="F14" s="254"/>
      <c r="G14" s="255"/>
    </row>
    <row r="15" spans="1:7" ht="13.5" customHeight="1" x14ac:dyDescent="0.2">
      <c r="A15" s="256">
        <v>11</v>
      </c>
      <c r="B15" s="258" t="s">
        <v>530</v>
      </c>
      <c r="C15" s="656">
        <v>207</v>
      </c>
      <c r="D15" s="657">
        <v>536876.87499999977</v>
      </c>
      <c r="E15" s="253">
        <f t="shared" si="0"/>
        <v>0.41773292745590684</v>
      </c>
      <c r="F15" s="254"/>
      <c r="G15" s="255"/>
    </row>
    <row r="16" spans="1:7" ht="13.5" customHeight="1" x14ac:dyDescent="0.2">
      <c r="A16" s="256">
        <v>12</v>
      </c>
      <c r="B16" s="258" t="s">
        <v>531</v>
      </c>
      <c r="C16" s="656">
        <v>45</v>
      </c>
      <c r="D16" s="657">
        <v>378200</v>
      </c>
      <c r="E16" s="253">
        <f t="shared" si="0"/>
        <v>0.29426969296046512</v>
      </c>
      <c r="F16" s="254"/>
      <c r="G16" s="255"/>
    </row>
    <row r="17" spans="1:8" ht="13.5" customHeight="1" x14ac:dyDescent="0.2">
      <c r="A17" s="256">
        <v>13</v>
      </c>
      <c r="B17" s="258" t="s">
        <v>355</v>
      </c>
      <c r="C17" s="656">
        <v>84</v>
      </c>
      <c r="D17" s="660">
        <v>111412.61289999998</v>
      </c>
      <c r="E17" s="253">
        <f t="shared" si="0"/>
        <v>8.6687877815986664E-2</v>
      </c>
      <c r="F17" s="254"/>
      <c r="G17" s="255"/>
    </row>
    <row r="18" spans="1:8" ht="13.5" customHeight="1" x14ac:dyDescent="0.2">
      <c r="A18" s="256">
        <v>14</v>
      </c>
      <c r="B18" s="258" t="s">
        <v>354</v>
      </c>
      <c r="C18" s="656">
        <v>6</v>
      </c>
      <c r="D18" s="657">
        <v>108625.9764</v>
      </c>
      <c r="E18" s="253">
        <f t="shared" si="0"/>
        <v>8.4519652889367358E-2</v>
      </c>
      <c r="F18" s="254"/>
      <c r="G18" s="255"/>
    </row>
    <row r="19" spans="1:8" ht="13.5" customHeight="1" x14ac:dyDescent="0.2">
      <c r="A19" s="256">
        <v>15</v>
      </c>
      <c r="B19" s="260" t="s">
        <v>357</v>
      </c>
      <c r="C19" s="656">
        <v>3</v>
      </c>
      <c r="D19" s="660">
        <v>22324.190500000001</v>
      </c>
      <c r="E19" s="253">
        <f t="shared" si="0"/>
        <v>1.7369996520428168E-2</v>
      </c>
      <c r="F19" s="254"/>
      <c r="G19" s="255"/>
    </row>
    <row r="20" spans="1:8" ht="13.5" customHeight="1" x14ac:dyDescent="0.2">
      <c r="A20" s="256">
        <v>16</v>
      </c>
      <c r="B20" s="260" t="s">
        <v>356</v>
      </c>
      <c r="C20" s="656">
        <v>156</v>
      </c>
      <c r="D20" s="660">
        <v>20941.576999999997</v>
      </c>
      <c r="E20" s="253">
        <f t="shared" si="0"/>
        <v>1.6294213204383762E-2</v>
      </c>
      <c r="F20" s="254"/>
      <c r="G20" s="255"/>
    </row>
    <row r="21" spans="1:8" ht="13.5" customHeight="1" x14ac:dyDescent="0.2">
      <c r="A21" s="256">
        <v>17</v>
      </c>
      <c r="B21" s="260" t="s">
        <v>532</v>
      </c>
      <c r="C21" s="656">
        <v>2</v>
      </c>
      <c r="D21" s="660">
        <v>5191.6973999999991</v>
      </c>
      <c r="E21" s="253">
        <f t="shared" si="0"/>
        <v>4.039553674885365E-3</v>
      </c>
      <c r="F21" s="254"/>
      <c r="G21" s="255"/>
    </row>
    <row r="22" spans="1:8" ht="31.5" customHeight="1" x14ac:dyDescent="0.25">
      <c r="A22" s="256">
        <v>18</v>
      </c>
      <c r="B22" s="260" t="s">
        <v>358</v>
      </c>
      <c r="C22" s="663">
        <v>53</v>
      </c>
      <c r="D22" s="660">
        <v>4749.47</v>
      </c>
      <c r="E22" s="253">
        <f t="shared" si="0"/>
        <v>3.6954655701346923E-3</v>
      </c>
      <c r="F22" s="254"/>
      <c r="G22" s="255"/>
      <c r="H22" s="261"/>
    </row>
    <row r="23" spans="1:8" ht="13.5" customHeight="1" x14ac:dyDescent="0.2">
      <c r="A23" s="1032" t="s">
        <v>0</v>
      </c>
      <c r="B23" s="1032"/>
      <c r="C23" s="262">
        <f>SUM(C5:C22)</f>
        <v>12103</v>
      </c>
      <c r="D23" s="263" t="s">
        <v>359</v>
      </c>
      <c r="E23" s="264" t="s">
        <v>359</v>
      </c>
    </row>
    <row r="24" spans="1:8" ht="13.5" customHeight="1" x14ac:dyDescent="0.2"/>
    <row r="25" spans="1:8" ht="13.5" customHeight="1" x14ac:dyDescent="0.2">
      <c r="C25" s="1033" t="s">
        <v>360</v>
      </c>
      <c r="D25" s="1033"/>
      <c r="E25" s="265">
        <v>128521560</v>
      </c>
    </row>
    <row r="26" spans="1:8" ht="13.5" customHeight="1" x14ac:dyDescent="0.2"/>
    <row r="27" spans="1:8" s="266" customFormat="1" ht="13.5" customHeight="1" x14ac:dyDescent="0.25">
      <c r="A27" s="1034" t="s">
        <v>538</v>
      </c>
      <c r="B27" s="1034"/>
      <c r="C27" s="1034"/>
      <c r="D27" s="1034"/>
      <c r="E27" s="1034"/>
    </row>
    <row r="28" spans="1:8" s="266" customFormat="1" ht="13.5" customHeight="1" x14ac:dyDescent="0.25">
      <c r="A28" s="1035" t="s">
        <v>399</v>
      </c>
      <c r="B28" s="1035"/>
      <c r="C28" s="1035"/>
      <c r="D28" s="1035"/>
      <c r="E28" s="1035"/>
    </row>
  </sheetData>
  <mergeCells count="4">
    <mergeCell ref="A23:B23"/>
    <mergeCell ref="C25:D25"/>
    <mergeCell ref="A27:E27"/>
    <mergeCell ref="A28:E28"/>
  </mergeCells>
  <pageMargins left="0.7" right="0.7" top="0.75" bottom="0.75" header="0.3" footer="0.3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D28F-9A17-4A08-90A2-1F5A1E38E3CE}">
  <sheetPr>
    <tabColor rgb="FF92D050"/>
  </sheetPr>
  <dimension ref="A1:P55"/>
  <sheetViews>
    <sheetView showGridLines="0" view="pageBreakPreview" zoomScaleNormal="145" zoomScaleSheetLayoutView="100" workbookViewId="0"/>
  </sheetViews>
  <sheetFormatPr baseColWidth="10" defaultColWidth="14.42578125" defaultRowHeight="15" customHeight="1" x14ac:dyDescent="0.25"/>
  <cols>
    <col min="1" max="1" width="15.42578125" style="5" customWidth="1"/>
    <col min="2" max="7" width="19.42578125" style="5" customWidth="1"/>
    <col min="8" max="8" width="3.7109375" style="5" customWidth="1"/>
    <col min="9" max="16384" width="14.42578125" style="5"/>
  </cols>
  <sheetData>
    <row r="1" spans="1:8" ht="14.25" customHeight="1" x14ac:dyDescent="0.25">
      <c r="A1" s="21" t="s">
        <v>224</v>
      </c>
      <c r="B1" s="22"/>
      <c r="C1" s="22"/>
      <c r="D1" s="22"/>
      <c r="E1" s="22"/>
      <c r="F1" s="22"/>
      <c r="G1" s="22"/>
      <c r="H1" s="23"/>
    </row>
    <row r="2" spans="1:8" ht="14.25" customHeight="1" x14ac:dyDescent="0.25">
      <c r="A2" s="24" t="s">
        <v>225</v>
      </c>
      <c r="B2" s="22"/>
      <c r="C2" s="22"/>
      <c r="D2" s="22"/>
      <c r="E2" s="22"/>
      <c r="F2" s="22"/>
      <c r="G2" s="22"/>
      <c r="H2" s="23"/>
    </row>
    <row r="3" spans="1:8" ht="14.25" customHeight="1" x14ac:dyDescent="0.25">
      <c r="A3" s="42"/>
      <c r="B3" s="22"/>
      <c r="C3" s="22"/>
      <c r="D3" s="22"/>
      <c r="E3" s="22"/>
      <c r="F3" s="22"/>
      <c r="G3" s="22"/>
      <c r="H3" s="23"/>
    </row>
    <row r="4" spans="1:8" ht="14.25" customHeight="1" x14ac:dyDescent="0.25">
      <c r="B4" s="1036" t="s">
        <v>391</v>
      </c>
      <c r="C4" s="1037"/>
      <c r="D4" s="1036" t="s">
        <v>392</v>
      </c>
      <c r="E4" s="1038"/>
      <c r="F4" s="1037"/>
      <c r="H4" s="23"/>
    </row>
    <row r="5" spans="1:8" ht="25.5" x14ac:dyDescent="0.25">
      <c r="A5" s="311" t="s">
        <v>209</v>
      </c>
      <c r="B5" s="312" t="s">
        <v>393</v>
      </c>
      <c r="C5" s="313" t="s">
        <v>394</v>
      </c>
      <c r="D5" s="314" t="s">
        <v>226</v>
      </c>
      <c r="E5" s="315" t="s">
        <v>227</v>
      </c>
      <c r="F5" s="313" t="s">
        <v>228</v>
      </c>
      <c r="G5" s="395" t="s">
        <v>229</v>
      </c>
      <c r="H5" s="23"/>
    </row>
    <row r="6" spans="1:8" ht="15.75" customHeight="1" x14ac:dyDescent="0.25">
      <c r="A6" s="316">
        <v>2011</v>
      </c>
      <c r="B6" s="317">
        <v>11258.100633303335</v>
      </c>
      <c r="C6" s="318">
        <v>848.10501724666676</v>
      </c>
      <c r="D6" s="319">
        <v>769.89173540999991</v>
      </c>
      <c r="E6" s="43">
        <v>70.678228960000013</v>
      </c>
      <c r="F6" s="320">
        <v>135.62538000999999</v>
      </c>
      <c r="G6" s="330">
        <f>SUM(B6:F6)</f>
        <v>13082.400994930002</v>
      </c>
      <c r="H6" s="23"/>
    </row>
    <row r="7" spans="1:8" ht="15.75" customHeight="1" x14ac:dyDescent="0.25">
      <c r="A7" s="321">
        <v>2012</v>
      </c>
      <c r="B7" s="322">
        <v>10633.010737273333</v>
      </c>
      <c r="C7" s="323">
        <v>959.38971412333342</v>
      </c>
      <c r="D7" s="324">
        <v>12.710895980000002</v>
      </c>
      <c r="E7" s="44">
        <v>571.671693</v>
      </c>
      <c r="F7" s="325">
        <v>941.66809807000004</v>
      </c>
      <c r="G7" s="330">
        <f t="shared" ref="G7:G19" si="0">SUM(B7:F7)</f>
        <v>13118.451138446668</v>
      </c>
      <c r="H7" s="23"/>
    </row>
    <row r="8" spans="1:8" ht="15.75" customHeight="1" x14ac:dyDescent="0.25">
      <c r="A8" s="321">
        <v>2013</v>
      </c>
      <c r="B8" s="322">
        <v>7180.5026837233354</v>
      </c>
      <c r="C8" s="323">
        <v>909.93890791666672</v>
      </c>
      <c r="D8" s="324">
        <v>11.910191030000002</v>
      </c>
      <c r="E8" s="44">
        <v>505.36539124000001</v>
      </c>
      <c r="F8" s="325">
        <v>809.47470207000003</v>
      </c>
      <c r="G8" s="330">
        <f t="shared" si="0"/>
        <v>9417.191875980001</v>
      </c>
      <c r="H8" s="23"/>
    </row>
    <row r="9" spans="1:8" ht="15.75" customHeight="1" x14ac:dyDescent="0.25">
      <c r="A9" s="321">
        <v>2014</v>
      </c>
      <c r="B9" s="322">
        <v>7429.513248946665</v>
      </c>
      <c r="C9" s="323">
        <v>858.45697333666658</v>
      </c>
      <c r="D9" s="324">
        <v>120.64048220000002</v>
      </c>
      <c r="E9" s="44">
        <v>528.97052714999995</v>
      </c>
      <c r="F9" s="325">
        <v>535.10678796000002</v>
      </c>
      <c r="G9" s="330">
        <f t="shared" si="0"/>
        <v>9472.6880195933318</v>
      </c>
      <c r="H9" s="23"/>
    </row>
    <row r="10" spans="1:8" ht="15.75" customHeight="1" x14ac:dyDescent="0.25">
      <c r="A10" s="321">
        <v>2015</v>
      </c>
      <c r="B10" s="322">
        <v>4349.4760720533341</v>
      </c>
      <c r="C10" s="323">
        <v>858.79159549999997</v>
      </c>
      <c r="D10" s="324">
        <v>198.70584102000001</v>
      </c>
      <c r="E10" s="44">
        <v>352.15950397999995</v>
      </c>
      <c r="F10" s="325">
        <v>344.16316689000001</v>
      </c>
      <c r="G10" s="330">
        <f t="shared" si="0"/>
        <v>6103.2961794433331</v>
      </c>
      <c r="H10" s="23"/>
    </row>
    <row r="11" spans="1:8" ht="15.75" customHeight="1" x14ac:dyDescent="0.25">
      <c r="A11" s="321">
        <v>2016</v>
      </c>
      <c r="B11" s="322">
        <v>4307.3186050900003</v>
      </c>
      <c r="C11" s="323">
        <v>863.04449062999993</v>
      </c>
      <c r="D11" s="324">
        <v>205.76194506000002</v>
      </c>
      <c r="E11" s="44">
        <v>519.57564901000001</v>
      </c>
      <c r="F11" s="325">
        <v>101.50299499</v>
      </c>
      <c r="G11" s="330">
        <f t="shared" si="0"/>
        <v>5997.20368478</v>
      </c>
      <c r="H11" s="23"/>
    </row>
    <row r="12" spans="1:8" ht="15.75" customHeight="1" x14ac:dyDescent="0.25">
      <c r="A12" s="321">
        <v>2017</v>
      </c>
      <c r="B12" s="322">
        <v>6989.7048184233336</v>
      </c>
      <c r="C12" s="323">
        <v>954.48218613666654</v>
      </c>
      <c r="D12" s="326">
        <v>260.90940907000004</v>
      </c>
      <c r="E12" s="45">
        <v>808.82568502999993</v>
      </c>
      <c r="F12" s="327">
        <v>66.167433000000003</v>
      </c>
      <c r="G12" s="330">
        <f t="shared" si="0"/>
        <v>9080.0895316599999</v>
      </c>
      <c r="H12" s="23"/>
    </row>
    <row r="13" spans="1:8" ht="15.75" customHeight="1" x14ac:dyDescent="0.25">
      <c r="A13" s="321">
        <v>2018</v>
      </c>
      <c r="B13" s="322">
        <v>9834.5093769933319</v>
      </c>
      <c r="C13" s="323">
        <v>1078.287105813333</v>
      </c>
      <c r="D13" s="326">
        <v>267.09274606999998</v>
      </c>
      <c r="E13" s="45">
        <v>980.06529021000017</v>
      </c>
      <c r="F13" s="327">
        <v>88.322952010000009</v>
      </c>
      <c r="G13" s="330">
        <f t="shared" si="0"/>
        <v>12248.277471096666</v>
      </c>
      <c r="H13" s="23"/>
    </row>
    <row r="14" spans="1:8" ht="15.75" customHeight="1" x14ac:dyDescent="0.25">
      <c r="A14" s="321">
        <v>2019</v>
      </c>
      <c r="B14" s="322">
        <v>8001.2218374399999</v>
      </c>
      <c r="C14" s="323">
        <v>1002.2354857866667</v>
      </c>
      <c r="D14" s="326">
        <v>586.45435012999997</v>
      </c>
      <c r="E14" s="45">
        <v>883.37402214999986</v>
      </c>
      <c r="F14" s="327">
        <v>40.147508939999994</v>
      </c>
      <c r="G14" s="330">
        <f t="shared" si="0"/>
        <v>10513.433204446665</v>
      </c>
      <c r="H14" s="46"/>
    </row>
    <row r="15" spans="1:8" ht="15.75" customHeight="1" x14ac:dyDescent="0.25">
      <c r="A15" s="321">
        <v>2020</v>
      </c>
      <c r="B15" s="328">
        <v>5907.6828946833348</v>
      </c>
      <c r="C15" s="329">
        <v>890.71262221666677</v>
      </c>
      <c r="D15" s="326">
        <v>314.16726409999995</v>
      </c>
      <c r="E15" s="45">
        <v>888.78350480999995</v>
      </c>
      <c r="F15" s="327">
        <v>15.567802</v>
      </c>
      <c r="G15" s="330">
        <f t="shared" si="0"/>
        <v>8016.9140878100006</v>
      </c>
      <c r="H15" s="46"/>
    </row>
    <row r="16" spans="1:8" ht="15.75" customHeight="1" x14ac:dyDescent="0.25">
      <c r="A16" s="321">
        <v>2021</v>
      </c>
      <c r="B16" s="328">
        <v>19510.442165120003</v>
      </c>
      <c r="C16" s="329">
        <v>1203.1401081399999</v>
      </c>
      <c r="D16" s="326">
        <v>931.25443990999997</v>
      </c>
      <c r="E16" s="45">
        <v>2640.7105051200001</v>
      </c>
      <c r="F16" s="327">
        <v>199.02469897</v>
      </c>
      <c r="G16" s="330">
        <f t="shared" si="0"/>
        <v>24484.571917260004</v>
      </c>
      <c r="H16" s="46"/>
    </row>
    <row r="17" spans="1:16" ht="15.75" customHeight="1" x14ac:dyDescent="0.25">
      <c r="A17" s="321">
        <v>2022</v>
      </c>
      <c r="B17" s="328">
        <v>19758.79957915</v>
      </c>
      <c r="C17" s="329">
        <v>1456.4083623700001</v>
      </c>
      <c r="D17" s="326">
        <v>137.44492905000001</v>
      </c>
      <c r="E17" s="45">
        <v>2065.01986476</v>
      </c>
      <c r="F17" s="327">
        <v>168.29394698000002</v>
      </c>
      <c r="G17" s="330">
        <f t="shared" si="0"/>
        <v>23585.966682310001</v>
      </c>
      <c r="H17" s="46"/>
    </row>
    <row r="18" spans="1:16" ht="15.75" customHeight="1" x14ac:dyDescent="0.25">
      <c r="A18" s="321">
        <v>2023</v>
      </c>
      <c r="B18" s="328">
        <v>12654.83073525</v>
      </c>
      <c r="C18" s="329">
        <v>1461.7796933699999</v>
      </c>
      <c r="D18" s="326">
        <v>171.31813101000003</v>
      </c>
      <c r="E18" s="45">
        <v>1767.8177508400001</v>
      </c>
      <c r="F18" s="327">
        <v>55.854562010000002</v>
      </c>
      <c r="G18" s="330">
        <f t="shared" si="0"/>
        <v>16111.600872479999</v>
      </c>
      <c r="H18" s="46"/>
    </row>
    <row r="19" spans="1:16" ht="15.75" customHeight="1" x14ac:dyDescent="0.25">
      <c r="A19" s="321">
        <v>2024</v>
      </c>
      <c r="B19" s="328">
        <v>14870.462578539997</v>
      </c>
      <c r="C19" s="329">
        <v>1465.3295385400002</v>
      </c>
      <c r="D19" s="326">
        <v>162.09542909000001</v>
      </c>
      <c r="E19" s="45">
        <v>1868.4287541799999</v>
      </c>
      <c r="F19" s="327">
        <v>17.26681202</v>
      </c>
      <c r="G19" s="330">
        <f t="shared" si="0"/>
        <v>18383.583112369997</v>
      </c>
      <c r="H19" s="46"/>
    </row>
    <row r="20" spans="1:16" s="685" customFormat="1" ht="27.75" customHeight="1" x14ac:dyDescent="0.25">
      <c r="A20" s="678" t="s">
        <v>852</v>
      </c>
      <c r="B20" s="679">
        <f t="shared" ref="B20:F20" si="1">SUM(B21:B23)</f>
        <v>5148.4663258599994</v>
      </c>
      <c r="C20" s="680">
        <f t="shared" si="1"/>
        <v>353.24034331000001</v>
      </c>
      <c r="D20" s="681">
        <f t="shared" si="1"/>
        <v>24.163308999999998</v>
      </c>
      <c r="E20" s="682">
        <f t="shared" si="1"/>
        <v>514.39612288000001</v>
      </c>
      <c r="F20" s="813">
        <f t="shared" si="1"/>
        <v>31.872736030000002</v>
      </c>
      <c r="G20" s="683">
        <f>SUM(B20:F20)</f>
        <v>6072.1388370799987</v>
      </c>
      <c r="H20" s="684"/>
    </row>
    <row r="21" spans="1:16" s="685" customFormat="1" ht="14.25" customHeight="1" x14ac:dyDescent="0.25">
      <c r="A21" s="814" t="s">
        <v>210</v>
      </c>
      <c r="B21" s="815">
        <v>1732.5072653299999</v>
      </c>
      <c r="C21" s="816">
        <v>111.52984831000001</v>
      </c>
      <c r="D21" s="817">
        <v>15.67699298</v>
      </c>
      <c r="E21" s="818">
        <v>0.361153</v>
      </c>
      <c r="F21" s="819">
        <v>2.6499999999999999E-4</v>
      </c>
      <c r="G21" s="820">
        <f t="shared" ref="G21" si="2">SUM(B21:F21)</f>
        <v>1860.0755246199999</v>
      </c>
      <c r="H21" s="684"/>
    </row>
    <row r="22" spans="1:16" s="685" customFormat="1" ht="14.25" customHeight="1" x14ac:dyDescent="0.25">
      <c r="A22" s="956" t="s">
        <v>211</v>
      </c>
      <c r="B22" s="957">
        <v>1092.4835472499999</v>
      </c>
      <c r="C22" s="958">
        <v>107.81823166</v>
      </c>
      <c r="D22" s="959">
        <v>3.8721930000000002</v>
      </c>
      <c r="E22" s="48">
        <v>386.17163089999997</v>
      </c>
      <c r="F22" s="960">
        <v>31.775129030000002</v>
      </c>
      <c r="G22" s="330">
        <f>SUM(B22:F22)</f>
        <v>1622.12073184</v>
      </c>
      <c r="H22" s="684"/>
    </row>
    <row r="23" spans="1:16" s="685" customFormat="1" ht="14.25" customHeight="1" x14ac:dyDescent="0.25">
      <c r="A23" s="821" t="s">
        <v>822</v>
      </c>
      <c r="B23" s="822">
        <v>2323.4755132800001</v>
      </c>
      <c r="C23" s="823">
        <v>133.89226334</v>
      </c>
      <c r="D23" s="824">
        <v>4.6141230199999992</v>
      </c>
      <c r="E23" s="825">
        <v>127.86333898000001</v>
      </c>
      <c r="F23" s="826">
        <v>9.7341999999999998E-2</v>
      </c>
      <c r="G23" s="827">
        <f t="shared" ref="G23" si="3">SUM(B23:F23)</f>
        <v>2589.9425806200002</v>
      </c>
      <c r="H23" s="684"/>
    </row>
    <row r="24" spans="1:16" ht="14.25" customHeight="1" x14ac:dyDescent="0.25">
      <c r="A24" s="42"/>
      <c r="B24" s="398"/>
      <c r="C24" s="398"/>
      <c r="D24" s="48"/>
      <c r="E24" s="48"/>
      <c r="F24" s="399"/>
      <c r="G24" s="45"/>
      <c r="H24" s="47"/>
    </row>
    <row r="25" spans="1:16" ht="14.25" customHeight="1" x14ac:dyDescent="0.25">
      <c r="A25" s="1006" t="s">
        <v>825</v>
      </c>
      <c r="B25" s="1006"/>
      <c r="C25" s="1006"/>
      <c r="D25" s="1006"/>
      <c r="E25" s="1006"/>
      <c r="F25" s="1006"/>
      <c r="G25" s="1006"/>
      <c r="H25" s="47"/>
    </row>
    <row r="26" spans="1:16" ht="14.25" customHeight="1" x14ac:dyDescent="0.25">
      <c r="A26" s="7" t="s">
        <v>826</v>
      </c>
      <c r="B26" s="398">
        <v>1638.9987963399999</v>
      </c>
      <c r="C26" s="398">
        <v>108.55744887</v>
      </c>
      <c r="D26" s="48">
        <v>10.15227</v>
      </c>
      <c r="E26" s="479">
        <v>104.36203503</v>
      </c>
      <c r="F26" s="399">
        <v>0</v>
      </c>
      <c r="G26" s="45">
        <f>SUM(B26:F26)</f>
        <v>1862.0705502399999</v>
      </c>
      <c r="H26" s="47"/>
    </row>
    <row r="27" spans="1:16" ht="14.25" customHeight="1" x14ac:dyDescent="0.25">
      <c r="A27" s="7" t="s">
        <v>827</v>
      </c>
      <c r="B27" s="398">
        <v>2323.4755132800001</v>
      </c>
      <c r="C27" s="398">
        <v>133.89226334</v>
      </c>
      <c r="D27" s="48">
        <v>4.6141230199999992</v>
      </c>
      <c r="E27" s="479">
        <v>127.86333898000001</v>
      </c>
      <c r="F27" s="48">
        <v>9.7341999999999998E-2</v>
      </c>
      <c r="G27" s="45">
        <f>SUM(B27:F27)</f>
        <v>2589.9425806200002</v>
      </c>
      <c r="H27" s="47"/>
    </row>
    <row r="28" spans="1:16" ht="14.25" customHeight="1" x14ac:dyDescent="0.25">
      <c r="A28" s="195" t="s">
        <v>275</v>
      </c>
      <c r="B28" s="400">
        <f t="shared" ref="B28:G28" si="4">B27/B26-1</f>
        <v>0.41761880391156181</v>
      </c>
      <c r="C28" s="400">
        <f t="shared" si="4"/>
        <v>0.23337702510252445</v>
      </c>
      <c r="D28" s="400">
        <f t="shared" si="4"/>
        <v>-0.54550824396908282</v>
      </c>
      <c r="E28" s="400">
        <f t="shared" si="4"/>
        <v>0.2251901655927302</v>
      </c>
      <c r="F28" s="400" t="s">
        <v>246</v>
      </c>
      <c r="G28" s="400">
        <f t="shared" si="4"/>
        <v>0.39089390586526696</v>
      </c>
      <c r="H28" s="47"/>
    </row>
    <row r="29" spans="1:16" ht="14.25" customHeight="1" x14ac:dyDescent="0.25">
      <c r="A29" s="42"/>
      <c r="B29" s="828"/>
      <c r="C29" s="828"/>
      <c r="D29" s="48"/>
      <c r="E29" s="48"/>
      <c r="F29" s="399"/>
      <c r="G29" s="45"/>
      <c r="H29" s="47"/>
      <c r="I29" s="829"/>
      <c r="J29" s="830"/>
      <c r="K29" s="831"/>
      <c r="L29" s="831"/>
      <c r="M29" s="831"/>
      <c r="N29" s="832"/>
      <c r="O29" s="831"/>
      <c r="P29" s="831"/>
    </row>
    <row r="30" spans="1:16" ht="14.25" customHeight="1" x14ac:dyDescent="0.25">
      <c r="A30" s="1006" t="s">
        <v>853</v>
      </c>
      <c r="B30" s="1006"/>
      <c r="C30" s="1006"/>
      <c r="D30" s="1006"/>
      <c r="E30" s="1006"/>
      <c r="F30" s="1006"/>
      <c r="G30" s="1006"/>
      <c r="H30" s="47"/>
      <c r="I30" s="829"/>
      <c r="J30" s="830"/>
      <c r="K30" s="831"/>
      <c r="L30" s="831"/>
      <c r="M30" s="831"/>
      <c r="N30" s="832"/>
      <c r="O30" s="831"/>
      <c r="P30" s="831"/>
    </row>
    <row r="31" spans="1:16" ht="14.25" customHeight="1" x14ac:dyDescent="0.25">
      <c r="A31" s="7" t="s">
        <v>829</v>
      </c>
      <c r="B31" s="828">
        <v>3897.3486011099994</v>
      </c>
      <c r="C31" s="828">
        <v>358.09018819000005</v>
      </c>
      <c r="D31" s="48">
        <v>43.621968969999998</v>
      </c>
      <c r="E31" s="48">
        <v>429.20862304000002</v>
      </c>
      <c r="F31" s="399">
        <v>1.05E-4</v>
      </c>
      <c r="G31" s="45">
        <f>SUM(B31:F31)</f>
        <v>4728.2694863099996</v>
      </c>
      <c r="H31" s="47"/>
      <c r="I31" s="829"/>
      <c r="J31" s="830"/>
      <c r="K31" s="831"/>
      <c r="L31" s="831"/>
      <c r="M31" s="831"/>
      <c r="N31" s="832"/>
      <c r="O31" s="831"/>
      <c r="P31" s="831"/>
    </row>
    <row r="32" spans="1:16" ht="14.25" customHeight="1" x14ac:dyDescent="0.25">
      <c r="A32" s="7" t="s">
        <v>830</v>
      </c>
      <c r="B32" s="828">
        <v>5148.4663258599994</v>
      </c>
      <c r="C32" s="828">
        <v>353.24034331000001</v>
      </c>
      <c r="D32" s="48">
        <v>24.163308999999998</v>
      </c>
      <c r="E32" s="833">
        <v>514.39612288000001</v>
      </c>
      <c r="F32" s="48">
        <v>31.872736030000002</v>
      </c>
      <c r="G32" s="45">
        <f>SUM(B32:F32)</f>
        <v>6072.1388370799987</v>
      </c>
      <c r="H32" s="47"/>
      <c r="I32" s="829"/>
      <c r="J32" s="830"/>
      <c r="K32" s="831"/>
      <c r="L32" s="831"/>
      <c r="M32" s="831"/>
      <c r="N32" s="832"/>
      <c r="O32" s="831"/>
      <c r="P32" s="831"/>
    </row>
    <row r="33" spans="1:16" ht="14.25" customHeight="1" x14ac:dyDescent="0.25">
      <c r="A33" s="195" t="s">
        <v>275</v>
      </c>
      <c r="B33" s="400">
        <f t="shared" ref="B33:G33" si="5">B32/B31-1</f>
        <v>0.32101765913207525</v>
      </c>
      <c r="C33" s="400">
        <f t="shared" si="5"/>
        <v>-1.3543640792041844E-2</v>
      </c>
      <c r="D33" s="400">
        <f t="shared" si="5"/>
        <v>-0.44607477446472543</v>
      </c>
      <c r="E33" s="400">
        <f t="shared" si="5"/>
        <v>0.19847574178876859</v>
      </c>
      <c r="F33" s="400" t="s">
        <v>246</v>
      </c>
      <c r="G33" s="400">
        <f t="shared" si="5"/>
        <v>0.28422012634029703</v>
      </c>
      <c r="H33" s="47"/>
      <c r="I33" s="829"/>
      <c r="J33" s="830"/>
      <c r="K33" s="831"/>
      <c r="L33" s="831"/>
      <c r="M33" s="831"/>
      <c r="N33" s="832"/>
      <c r="O33" s="831"/>
      <c r="P33" s="831"/>
    </row>
    <row r="34" spans="1:16" ht="14.25" customHeight="1" x14ac:dyDescent="0.25">
      <c r="A34" s="42"/>
      <c r="B34" s="828"/>
      <c r="C34" s="828"/>
      <c r="D34" s="48"/>
      <c r="E34" s="48"/>
      <c r="F34" s="399"/>
      <c r="G34" s="45"/>
      <c r="H34" s="47"/>
      <c r="I34" s="829"/>
      <c r="J34" s="830"/>
      <c r="K34" s="831"/>
      <c r="L34" s="831"/>
      <c r="M34" s="831"/>
      <c r="N34" s="832"/>
      <c r="O34" s="831"/>
      <c r="P34" s="831"/>
    </row>
    <row r="35" spans="1:16" ht="14.25" customHeight="1" x14ac:dyDescent="0.25">
      <c r="A35" s="401" t="s">
        <v>276</v>
      </c>
      <c r="B35" s="401"/>
      <c r="C35" s="401"/>
      <c r="D35" s="401"/>
      <c r="E35" s="401"/>
      <c r="F35" s="401"/>
      <c r="G35" s="401"/>
      <c r="H35" s="47"/>
    </row>
    <row r="36" spans="1:16" ht="14.25" customHeight="1" x14ac:dyDescent="0.25">
      <c r="A36" s="7" t="s">
        <v>641</v>
      </c>
      <c r="B36" s="398">
        <v>1092.4835472499999</v>
      </c>
      <c r="C36" s="398">
        <v>107.81823166</v>
      </c>
      <c r="D36" s="48">
        <v>3.8721930000000002</v>
      </c>
      <c r="E36" s="48">
        <v>386.17163089999997</v>
      </c>
      <c r="F36" s="48">
        <v>31.775129030000002</v>
      </c>
      <c r="G36" s="45">
        <f>SUM(B36:F36)</f>
        <v>1622.12073184</v>
      </c>
      <c r="H36" s="47"/>
    </row>
    <row r="37" spans="1:16" ht="14.25" customHeight="1" x14ac:dyDescent="0.25">
      <c r="A37" s="7" t="s">
        <v>827</v>
      </c>
      <c r="B37" s="398">
        <v>2323.4755132800001</v>
      </c>
      <c r="C37" s="398">
        <v>133.89226334</v>
      </c>
      <c r="D37" s="48">
        <v>4.6141230199999992</v>
      </c>
      <c r="E37" s="48">
        <v>127.86333898000001</v>
      </c>
      <c r="F37" s="48">
        <v>9.7341999999999998E-2</v>
      </c>
      <c r="G37" s="45">
        <f>SUM(B37:F37)</f>
        <v>2589.9425806200002</v>
      </c>
      <c r="H37" s="47"/>
    </row>
    <row r="38" spans="1:16" ht="14.25" customHeight="1" x14ac:dyDescent="0.25">
      <c r="A38" s="195" t="s">
        <v>275</v>
      </c>
      <c r="B38" s="402">
        <f>B37/B36-1</f>
        <v>1.1267830706729209</v>
      </c>
      <c r="C38" s="402">
        <f t="shared" ref="C38:G38" si="6">C37/C36-1</f>
        <v>0.24183323431071746</v>
      </c>
      <c r="D38" s="402">
        <f t="shared" si="6"/>
        <v>0.19160460751827157</v>
      </c>
      <c r="E38" s="402">
        <f t="shared" si="6"/>
        <v>-0.66889504886206796</v>
      </c>
      <c r="F38" s="402">
        <f t="shared" si="6"/>
        <v>-0.99693653486322287</v>
      </c>
      <c r="G38" s="402">
        <f t="shared" si="6"/>
        <v>0.596639836840124</v>
      </c>
      <c r="H38" s="47"/>
    </row>
    <row r="39" spans="1:16" ht="14.25" customHeight="1" x14ac:dyDescent="0.25">
      <c r="A39" s="42"/>
      <c r="B39" s="398"/>
      <c r="C39" s="398"/>
      <c r="D39" s="48"/>
      <c r="E39" s="48"/>
      <c r="F39" s="399"/>
      <c r="G39" s="45"/>
      <c r="H39" s="47"/>
    </row>
    <row r="40" spans="1:16" ht="23.25" customHeight="1" x14ac:dyDescent="0.25">
      <c r="A40" s="1008" t="s">
        <v>230</v>
      </c>
      <c r="B40" s="1008"/>
      <c r="C40" s="1008"/>
      <c r="D40" s="1008"/>
      <c r="E40" s="1008"/>
      <c r="F40" s="1008"/>
      <c r="G40" s="1008"/>
      <c r="H40" s="51"/>
    </row>
    <row r="41" spans="1:16" ht="14.25" customHeight="1" x14ac:dyDescent="0.25">
      <c r="A41" s="49"/>
      <c r="B41" s="52"/>
      <c r="C41" s="53"/>
      <c r="D41" s="54"/>
      <c r="E41" s="55"/>
      <c r="F41" s="55"/>
      <c r="G41" s="55"/>
      <c r="H41" s="23"/>
    </row>
    <row r="42" spans="1:16" ht="14.25" customHeight="1" x14ac:dyDescent="0.25">
      <c r="A42" s="49"/>
      <c r="B42" s="52"/>
      <c r="C42" s="53"/>
      <c r="D42" s="54"/>
      <c r="E42" s="55"/>
      <c r="F42" s="55"/>
      <c r="G42" s="55"/>
      <c r="H42" s="23"/>
    </row>
    <row r="43" spans="1:16" ht="14.25" customHeight="1" x14ac:dyDescent="0.25">
      <c r="A43" s="49"/>
      <c r="B43" s="52"/>
      <c r="C43" s="53"/>
      <c r="D43" s="54"/>
      <c r="E43" s="55"/>
      <c r="F43" s="55"/>
      <c r="G43" s="55"/>
      <c r="H43" s="23"/>
    </row>
    <row r="44" spans="1:16" ht="14.25" customHeight="1" x14ac:dyDescent="0.25">
      <c r="A44" s="49"/>
      <c r="B44" s="52"/>
      <c r="C44" s="53"/>
      <c r="D44" s="54"/>
      <c r="E44" s="55"/>
      <c r="F44" s="55"/>
      <c r="G44" s="55"/>
      <c r="H44" s="23"/>
    </row>
    <row r="45" spans="1:16" ht="14.25" customHeight="1" x14ac:dyDescent="0.25">
      <c r="A45" s="49"/>
      <c r="B45" s="54"/>
      <c r="C45" s="53"/>
      <c r="D45" s="54"/>
      <c r="E45" s="55"/>
      <c r="F45" s="55"/>
      <c r="G45" s="55"/>
      <c r="H45" s="23"/>
    </row>
    <row r="46" spans="1:16" ht="14.25" customHeight="1" x14ac:dyDescent="0.25">
      <c r="A46" s="49"/>
      <c r="B46" s="55"/>
      <c r="C46" s="53"/>
      <c r="D46" s="55"/>
      <c r="E46" s="55"/>
      <c r="F46" s="55"/>
      <c r="G46" s="55"/>
      <c r="H46" s="23"/>
    </row>
    <row r="47" spans="1:16" ht="14.25" customHeight="1" x14ac:dyDescent="0.25">
      <c r="A47" s="49"/>
      <c r="B47" s="55"/>
      <c r="C47" s="55"/>
      <c r="D47" s="55"/>
      <c r="E47" s="55"/>
      <c r="F47" s="55"/>
      <c r="G47" s="55"/>
      <c r="H47" s="23"/>
    </row>
    <row r="48" spans="1:16" ht="14.25" customHeight="1" x14ac:dyDescent="0.25">
      <c r="A48" s="49"/>
      <c r="B48" s="55"/>
      <c r="C48" s="55"/>
      <c r="D48" s="55"/>
      <c r="E48" s="55"/>
      <c r="F48" s="55"/>
      <c r="G48" s="55"/>
      <c r="H48" s="23"/>
    </row>
    <row r="49" spans="1:8" ht="14.25" customHeight="1" x14ac:dyDescent="0.25">
      <c r="A49" s="49"/>
      <c r="B49" s="55"/>
      <c r="C49" s="55"/>
      <c r="D49" s="55"/>
      <c r="E49" s="55"/>
      <c r="F49" s="55"/>
      <c r="G49" s="55"/>
      <c r="H49" s="23"/>
    </row>
    <row r="50" spans="1:8" ht="14.25" customHeight="1" x14ac:dyDescent="0.25">
      <c r="A50" s="49"/>
      <c r="B50" s="55"/>
      <c r="C50" s="55"/>
      <c r="D50" s="55"/>
      <c r="E50" s="55"/>
      <c r="F50" s="55"/>
      <c r="G50" s="55"/>
      <c r="H50" s="23"/>
    </row>
    <row r="51" spans="1:8" ht="14.25" customHeight="1" x14ac:dyDescent="0.25">
      <c r="A51" s="49"/>
      <c r="B51" s="55"/>
      <c r="C51" s="55"/>
      <c r="D51" s="55"/>
      <c r="E51" s="55"/>
      <c r="F51" s="55"/>
      <c r="G51" s="55"/>
      <c r="H51" s="23"/>
    </row>
    <row r="52" spans="1:8" ht="14.25" customHeight="1" x14ac:dyDescent="0.25">
      <c r="A52" s="49"/>
      <c r="B52" s="55"/>
      <c r="C52" s="55"/>
      <c r="D52" s="55"/>
      <c r="E52" s="55"/>
      <c r="F52" s="55"/>
      <c r="G52" s="55"/>
      <c r="H52" s="23"/>
    </row>
    <row r="53" spans="1:8" ht="14.25" customHeight="1" x14ac:dyDescent="0.25">
      <c r="A53" s="49"/>
      <c r="B53" s="50"/>
      <c r="C53" s="50"/>
      <c r="D53" s="50"/>
      <c r="E53" s="50"/>
      <c r="F53" s="50"/>
      <c r="G53" s="50"/>
      <c r="H53" s="47"/>
    </row>
    <row r="54" spans="1:8" ht="53.25" customHeight="1" x14ac:dyDescent="0.25">
      <c r="A54" s="1039" t="s">
        <v>854</v>
      </c>
      <c r="B54" s="1039"/>
      <c r="C54" s="1039"/>
      <c r="D54" s="1039"/>
      <c r="E54" s="1039"/>
      <c r="F54" s="1039"/>
      <c r="G54" s="1039"/>
      <c r="H54" s="56"/>
    </row>
    <row r="55" spans="1:8" ht="14.25" customHeight="1" x14ac:dyDescent="0.25">
      <c r="A55" s="49"/>
      <c r="B55" s="52"/>
      <c r="C55" s="57"/>
      <c r="D55" s="55"/>
      <c r="E55" s="55"/>
      <c r="F55" s="55"/>
      <c r="G55" s="55"/>
      <c r="H55" s="23"/>
    </row>
  </sheetData>
  <mergeCells count="6">
    <mergeCell ref="A54:G54"/>
    <mergeCell ref="B4:C4"/>
    <mergeCell ref="D4:F4"/>
    <mergeCell ref="A25:G25"/>
    <mergeCell ref="A30:G30"/>
    <mergeCell ref="A40:G40"/>
  </mergeCells>
  <pageMargins left="0.7" right="0.7" top="0.75" bottom="0.75" header="0" footer="0"/>
  <pageSetup scale="46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38E8-814C-4B12-B729-C0989D60A749}">
  <sheetPr codeName="Hoja23">
    <tabColor rgb="FF92D050"/>
  </sheetPr>
  <dimension ref="B2:J79"/>
  <sheetViews>
    <sheetView showGridLines="0" view="pageBreakPreview" zoomScaleNormal="100" zoomScaleSheetLayoutView="100" workbookViewId="0">
      <selection activeCell="B2" sqref="B2:I2"/>
    </sheetView>
  </sheetViews>
  <sheetFormatPr baseColWidth="10" defaultColWidth="21.85546875" defaultRowHeight="15" x14ac:dyDescent="0.25"/>
  <cols>
    <col min="1" max="1" width="2.5703125" style="438" customWidth="1"/>
    <col min="2" max="3" width="15.85546875" style="438" customWidth="1"/>
    <col min="4" max="4" width="30.28515625" style="438" customWidth="1"/>
    <col min="5" max="5" width="41.42578125" style="438" bestFit="1" customWidth="1"/>
    <col min="6" max="6" width="16.85546875" style="438" customWidth="1"/>
    <col min="7" max="7" width="18.5703125" style="438" customWidth="1"/>
    <col min="8" max="8" width="21.85546875" style="438"/>
    <col min="9" max="9" width="18.42578125" style="438" customWidth="1"/>
    <col min="10" max="10" width="3.7109375" style="438" customWidth="1"/>
    <col min="11" max="16384" width="21.85546875" style="438"/>
  </cols>
  <sheetData>
    <row r="2" spans="2:9" ht="28.5" x14ac:dyDescent="0.25">
      <c r="B2" s="1040" t="s">
        <v>904</v>
      </c>
      <c r="C2" s="1040"/>
      <c r="D2" s="1040"/>
      <c r="E2" s="1040"/>
      <c r="F2" s="1040"/>
      <c r="G2" s="1040"/>
      <c r="H2" s="1040"/>
      <c r="I2" s="1040"/>
    </row>
    <row r="4" spans="2:9" ht="39.75" customHeight="1" x14ac:dyDescent="0.25">
      <c r="B4" s="439" t="s">
        <v>403</v>
      </c>
      <c r="C4" s="439" t="s">
        <v>404</v>
      </c>
      <c r="D4" s="440" t="s">
        <v>7</v>
      </c>
      <c r="E4" s="440" t="s">
        <v>8</v>
      </c>
      <c r="F4" s="439" t="s">
        <v>184</v>
      </c>
      <c r="G4" s="439" t="s">
        <v>10</v>
      </c>
      <c r="H4" s="439" t="s">
        <v>97</v>
      </c>
      <c r="I4" s="439" t="s">
        <v>443</v>
      </c>
    </row>
    <row r="5" spans="2:9" s="441" customFormat="1" ht="15.75" thickBot="1" x14ac:dyDescent="0.3">
      <c r="B5" s="442"/>
      <c r="C5" s="442"/>
      <c r="D5" s="443"/>
      <c r="E5" s="443"/>
      <c r="F5" s="442"/>
      <c r="G5" s="442"/>
      <c r="H5" s="442"/>
      <c r="I5" s="444"/>
    </row>
    <row r="6" spans="2:9" ht="20.25" customHeight="1" thickBot="1" x14ac:dyDescent="0.3">
      <c r="B6" s="445" t="s">
        <v>405</v>
      </c>
      <c r="C6" s="445">
        <v>2025</v>
      </c>
      <c r="D6" s="446" t="s">
        <v>99</v>
      </c>
      <c r="E6" s="447" t="s">
        <v>100</v>
      </c>
      <c r="F6" s="445" t="s">
        <v>26</v>
      </c>
      <c r="G6" s="445" t="s">
        <v>2</v>
      </c>
      <c r="H6" s="445" t="s">
        <v>406</v>
      </c>
      <c r="I6" s="964">
        <v>650</v>
      </c>
    </row>
    <row r="7" spans="2:9" ht="20.25" customHeight="1" x14ac:dyDescent="0.25">
      <c r="B7" s="961" t="s">
        <v>407</v>
      </c>
      <c r="C7" s="961">
        <v>2024</v>
      </c>
      <c r="D7" s="962" t="s">
        <v>164</v>
      </c>
      <c r="E7" s="963" t="s">
        <v>165</v>
      </c>
      <c r="F7" s="961" t="s">
        <v>27</v>
      </c>
      <c r="G7" s="961" t="s">
        <v>2</v>
      </c>
      <c r="H7" s="961" t="s">
        <v>406</v>
      </c>
      <c r="I7" s="965">
        <v>1318.7470000000001</v>
      </c>
    </row>
    <row r="8" spans="2:9" ht="20.25" customHeight="1" thickBot="1" x14ac:dyDescent="0.3">
      <c r="B8" s="454" t="s">
        <v>855</v>
      </c>
      <c r="C8" s="454">
        <v>2025</v>
      </c>
      <c r="D8" s="455" t="s">
        <v>218</v>
      </c>
      <c r="E8" s="456" t="s">
        <v>98</v>
      </c>
      <c r="F8" s="457" t="s">
        <v>28</v>
      </c>
      <c r="G8" s="457" t="s">
        <v>1</v>
      </c>
      <c r="H8" s="457" t="s">
        <v>406</v>
      </c>
      <c r="I8" s="966">
        <v>814.96</v>
      </c>
    </row>
    <row r="9" spans="2:9" ht="20.25" customHeight="1" x14ac:dyDescent="0.25">
      <c r="B9" s="961" t="s">
        <v>408</v>
      </c>
      <c r="C9" s="961">
        <v>2024</v>
      </c>
      <c r="D9" s="962" t="s">
        <v>108</v>
      </c>
      <c r="E9" s="963" t="s">
        <v>109</v>
      </c>
      <c r="F9" s="961" t="s">
        <v>32</v>
      </c>
      <c r="G9" s="961" t="s">
        <v>1</v>
      </c>
      <c r="H9" s="961" t="s">
        <v>406</v>
      </c>
      <c r="I9" s="965">
        <v>1604</v>
      </c>
    </row>
    <row r="10" spans="2:9" ht="20.25" customHeight="1" thickBot="1" x14ac:dyDescent="0.3">
      <c r="B10" s="454" t="s">
        <v>856</v>
      </c>
      <c r="C10" s="454">
        <v>2026</v>
      </c>
      <c r="D10" s="455" t="s">
        <v>101</v>
      </c>
      <c r="E10" s="456" t="s">
        <v>34</v>
      </c>
      <c r="F10" s="457" t="s">
        <v>16</v>
      </c>
      <c r="G10" s="457" t="s">
        <v>3</v>
      </c>
      <c r="H10" s="457" t="s">
        <v>406</v>
      </c>
      <c r="I10" s="966">
        <v>147</v>
      </c>
    </row>
    <row r="11" spans="2:9" ht="20.25" customHeight="1" x14ac:dyDescent="0.25">
      <c r="B11" s="451" t="s">
        <v>411</v>
      </c>
      <c r="C11" s="451">
        <v>2025</v>
      </c>
      <c r="D11" s="452" t="s">
        <v>857</v>
      </c>
      <c r="E11" s="453" t="s">
        <v>40</v>
      </c>
      <c r="F11" s="451" t="s">
        <v>33</v>
      </c>
      <c r="G11" s="451" t="s">
        <v>273</v>
      </c>
      <c r="H11" s="451" t="s">
        <v>102</v>
      </c>
      <c r="I11" s="967">
        <v>293.5</v>
      </c>
    </row>
    <row r="12" spans="2:9" ht="20.25" customHeight="1" x14ac:dyDescent="0.25">
      <c r="B12" s="451" t="s">
        <v>858</v>
      </c>
      <c r="C12" s="451">
        <v>2025</v>
      </c>
      <c r="D12" s="452" t="s">
        <v>168</v>
      </c>
      <c r="E12" s="453" t="s">
        <v>859</v>
      </c>
      <c r="F12" s="451" t="s">
        <v>22</v>
      </c>
      <c r="G12" s="451" t="s">
        <v>2</v>
      </c>
      <c r="H12" s="451" t="s">
        <v>105</v>
      </c>
      <c r="I12" s="967">
        <v>127.118154</v>
      </c>
    </row>
    <row r="13" spans="2:9" ht="20.25" customHeight="1" x14ac:dyDescent="0.25">
      <c r="B13" s="451" t="s">
        <v>860</v>
      </c>
      <c r="C13" s="451">
        <v>2025</v>
      </c>
      <c r="D13" s="452" t="s">
        <v>422</v>
      </c>
      <c r="E13" s="453" t="s">
        <v>423</v>
      </c>
      <c r="F13" s="451" t="s">
        <v>15</v>
      </c>
      <c r="G13" s="451" t="s">
        <v>1</v>
      </c>
      <c r="H13" s="451" t="s">
        <v>102</v>
      </c>
      <c r="I13" s="967">
        <v>502.47</v>
      </c>
    </row>
    <row r="14" spans="2:9" ht="20.25" customHeight="1" x14ac:dyDescent="0.25">
      <c r="B14" s="451" t="s">
        <v>411</v>
      </c>
      <c r="C14" s="451">
        <v>2026</v>
      </c>
      <c r="D14" s="452" t="s">
        <v>166</v>
      </c>
      <c r="E14" s="453" t="s">
        <v>167</v>
      </c>
      <c r="F14" s="451" t="s">
        <v>24</v>
      </c>
      <c r="G14" s="451" t="s">
        <v>3</v>
      </c>
      <c r="H14" s="451" t="s">
        <v>105</v>
      </c>
      <c r="I14" s="967">
        <v>76.2</v>
      </c>
    </row>
    <row r="15" spans="2:9" ht="20.25" customHeight="1" x14ac:dyDescent="0.25">
      <c r="B15" s="451" t="s">
        <v>861</v>
      </c>
      <c r="C15" s="451">
        <v>2027</v>
      </c>
      <c r="D15" s="452" t="s">
        <v>174</v>
      </c>
      <c r="E15" s="453" t="s">
        <v>862</v>
      </c>
      <c r="F15" s="451" t="s">
        <v>19</v>
      </c>
      <c r="G15" s="451" t="s">
        <v>1</v>
      </c>
      <c r="H15" s="451" t="s">
        <v>105</v>
      </c>
      <c r="I15" s="967">
        <v>1802</v>
      </c>
    </row>
    <row r="16" spans="2:9" ht="20.25" customHeight="1" x14ac:dyDescent="0.25">
      <c r="B16" s="448" t="s">
        <v>411</v>
      </c>
      <c r="C16" s="448">
        <v>2028</v>
      </c>
      <c r="D16" s="449" t="s">
        <v>103</v>
      </c>
      <c r="E16" s="450" t="s">
        <v>104</v>
      </c>
      <c r="F16" s="448" t="s">
        <v>33</v>
      </c>
      <c r="G16" s="448" t="s">
        <v>4</v>
      </c>
      <c r="H16" s="448" t="s">
        <v>105</v>
      </c>
      <c r="I16" s="968">
        <v>579</v>
      </c>
    </row>
    <row r="17" spans="2:9" ht="20.25" customHeight="1" x14ac:dyDescent="0.25">
      <c r="B17" s="458" t="s">
        <v>412</v>
      </c>
      <c r="C17" s="458">
        <v>2028</v>
      </c>
      <c r="D17" s="452" t="s">
        <v>157</v>
      </c>
      <c r="E17" s="453" t="s">
        <v>158</v>
      </c>
      <c r="F17" s="451" t="s">
        <v>19</v>
      </c>
      <c r="G17" s="451" t="s">
        <v>5</v>
      </c>
      <c r="H17" s="451" t="s">
        <v>102</v>
      </c>
      <c r="I17" s="967">
        <v>1781.25</v>
      </c>
    </row>
    <row r="18" spans="2:9" ht="20.25" customHeight="1" x14ac:dyDescent="0.25">
      <c r="B18" s="459" t="s">
        <v>411</v>
      </c>
      <c r="C18" s="459">
        <v>2029</v>
      </c>
      <c r="D18" s="460" t="s">
        <v>111</v>
      </c>
      <c r="E18" s="461" t="s">
        <v>112</v>
      </c>
      <c r="F18" s="462" t="s">
        <v>19</v>
      </c>
      <c r="G18" s="462" t="s">
        <v>1</v>
      </c>
      <c r="H18" s="462" t="s">
        <v>102</v>
      </c>
      <c r="I18" s="969">
        <v>1900</v>
      </c>
    </row>
    <row r="19" spans="2:9" ht="20.25" customHeight="1" thickBot="1" x14ac:dyDescent="0.3">
      <c r="B19" s="457" t="s">
        <v>863</v>
      </c>
      <c r="C19" s="457">
        <v>2029</v>
      </c>
      <c r="D19" s="455" t="s">
        <v>409</v>
      </c>
      <c r="E19" s="456" t="s">
        <v>410</v>
      </c>
      <c r="F19" s="457" t="s">
        <v>32</v>
      </c>
      <c r="G19" s="457" t="s">
        <v>3</v>
      </c>
      <c r="H19" s="457" t="s">
        <v>102</v>
      </c>
      <c r="I19" s="966">
        <v>344.98774900000001</v>
      </c>
    </row>
    <row r="20" spans="2:9" ht="20.25" customHeight="1" x14ac:dyDescent="0.25">
      <c r="B20" s="459" t="s">
        <v>864</v>
      </c>
      <c r="C20" s="462">
        <v>2026</v>
      </c>
      <c r="D20" s="460" t="s">
        <v>865</v>
      </c>
      <c r="E20" s="461" t="s">
        <v>866</v>
      </c>
      <c r="F20" s="462" t="s">
        <v>15</v>
      </c>
      <c r="G20" s="462" t="s">
        <v>4</v>
      </c>
      <c r="H20" s="462" t="s">
        <v>102</v>
      </c>
      <c r="I20" s="969">
        <v>118.08574900000001</v>
      </c>
    </row>
    <row r="21" spans="2:9" ht="20.25" customHeight="1" x14ac:dyDescent="0.25">
      <c r="B21" s="463" t="s">
        <v>867</v>
      </c>
      <c r="C21" s="448">
        <v>2026</v>
      </c>
      <c r="D21" s="449" t="s">
        <v>868</v>
      </c>
      <c r="E21" s="450" t="s">
        <v>869</v>
      </c>
      <c r="F21" s="448" t="s">
        <v>19</v>
      </c>
      <c r="G21" s="448" t="s">
        <v>1</v>
      </c>
      <c r="H21" s="448" t="s">
        <v>102</v>
      </c>
      <c r="I21" s="968">
        <v>2100</v>
      </c>
    </row>
    <row r="22" spans="2:9" ht="20.25" customHeight="1" thickBot="1" x14ac:dyDescent="0.3">
      <c r="B22" s="464" t="s">
        <v>870</v>
      </c>
      <c r="C22" s="465">
        <v>2027</v>
      </c>
      <c r="D22" s="466" t="s">
        <v>424</v>
      </c>
      <c r="E22" s="467" t="s">
        <v>136</v>
      </c>
      <c r="F22" s="465" t="s">
        <v>36</v>
      </c>
      <c r="G22" s="465" t="s">
        <v>1</v>
      </c>
      <c r="H22" s="465" t="s">
        <v>105</v>
      </c>
      <c r="I22" s="970">
        <v>1753.278879</v>
      </c>
    </row>
    <row r="23" spans="2:9" ht="20.25" customHeight="1" x14ac:dyDescent="0.25">
      <c r="B23" s="971" t="s">
        <v>871</v>
      </c>
      <c r="C23" s="961">
        <v>2027</v>
      </c>
      <c r="D23" s="962" t="s">
        <v>148</v>
      </c>
      <c r="E23" s="963" t="s">
        <v>149</v>
      </c>
      <c r="F23" s="961" t="s">
        <v>39</v>
      </c>
      <c r="G23" s="961" t="s">
        <v>1</v>
      </c>
      <c r="H23" s="961" t="s">
        <v>102</v>
      </c>
      <c r="I23" s="965">
        <v>1500</v>
      </c>
    </row>
    <row r="24" spans="2:9" ht="20.25" customHeight="1" x14ac:dyDescent="0.25">
      <c r="B24" s="458" t="s">
        <v>872</v>
      </c>
      <c r="C24" s="451">
        <v>2029</v>
      </c>
      <c r="D24" s="452" t="s">
        <v>153</v>
      </c>
      <c r="E24" s="453" t="s">
        <v>154</v>
      </c>
      <c r="F24" s="451" t="s">
        <v>26</v>
      </c>
      <c r="G24" s="451" t="s">
        <v>1</v>
      </c>
      <c r="H24" s="451" t="s">
        <v>116</v>
      </c>
      <c r="I24" s="967">
        <v>655</v>
      </c>
    </row>
    <row r="25" spans="2:9" ht="20.25" customHeight="1" thickBot="1" x14ac:dyDescent="0.3">
      <c r="B25" s="463" t="s">
        <v>873</v>
      </c>
      <c r="C25" s="457">
        <v>2031</v>
      </c>
      <c r="D25" s="455" t="s">
        <v>117</v>
      </c>
      <c r="E25" s="456" t="s">
        <v>118</v>
      </c>
      <c r="F25" s="457" t="s">
        <v>36</v>
      </c>
      <c r="G25" s="457" t="s">
        <v>1</v>
      </c>
      <c r="H25" s="457" t="s">
        <v>102</v>
      </c>
      <c r="I25" s="966">
        <v>1038.4079999999999</v>
      </c>
    </row>
    <row r="26" spans="2:9" ht="20.25" customHeight="1" thickBot="1" x14ac:dyDescent="0.3">
      <c r="B26" s="468" t="s">
        <v>874</v>
      </c>
      <c r="C26" s="457">
        <v>2032</v>
      </c>
      <c r="D26" s="455" t="s">
        <v>413</v>
      </c>
      <c r="E26" s="456" t="s">
        <v>169</v>
      </c>
      <c r="F26" s="457" t="s">
        <v>22</v>
      </c>
      <c r="G26" s="457" t="s">
        <v>414</v>
      </c>
      <c r="H26" s="457" t="s">
        <v>114</v>
      </c>
      <c r="I26" s="966">
        <v>597.88286723400199</v>
      </c>
    </row>
    <row r="27" spans="2:9" ht="20.25" customHeight="1" x14ac:dyDescent="0.25">
      <c r="B27" s="1041" t="s">
        <v>221</v>
      </c>
      <c r="C27" s="448">
        <v>2027</v>
      </c>
      <c r="D27" s="449" t="s">
        <v>415</v>
      </c>
      <c r="E27" s="450" t="s">
        <v>416</v>
      </c>
      <c r="F27" s="448" t="s">
        <v>45</v>
      </c>
      <c r="G27" s="448" t="s">
        <v>1</v>
      </c>
      <c r="H27" s="448" t="s">
        <v>114</v>
      </c>
      <c r="I27" s="968">
        <v>500</v>
      </c>
    </row>
    <row r="28" spans="2:9" ht="20.25" customHeight="1" x14ac:dyDescent="0.25">
      <c r="B28" s="1042"/>
      <c r="C28" s="451">
        <v>2029</v>
      </c>
      <c r="D28" s="452" t="s">
        <v>113</v>
      </c>
      <c r="E28" s="453" t="s">
        <v>862</v>
      </c>
      <c r="F28" s="451" t="s">
        <v>26</v>
      </c>
      <c r="G28" s="451" t="s">
        <v>1</v>
      </c>
      <c r="H28" s="451" t="s">
        <v>114</v>
      </c>
      <c r="I28" s="967">
        <v>1354</v>
      </c>
    </row>
    <row r="29" spans="2:9" ht="20.25" customHeight="1" x14ac:dyDescent="0.25">
      <c r="B29" s="1042"/>
      <c r="C29" s="463">
        <v>2031</v>
      </c>
      <c r="D29" s="449" t="s">
        <v>115</v>
      </c>
      <c r="E29" s="450" t="s">
        <v>862</v>
      </c>
      <c r="F29" s="448" t="s">
        <v>36</v>
      </c>
      <c r="G29" s="448" t="s">
        <v>1</v>
      </c>
      <c r="H29" s="448" t="s">
        <v>116</v>
      </c>
      <c r="I29" s="968">
        <v>2600</v>
      </c>
    </row>
    <row r="30" spans="2:9" ht="20.25" customHeight="1" x14ac:dyDescent="0.25">
      <c r="B30" s="1042"/>
      <c r="C30" s="451">
        <v>2032</v>
      </c>
      <c r="D30" s="452" t="s">
        <v>119</v>
      </c>
      <c r="E30" s="453" t="s">
        <v>862</v>
      </c>
      <c r="F30" s="451" t="s">
        <v>22</v>
      </c>
      <c r="G30" s="451" t="s">
        <v>1</v>
      </c>
      <c r="H30" s="451" t="s">
        <v>114</v>
      </c>
      <c r="I30" s="967">
        <v>2500</v>
      </c>
    </row>
    <row r="31" spans="2:9" ht="20.25" customHeight="1" x14ac:dyDescent="0.25">
      <c r="B31" s="1042"/>
      <c r="C31" s="448" t="s">
        <v>120</v>
      </c>
      <c r="D31" s="449" t="s">
        <v>121</v>
      </c>
      <c r="E31" s="450" t="s">
        <v>122</v>
      </c>
      <c r="F31" s="448" t="s">
        <v>123</v>
      </c>
      <c r="G31" s="448" t="s">
        <v>219</v>
      </c>
      <c r="H31" s="448" t="s">
        <v>102</v>
      </c>
      <c r="I31" s="968">
        <v>450</v>
      </c>
    </row>
    <row r="32" spans="2:9" ht="20.25" customHeight="1" x14ac:dyDescent="0.25">
      <c r="B32" s="1042"/>
      <c r="C32" s="451" t="s">
        <v>120</v>
      </c>
      <c r="D32" s="452" t="s">
        <v>875</v>
      </c>
      <c r="E32" s="453" t="s">
        <v>876</v>
      </c>
      <c r="F32" s="451" t="s">
        <v>25</v>
      </c>
      <c r="G32" s="451" t="s">
        <v>1</v>
      </c>
      <c r="H32" s="451" t="s">
        <v>116</v>
      </c>
      <c r="I32" s="967">
        <v>93.3</v>
      </c>
    </row>
    <row r="33" spans="2:9" ht="20.25" customHeight="1" x14ac:dyDescent="0.25">
      <c r="B33" s="1042"/>
      <c r="C33" s="448" t="s">
        <v>120</v>
      </c>
      <c r="D33" s="449" t="s">
        <v>877</v>
      </c>
      <c r="E33" s="450" t="s">
        <v>878</v>
      </c>
      <c r="F33" s="448" t="s">
        <v>32</v>
      </c>
      <c r="G33" s="448" t="s">
        <v>1</v>
      </c>
      <c r="H33" s="448" t="s">
        <v>114</v>
      </c>
      <c r="I33" s="968">
        <v>362.15070800000001</v>
      </c>
    </row>
    <row r="34" spans="2:9" ht="20.25" customHeight="1" x14ac:dyDescent="0.25">
      <c r="B34" s="1042"/>
      <c r="C34" s="451" t="s">
        <v>120</v>
      </c>
      <c r="D34" s="452" t="s">
        <v>124</v>
      </c>
      <c r="E34" s="453" t="s">
        <v>862</v>
      </c>
      <c r="F34" s="451" t="s">
        <v>26</v>
      </c>
      <c r="G34" s="451" t="s">
        <v>1</v>
      </c>
      <c r="H34" s="451" t="s">
        <v>114</v>
      </c>
      <c r="I34" s="967">
        <v>604.99066900000003</v>
      </c>
    </row>
    <row r="35" spans="2:9" ht="20.25" customHeight="1" x14ac:dyDescent="0.25">
      <c r="B35" s="1042"/>
      <c r="C35" s="448" t="s">
        <v>120</v>
      </c>
      <c r="D35" s="449" t="s">
        <v>879</v>
      </c>
      <c r="E35" s="450" t="s">
        <v>880</v>
      </c>
      <c r="F35" s="448" t="s">
        <v>19</v>
      </c>
      <c r="G35" s="448" t="s">
        <v>2</v>
      </c>
      <c r="H35" s="448" t="s">
        <v>116</v>
      </c>
      <c r="I35" s="968">
        <v>300</v>
      </c>
    </row>
    <row r="36" spans="2:9" ht="20.25" customHeight="1" x14ac:dyDescent="0.25">
      <c r="B36" s="1042"/>
      <c r="C36" s="458" t="s">
        <v>120</v>
      </c>
      <c r="D36" s="452" t="s">
        <v>417</v>
      </c>
      <c r="E36" s="453" t="s">
        <v>418</v>
      </c>
      <c r="F36" s="451" t="s">
        <v>25</v>
      </c>
      <c r="G36" s="451" t="s">
        <v>4</v>
      </c>
      <c r="H36" s="451" t="s">
        <v>102</v>
      </c>
      <c r="I36" s="967">
        <v>167.487661</v>
      </c>
    </row>
    <row r="37" spans="2:9" ht="20.25" customHeight="1" x14ac:dyDescent="0.25">
      <c r="B37" s="1042"/>
      <c r="C37" s="448" t="s">
        <v>120</v>
      </c>
      <c r="D37" s="449" t="s">
        <v>125</v>
      </c>
      <c r="E37" s="450" t="s">
        <v>126</v>
      </c>
      <c r="F37" s="448" t="s">
        <v>32</v>
      </c>
      <c r="G37" s="448" t="s">
        <v>3</v>
      </c>
      <c r="H37" s="448" t="s">
        <v>102</v>
      </c>
      <c r="I37" s="968">
        <v>116.5</v>
      </c>
    </row>
    <row r="38" spans="2:9" ht="20.25" customHeight="1" x14ac:dyDescent="0.25">
      <c r="B38" s="1042"/>
      <c r="C38" s="451" t="s">
        <v>120</v>
      </c>
      <c r="D38" s="452" t="s">
        <v>881</v>
      </c>
      <c r="E38" s="453" t="s">
        <v>882</v>
      </c>
      <c r="F38" s="451" t="s">
        <v>26</v>
      </c>
      <c r="G38" s="451" t="s">
        <v>1</v>
      </c>
      <c r="H38" s="451" t="s">
        <v>116</v>
      </c>
      <c r="I38" s="967">
        <v>850</v>
      </c>
    </row>
    <row r="39" spans="2:9" ht="20.25" customHeight="1" x14ac:dyDescent="0.25">
      <c r="B39" s="1042"/>
      <c r="C39" s="448" t="s">
        <v>120</v>
      </c>
      <c r="D39" s="449" t="s">
        <v>883</v>
      </c>
      <c r="E39" s="450" t="s">
        <v>884</v>
      </c>
      <c r="F39" s="448" t="s">
        <v>25</v>
      </c>
      <c r="G39" s="448" t="s">
        <v>4</v>
      </c>
      <c r="H39" s="448" t="s">
        <v>116</v>
      </c>
      <c r="I39" s="968">
        <v>138</v>
      </c>
    </row>
    <row r="40" spans="2:9" ht="20.25" customHeight="1" x14ac:dyDescent="0.25">
      <c r="B40" s="1042"/>
      <c r="C40" s="451" t="s">
        <v>120</v>
      </c>
      <c r="D40" s="452" t="s">
        <v>885</v>
      </c>
      <c r="E40" s="453" t="s">
        <v>886</v>
      </c>
      <c r="F40" s="451" t="s">
        <v>45</v>
      </c>
      <c r="G40" s="451" t="s">
        <v>5</v>
      </c>
      <c r="H40" s="451" t="s">
        <v>116</v>
      </c>
      <c r="I40" s="967">
        <v>900</v>
      </c>
    </row>
    <row r="41" spans="2:9" ht="20.25" customHeight="1" x14ac:dyDescent="0.25">
      <c r="B41" s="1042"/>
      <c r="C41" s="451" t="s">
        <v>120</v>
      </c>
      <c r="D41" s="452" t="s">
        <v>887</v>
      </c>
      <c r="E41" s="453" t="s">
        <v>888</v>
      </c>
      <c r="F41" s="451" t="s">
        <v>16</v>
      </c>
      <c r="G41" s="451" t="s">
        <v>1</v>
      </c>
      <c r="H41" s="451" t="s">
        <v>116</v>
      </c>
      <c r="I41" s="967">
        <v>235</v>
      </c>
    </row>
    <row r="42" spans="2:9" ht="20.25" customHeight="1" x14ac:dyDescent="0.25">
      <c r="B42" s="1042"/>
      <c r="C42" s="451" t="s">
        <v>120</v>
      </c>
      <c r="D42" s="452" t="s">
        <v>127</v>
      </c>
      <c r="E42" s="453" t="s">
        <v>419</v>
      </c>
      <c r="F42" s="451" t="s">
        <v>36</v>
      </c>
      <c r="G42" s="451" t="s">
        <v>1</v>
      </c>
      <c r="H42" s="451" t="s">
        <v>116</v>
      </c>
      <c r="I42" s="967">
        <v>250</v>
      </c>
    </row>
    <row r="43" spans="2:9" ht="20.25" customHeight="1" x14ac:dyDescent="0.25">
      <c r="B43" s="1042"/>
      <c r="C43" s="451" t="s">
        <v>120</v>
      </c>
      <c r="D43" s="452" t="s">
        <v>220</v>
      </c>
      <c r="E43" s="453" t="s">
        <v>129</v>
      </c>
      <c r="F43" s="451" t="s">
        <v>28</v>
      </c>
      <c r="G43" s="451" t="s">
        <v>1</v>
      </c>
      <c r="H43" s="451" t="s">
        <v>420</v>
      </c>
      <c r="I43" s="967">
        <v>140</v>
      </c>
    </row>
    <row r="44" spans="2:9" ht="20.25" customHeight="1" x14ac:dyDescent="0.25">
      <c r="B44" s="1042"/>
      <c r="C44" s="451" t="s">
        <v>120</v>
      </c>
      <c r="D44" s="452" t="s">
        <v>130</v>
      </c>
      <c r="E44" s="453" t="s">
        <v>131</v>
      </c>
      <c r="F44" s="451" t="s">
        <v>15</v>
      </c>
      <c r="G44" s="451" t="s">
        <v>3</v>
      </c>
      <c r="H44" s="451" t="s">
        <v>114</v>
      </c>
      <c r="I44" s="967">
        <v>382</v>
      </c>
    </row>
    <row r="45" spans="2:9" ht="20.25" customHeight="1" x14ac:dyDescent="0.25">
      <c r="B45" s="1042"/>
      <c r="C45" s="451" t="s">
        <v>120</v>
      </c>
      <c r="D45" s="452" t="s">
        <v>132</v>
      </c>
      <c r="E45" s="453" t="s">
        <v>133</v>
      </c>
      <c r="F45" s="451" t="s">
        <v>134</v>
      </c>
      <c r="G45" s="451" t="s">
        <v>1</v>
      </c>
      <c r="H45" s="451" t="s">
        <v>116</v>
      </c>
      <c r="I45" s="967">
        <v>2160.1999999999998</v>
      </c>
    </row>
    <row r="46" spans="2:9" ht="20.25" customHeight="1" x14ac:dyDescent="0.25">
      <c r="B46" s="1042"/>
      <c r="C46" s="451" t="s">
        <v>120</v>
      </c>
      <c r="D46" s="452" t="s">
        <v>135</v>
      </c>
      <c r="E46" s="453" t="s">
        <v>107</v>
      </c>
      <c r="F46" s="451" t="s">
        <v>18</v>
      </c>
      <c r="G46" s="451" t="s">
        <v>3</v>
      </c>
      <c r="H46" s="451" t="s">
        <v>114</v>
      </c>
      <c r="I46" s="967">
        <v>214</v>
      </c>
    </row>
    <row r="47" spans="2:9" ht="20.25" customHeight="1" x14ac:dyDescent="0.25">
      <c r="B47" s="1042"/>
      <c r="C47" s="451" t="s">
        <v>120</v>
      </c>
      <c r="D47" s="452" t="s">
        <v>137</v>
      </c>
      <c r="E47" s="453" t="s">
        <v>21</v>
      </c>
      <c r="F47" s="451" t="s">
        <v>22</v>
      </c>
      <c r="G47" s="451" t="s">
        <v>2</v>
      </c>
      <c r="H47" s="451" t="s">
        <v>102</v>
      </c>
      <c r="I47" s="967">
        <v>4800</v>
      </c>
    </row>
    <row r="48" spans="2:9" ht="20.25" customHeight="1" x14ac:dyDescent="0.25">
      <c r="B48" s="1042"/>
      <c r="C48" s="451" t="s">
        <v>120</v>
      </c>
      <c r="D48" s="452" t="s">
        <v>138</v>
      </c>
      <c r="E48" s="453" t="s">
        <v>128</v>
      </c>
      <c r="F48" s="451" t="s">
        <v>36</v>
      </c>
      <c r="G48" s="451" t="s">
        <v>1</v>
      </c>
      <c r="H48" s="451" t="s">
        <v>116</v>
      </c>
      <c r="I48" s="967">
        <v>1486</v>
      </c>
    </row>
    <row r="49" spans="2:9" ht="20.25" customHeight="1" x14ac:dyDescent="0.25">
      <c r="B49" s="1042"/>
      <c r="C49" s="451" t="s">
        <v>120</v>
      </c>
      <c r="D49" s="452" t="s">
        <v>139</v>
      </c>
      <c r="E49" s="453" t="s">
        <v>140</v>
      </c>
      <c r="F49" s="451" t="s">
        <v>19</v>
      </c>
      <c r="G49" s="451" t="s">
        <v>1</v>
      </c>
      <c r="H49" s="451" t="s">
        <v>114</v>
      </c>
      <c r="I49" s="967">
        <v>600</v>
      </c>
    </row>
    <row r="50" spans="2:9" ht="20.25" customHeight="1" x14ac:dyDescent="0.25">
      <c r="B50" s="1042"/>
      <c r="C50" s="451" t="s">
        <v>120</v>
      </c>
      <c r="D50" s="452" t="s">
        <v>141</v>
      </c>
      <c r="E50" s="453" t="s">
        <v>142</v>
      </c>
      <c r="F50" s="451" t="s">
        <v>22</v>
      </c>
      <c r="G50" s="451" t="s">
        <v>1</v>
      </c>
      <c r="H50" s="451" t="s">
        <v>116</v>
      </c>
      <c r="I50" s="967">
        <v>3500</v>
      </c>
    </row>
    <row r="51" spans="2:9" ht="20.25" customHeight="1" x14ac:dyDescent="0.25">
      <c r="B51" s="1042"/>
      <c r="C51" s="451" t="s">
        <v>120</v>
      </c>
      <c r="D51" s="452" t="s">
        <v>143</v>
      </c>
      <c r="E51" s="453" t="s">
        <v>144</v>
      </c>
      <c r="F51" s="451" t="s">
        <v>36</v>
      </c>
      <c r="G51" s="451" t="s">
        <v>1</v>
      </c>
      <c r="H51" s="451" t="s">
        <v>116</v>
      </c>
      <c r="I51" s="967">
        <v>1860</v>
      </c>
    </row>
    <row r="52" spans="2:9" ht="20.25" customHeight="1" x14ac:dyDescent="0.25">
      <c r="B52" s="1042"/>
      <c r="C52" s="448" t="s">
        <v>120</v>
      </c>
      <c r="D52" s="449" t="s">
        <v>145</v>
      </c>
      <c r="E52" s="450" t="s">
        <v>146</v>
      </c>
      <c r="F52" s="448" t="s">
        <v>36</v>
      </c>
      <c r="G52" s="448" t="s">
        <v>5</v>
      </c>
      <c r="H52" s="448" t="s">
        <v>116</v>
      </c>
      <c r="I52" s="968">
        <v>2900</v>
      </c>
    </row>
    <row r="53" spans="2:9" ht="20.25" customHeight="1" x14ac:dyDescent="0.25">
      <c r="B53" s="1042"/>
      <c r="C53" s="451" t="s">
        <v>120</v>
      </c>
      <c r="D53" s="452" t="s">
        <v>147</v>
      </c>
      <c r="E53" s="453" t="s">
        <v>107</v>
      </c>
      <c r="F53" s="451" t="s">
        <v>32</v>
      </c>
      <c r="G53" s="451" t="s">
        <v>3</v>
      </c>
      <c r="H53" s="451" t="s">
        <v>116</v>
      </c>
      <c r="I53" s="967">
        <v>585.10599999999999</v>
      </c>
    </row>
    <row r="54" spans="2:9" ht="20.25" customHeight="1" x14ac:dyDescent="0.25">
      <c r="B54" s="1042"/>
      <c r="C54" s="448" t="s">
        <v>120</v>
      </c>
      <c r="D54" s="449" t="s">
        <v>889</v>
      </c>
      <c r="E54" s="450" t="s">
        <v>890</v>
      </c>
      <c r="F54" s="448" t="s">
        <v>26</v>
      </c>
      <c r="G54" s="448" t="s">
        <v>1</v>
      </c>
      <c r="H54" s="448" t="s">
        <v>116</v>
      </c>
      <c r="I54" s="968">
        <v>250</v>
      </c>
    </row>
    <row r="55" spans="2:9" ht="20.25" customHeight="1" x14ac:dyDescent="0.25">
      <c r="B55" s="1042"/>
      <c r="C55" s="451" t="s">
        <v>120</v>
      </c>
      <c r="D55" s="452" t="s">
        <v>150</v>
      </c>
      <c r="E55" s="453" t="s">
        <v>151</v>
      </c>
      <c r="F55" s="451" t="s">
        <v>13</v>
      </c>
      <c r="G55" s="451" t="s">
        <v>1</v>
      </c>
      <c r="H55" s="451" t="s">
        <v>114</v>
      </c>
      <c r="I55" s="967">
        <v>1346</v>
      </c>
    </row>
    <row r="56" spans="2:9" ht="20.25" customHeight="1" x14ac:dyDescent="0.25">
      <c r="B56" s="1042"/>
      <c r="C56" s="448" t="s">
        <v>120</v>
      </c>
      <c r="D56" s="449" t="s">
        <v>152</v>
      </c>
      <c r="E56" s="450" t="s">
        <v>421</v>
      </c>
      <c r="F56" s="448" t="s">
        <v>22</v>
      </c>
      <c r="G56" s="448" t="s">
        <v>1</v>
      </c>
      <c r="H56" s="448" t="s">
        <v>114</v>
      </c>
      <c r="I56" s="968">
        <v>2400</v>
      </c>
    </row>
    <row r="57" spans="2:9" ht="20.25" customHeight="1" x14ac:dyDescent="0.25">
      <c r="B57" s="1042"/>
      <c r="C57" s="451" t="s">
        <v>120</v>
      </c>
      <c r="D57" s="452" t="s">
        <v>106</v>
      </c>
      <c r="E57" s="453" t="s">
        <v>107</v>
      </c>
      <c r="F57" s="451" t="s">
        <v>32</v>
      </c>
      <c r="G57" s="451" t="s">
        <v>1</v>
      </c>
      <c r="H57" s="451" t="s">
        <v>102</v>
      </c>
      <c r="I57" s="967">
        <v>492.7</v>
      </c>
    </row>
    <row r="58" spans="2:9" ht="20.25" customHeight="1" x14ac:dyDescent="0.25">
      <c r="B58" s="1042"/>
      <c r="C58" s="448" t="s">
        <v>120</v>
      </c>
      <c r="D58" s="449" t="s">
        <v>155</v>
      </c>
      <c r="E58" s="450" t="s">
        <v>156</v>
      </c>
      <c r="F58" s="448" t="s">
        <v>33</v>
      </c>
      <c r="G58" s="448" t="s">
        <v>2</v>
      </c>
      <c r="H58" s="448" t="s">
        <v>116</v>
      </c>
      <c r="I58" s="968">
        <v>126</v>
      </c>
    </row>
    <row r="59" spans="2:9" ht="20.25" customHeight="1" x14ac:dyDescent="0.25">
      <c r="B59" s="1042"/>
      <c r="C59" s="451" t="s">
        <v>120</v>
      </c>
      <c r="D59" s="452" t="s">
        <v>891</v>
      </c>
      <c r="E59" s="453" t="s">
        <v>892</v>
      </c>
      <c r="F59" s="451" t="s">
        <v>16</v>
      </c>
      <c r="G59" s="451" t="s">
        <v>3</v>
      </c>
      <c r="H59" s="451" t="s">
        <v>102</v>
      </c>
      <c r="I59" s="967">
        <v>95.867305999999999</v>
      </c>
    </row>
    <row r="60" spans="2:9" ht="20.25" customHeight="1" x14ac:dyDescent="0.25">
      <c r="B60" s="1042"/>
      <c r="C60" s="448" t="s">
        <v>120</v>
      </c>
      <c r="D60" s="449" t="s">
        <v>893</v>
      </c>
      <c r="E60" s="450" t="s">
        <v>37</v>
      </c>
      <c r="F60" s="448" t="s">
        <v>39</v>
      </c>
      <c r="G60" s="448" t="s">
        <v>1</v>
      </c>
      <c r="H60" s="448" t="s">
        <v>116</v>
      </c>
      <c r="I60" s="968">
        <v>500</v>
      </c>
    </row>
    <row r="61" spans="2:9" ht="20.25" customHeight="1" x14ac:dyDescent="0.25">
      <c r="B61" s="1042"/>
      <c r="C61" s="451" t="s">
        <v>120</v>
      </c>
      <c r="D61" s="452" t="s">
        <v>894</v>
      </c>
      <c r="E61" s="453" t="s">
        <v>100</v>
      </c>
      <c r="F61" s="451" t="s">
        <v>25</v>
      </c>
      <c r="G61" s="451" t="s">
        <v>4</v>
      </c>
      <c r="H61" s="451" t="s">
        <v>116</v>
      </c>
      <c r="I61" s="967">
        <v>101</v>
      </c>
    </row>
    <row r="62" spans="2:9" ht="20.25" customHeight="1" x14ac:dyDescent="0.25">
      <c r="B62" s="1042"/>
      <c r="C62" s="448" t="s">
        <v>120</v>
      </c>
      <c r="D62" s="449" t="s">
        <v>895</v>
      </c>
      <c r="E62" s="450" t="s">
        <v>30</v>
      </c>
      <c r="F62" s="448" t="s">
        <v>27</v>
      </c>
      <c r="G62" s="448" t="s">
        <v>4</v>
      </c>
      <c r="H62" s="448" t="s">
        <v>116</v>
      </c>
      <c r="I62" s="968">
        <v>511.45</v>
      </c>
    </row>
    <row r="63" spans="2:9" ht="20.25" customHeight="1" x14ac:dyDescent="0.25">
      <c r="B63" s="1042"/>
      <c r="C63" s="451" t="s">
        <v>120</v>
      </c>
      <c r="D63" s="452" t="s">
        <v>896</v>
      </c>
      <c r="E63" s="453" t="s">
        <v>40</v>
      </c>
      <c r="F63" s="451" t="s">
        <v>44</v>
      </c>
      <c r="G63" s="451" t="s">
        <v>2</v>
      </c>
      <c r="H63" s="451" t="s">
        <v>105</v>
      </c>
      <c r="I63" s="967">
        <v>105.64497</v>
      </c>
    </row>
    <row r="64" spans="2:9" ht="20.25" customHeight="1" x14ac:dyDescent="0.25">
      <c r="B64" s="1042"/>
      <c r="C64" s="448" t="s">
        <v>120</v>
      </c>
      <c r="D64" s="449" t="s">
        <v>159</v>
      </c>
      <c r="E64" s="450" t="s">
        <v>160</v>
      </c>
      <c r="F64" s="448" t="s">
        <v>16</v>
      </c>
      <c r="G64" s="448" t="s">
        <v>1</v>
      </c>
      <c r="H64" s="448" t="s">
        <v>102</v>
      </c>
      <c r="I64" s="968">
        <v>410</v>
      </c>
    </row>
    <row r="65" spans="2:10" ht="20.25" customHeight="1" x14ac:dyDescent="0.25">
      <c r="B65" s="1042"/>
      <c r="C65" s="451" t="s">
        <v>120</v>
      </c>
      <c r="D65" s="452" t="s">
        <v>161</v>
      </c>
      <c r="E65" s="453" t="s">
        <v>897</v>
      </c>
      <c r="F65" s="451" t="s">
        <v>25</v>
      </c>
      <c r="G65" s="451" t="s">
        <v>1</v>
      </c>
      <c r="H65" s="451" t="s">
        <v>116</v>
      </c>
      <c r="I65" s="967">
        <v>654.9</v>
      </c>
    </row>
    <row r="66" spans="2:10" ht="20.25" customHeight="1" x14ac:dyDescent="0.25">
      <c r="B66" s="1042"/>
      <c r="C66" s="448" t="s">
        <v>120</v>
      </c>
      <c r="D66" s="449" t="s">
        <v>162</v>
      </c>
      <c r="E66" s="450" t="s">
        <v>163</v>
      </c>
      <c r="F66" s="448" t="s">
        <v>39</v>
      </c>
      <c r="G66" s="448" t="s">
        <v>1</v>
      </c>
      <c r="H66" s="448" t="s">
        <v>116</v>
      </c>
      <c r="I66" s="968">
        <v>1290</v>
      </c>
    </row>
    <row r="67" spans="2:10" ht="20.25" customHeight="1" x14ac:dyDescent="0.25">
      <c r="B67" s="1042"/>
      <c r="C67" s="451" t="s">
        <v>120</v>
      </c>
      <c r="D67" s="452" t="s">
        <v>898</v>
      </c>
      <c r="E67" s="453" t="s">
        <v>899</v>
      </c>
      <c r="F67" s="451" t="s">
        <v>13</v>
      </c>
      <c r="G67" s="451" t="s">
        <v>2</v>
      </c>
      <c r="H67" s="451" t="s">
        <v>116</v>
      </c>
      <c r="I67" s="967">
        <v>235</v>
      </c>
    </row>
    <row r="68" spans="2:10" ht="20.25" customHeight="1" x14ac:dyDescent="0.25">
      <c r="B68" s="1042"/>
      <c r="C68" s="448" t="s">
        <v>120</v>
      </c>
      <c r="D68" s="449" t="s">
        <v>900</v>
      </c>
      <c r="E68" s="450" t="s">
        <v>901</v>
      </c>
      <c r="F68" s="448" t="s">
        <v>15</v>
      </c>
      <c r="G68" s="448" t="s">
        <v>3</v>
      </c>
      <c r="H68" s="448" t="s">
        <v>116</v>
      </c>
      <c r="I68" s="968">
        <v>129.216736</v>
      </c>
    </row>
    <row r="69" spans="2:10" ht="20.25" customHeight="1" x14ac:dyDescent="0.25">
      <c r="B69" s="1042"/>
      <c r="C69" s="451" t="s">
        <v>120</v>
      </c>
      <c r="D69" s="452" t="s">
        <v>902</v>
      </c>
      <c r="E69" s="453" t="s">
        <v>903</v>
      </c>
      <c r="F69" s="451" t="s">
        <v>22</v>
      </c>
      <c r="G69" s="451" t="s">
        <v>2</v>
      </c>
      <c r="H69" s="451" t="s">
        <v>102</v>
      </c>
      <c r="I69" s="967">
        <v>288.60000000000002</v>
      </c>
    </row>
    <row r="70" spans="2:10" ht="20.25" customHeight="1" x14ac:dyDescent="0.25">
      <c r="B70" s="1042"/>
      <c r="C70" s="448" t="s">
        <v>120</v>
      </c>
      <c r="D70" s="449" t="s">
        <v>170</v>
      </c>
      <c r="E70" s="450" t="s">
        <v>171</v>
      </c>
      <c r="F70" s="448" t="s">
        <v>123</v>
      </c>
      <c r="G70" s="448" t="s">
        <v>1</v>
      </c>
      <c r="H70" s="448" t="s">
        <v>102</v>
      </c>
      <c r="I70" s="968">
        <v>2792</v>
      </c>
    </row>
    <row r="71" spans="2:10" ht="20.25" customHeight="1" x14ac:dyDescent="0.25">
      <c r="B71" s="1042"/>
      <c r="C71" s="451" t="s">
        <v>120</v>
      </c>
      <c r="D71" s="452" t="s">
        <v>172</v>
      </c>
      <c r="E71" s="453" t="s">
        <v>173</v>
      </c>
      <c r="F71" s="451" t="s">
        <v>32</v>
      </c>
      <c r="G71" s="451" t="s">
        <v>4</v>
      </c>
      <c r="H71" s="451" t="s">
        <v>102</v>
      </c>
      <c r="I71" s="967">
        <v>90.4</v>
      </c>
    </row>
    <row r="72" spans="2:10" ht="20.25" customHeight="1" thickBot="1" x14ac:dyDescent="0.3">
      <c r="B72" s="1043"/>
      <c r="C72" s="457" t="s">
        <v>120</v>
      </c>
      <c r="D72" s="455" t="s">
        <v>110</v>
      </c>
      <c r="E72" s="456" t="s">
        <v>21</v>
      </c>
      <c r="F72" s="457" t="s">
        <v>22</v>
      </c>
      <c r="G72" s="457" t="s">
        <v>1</v>
      </c>
      <c r="H72" s="457" t="s">
        <v>105</v>
      </c>
      <c r="I72" s="966">
        <v>2500</v>
      </c>
    </row>
    <row r="73" spans="2:10" ht="15.75" thickBot="1" x14ac:dyDescent="0.3">
      <c r="B73" s="469"/>
      <c r="C73" s="469"/>
      <c r="D73" s="469"/>
      <c r="E73" s="469"/>
      <c r="F73" s="469"/>
      <c r="G73" s="469"/>
      <c r="H73" s="469"/>
      <c r="I73" s="469"/>
    </row>
    <row r="74" spans="2:10" ht="15.75" thickBot="1" x14ac:dyDescent="0.3">
      <c r="B74" s="470" t="s">
        <v>0</v>
      </c>
      <c r="C74" s="471">
        <v>67</v>
      </c>
      <c r="D74" s="470" t="s">
        <v>175</v>
      </c>
      <c r="E74" s="470"/>
      <c r="F74" s="471"/>
      <c r="G74" s="471"/>
      <c r="H74" s="471"/>
      <c r="I74" s="972">
        <f>SUM(I6:I72)</f>
        <v>64071.402448233996</v>
      </c>
    </row>
    <row r="76" spans="2:10" ht="14.25" customHeight="1" x14ac:dyDescent="0.25">
      <c r="B76" s="953" t="s">
        <v>444</v>
      </c>
      <c r="C76" s="953"/>
      <c r="D76" s="953"/>
      <c r="E76" s="973"/>
      <c r="F76" s="953"/>
      <c r="G76" s="953"/>
      <c r="H76" s="953"/>
      <c r="I76" s="953"/>
    </row>
    <row r="77" spans="2:10" ht="14.25" customHeight="1" x14ac:dyDescent="0.25">
      <c r="B77" s="974" t="s">
        <v>446</v>
      </c>
      <c r="C77" s="974"/>
      <c r="D77" s="974"/>
      <c r="E77" s="975"/>
      <c r="F77" s="974"/>
      <c r="G77" s="974"/>
      <c r="H77" s="974"/>
      <c r="I77" s="974"/>
    </row>
    <row r="78" spans="2:10" ht="14.25" customHeight="1" x14ac:dyDescent="0.25">
      <c r="B78" s="954" t="s">
        <v>447</v>
      </c>
      <c r="C78" s="954"/>
      <c r="D78" s="954"/>
      <c r="E78" s="976"/>
      <c r="F78" s="954"/>
      <c r="G78" s="954"/>
      <c r="H78" s="954"/>
      <c r="I78" s="954"/>
    </row>
    <row r="79" spans="2:10" ht="26.25" customHeight="1" x14ac:dyDescent="0.25">
      <c r="B79" s="1044" t="s">
        <v>445</v>
      </c>
      <c r="C79" s="1044"/>
      <c r="D79" s="1044"/>
      <c r="E79" s="1044"/>
      <c r="F79" s="1044"/>
      <c r="G79" s="1044"/>
      <c r="H79" s="1044"/>
      <c r="I79" s="1044"/>
      <c r="J79" s="1044"/>
    </row>
  </sheetData>
  <mergeCells count="3">
    <mergeCell ref="B2:I2"/>
    <mergeCell ref="B27:B72"/>
    <mergeCell ref="B79:J79"/>
  </mergeCells>
  <pageMargins left="0.7" right="0.7" top="0.75" bottom="0.75" header="0.3" footer="0.3"/>
  <pageSetup scale="4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099-5A3A-450A-818A-CC7CCEDB98C8}">
  <sheetPr codeName="Hoja24">
    <tabColor rgb="FF92D050"/>
  </sheetPr>
  <dimension ref="B2:M95"/>
  <sheetViews>
    <sheetView showGridLines="0" view="pageBreakPreview" zoomScaleNormal="100" zoomScaleSheetLayoutView="100" workbookViewId="0">
      <selection activeCell="B2" sqref="B2:L2"/>
    </sheetView>
  </sheetViews>
  <sheetFormatPr baseColWidth="10" defaultColWidth="11.42578125" defaultRowHeight="15" x14ac:dyDescent="0.25"/>
  <cols>
    <col min="1" max="1" width="4.42578125" style="27" customWidth="1"/>
    <col min="2" max="2" width="14.140625" style="27" customWidth="1"/>
    <col min="3" max="3" width="27" style="27" bestFit="1" customWidth="1"/>
    <col min="4" max="4" width="42.5703125" style="27" customWidth="1"/>
    <col min="5" max="6" width="20.5703125" style="27" customWidth="1"/>
    <col min="7" max="7" width="13.28515625" style="27" customWidth="1"/>
    <col min="8" max="8" width="13.42578125" style="27" customWidth="1"/>
    <col min="9" max="9" width="20.28515625" style="27" bestFit="1" customWidth="1"/>
    <col min="10" max="10" width="26.28515625" style="27" bestFit="1" customWidth="1"/>
    <col min="11" max="11" width="34" style="27" bestFit="1" customWidth="1"/>
    <col min="12" max="12" width="22.42578125" style="28" bestFit="1" customWidth="1"/>
    <col min="13" max="13" width="3.5703125" style="28" customWidth="1"/>
    <col min="14" max="16384" width="11.42578125" style="27"/>
  </cols>
  <sheetData>
    <row r="2" spans="2:13" ht="28.5" customHeight="1" x14ac:dyDescent="0.25">
      <c r="B2" s="1055" t="s">
        <v>646</v>
      </c>
      <c r="C2" s="1055"/>
      <c r="D2" s="1055"/>
      <c r="E2" s="1055"/>
      <c r="F2" s="1055"/>
      <c r="G2" s="1055"/>
      <c r="H2" s="1055"/>
      <c r="I2" s="1055"/>
      <c r="J2" s="1055"/>
      <c r="K2" s="1055"/>
      <c r="L2" s="1055"/>
    </row>
    <row r="4" spans="2:13" s="29" customFormat="1" ht="48.75" customHeight="1" x14ac:dyDescent="0.25">
      <c r="B4" s="480" t="s">
        <v>6</v>
      </c>
      <c r="C4" s="480" t="s">
        <v>7</v>
      </c>
      <c r="D4" s="480" t="s">
        <v>8</v>
      </c>
      <c r="E4" s="480" t="s">
        <v>184</v>
      </c>
      <c r="F4" s="480" t="s">
        <v>9</v>
      </c>
      <c r="G4" s="480" t="s">
        <v>10</v>
      </c>
      <c r="H4" s="480" t="s">
        <v>11</v>
      </c>
      <c r="I4" s="480" t="s">
        <v>12</v>
      </c>
      <c r="J4" s="480" t="s">
        <v>644</v>
      </c>
      <c r="K4" s="480" t="s">
        <v>645</v>
      </c>
      <c r="L4" s="480" t="s">
        <v>185</v>
      </c>
      <c r="M4" s="30"/>
    </row>
    <row r="5" spans="2:13" s="29" customFormat="1" ht="15.75" customHeight="1" thickBot="1" x14ac:dyDescent="0.3">
      <c r="B5" s="30"/>
      <c r="C5" s="30"/>
      <c r="D5" s="30"/>
      <c r="E5" s="30"/>
      <c r="F5" s="30"/>
      <c r="G5" s="30"/>
      <c r="H5" s="30"/>
      <c r="I5" s="30"/>
      <c r="J5" s="30"/>
      <c r="L5" s="30"/>
      <c r="M5" s="30"/>
    </row>
    <row r="6" spans="2:13" ht="18" customHeight="1" thickTop="1" x14ac:dyDescent="0.25">
      <c r="B6" s="1046" t="s">
        <v>647</v>
      </c>
      <c r="C6" s="834" t="s">
        <v>648</v>
      </c>
      <c r="D6" s="481" t="s">
        <v>466</v>
      </c>
      <c r="E6" s="481" t="s">
        <v>27</v>
      </c>
      <c r="F6" s="481" t="s">
        <v>14</v>
      </c>
      <c r="G6" s="481" t="s">
        <v>1</v>
      </c>
      <c r="H6" s="482" t="s">
        <v>452</v>
      </c>
      <c r="I6" s="483" t="s">
        <v>649</v>
      </c>
      <c r="J6" s="483" t="s">
        <v>247</v>
      </c>
      <c r="K6" s="483" t="s">
        <v>247</v>
      </c>
      <c r="L6" s="484">
        <v>1</v>
      </c>
    </row>
    <row r="7" spans="2:13" ht="18" customHeight="1" x14ac:dyDescent="0.25">
      <c r="B7" s="1047"/>
      <c r="C7" s="835" t="s">
        <v>451</v>
      </c>
      <c r="D7" s="836" t="s">
        <v>43</v>
      </c>
      <c r="E7" s="836" t="s">
        <v>36</v>
      </c>
      <c r="F7" s="836" t="s">
        <v>14</v>
      </c>
      <c r="G7" s="836" t="s">
        <v>1</v>
      </c>
      <c r="H7" s="837" t="s">
        <v>452</v>
      </c>
      <c r="I7" s="838">
        <v>45631</v>
      </c>
      <c r="J7" s="838" t="s">
        <v>247</v>
      </c>
      <c r="K7" s="838" t="s">
        <v>247</v>
      </c>
      <c r="L7" s="839">
        <v>11.3025</v>
      </c>
    </row>
    <row r="8" spans="2:13" ht="18" customHeight="1" x14ac:dyDescent="0.25">
      <c r="B8" s="1047"/>
      <c r="C8" s="835" t="s">
        <v>650</v>
      </c>
      <c r="D8" s="836" t="s">
        <v>419</v>
      </c>
      <c r="E8" s="836" t="s">
        <v>36</v>
      </c>
      <c r="F8" s="836" t="s">
        <v>14</v>
      </c>
      <c r="G8" s="836" t="s">
        <v>1</v>
      </c>
      <c r="H8" s="837" t="s">
        <v>459</v>
      </c>
      <c r="I8" s="838" t="s">
        <v>649</v>
      </c>
      <c r="J8" s="838" t="s">
        <v>247</v>
      </c>
      <c r="K8" s="838" t="s">
        <v>247</v>
      </c>
      <c r="L8" s="839">
        <v>21</v>
      </c>
    </row>
    <row r="9" spans="2:13" ht="18" customHeight="1" x14ac:dyDescent="0.25">
      <c r="B9" s="1047"/>
      <c r="C9" s="835" t="s">
        <v>651</v>
      </c>
      <c r="D9" s="836" t="s">
        <v>652</v>
      </c>
      <c r="E9" s="836" t="s">
        <v>44</v>
      </c>
      <c r="F9" s="836" t="s">
        <v>14</v>
      </c>
      <c r="G9" s="836" t="s">
        <v>2</v>
      </c>
      <c r="H9" s="837" t="s">
        <v>452</v>
      </c>
      <c r="I9" s="838" t="s">
        <v>649</v>
      </c>
      <c r="J9" s="838" t="s">
        <v>247</v>
      </c>
      <c r="K9" s="838" t="s">
        <v>247</v>
      </c>
      <c r="L9" s="839">
        <v>1.3298464999999999</v>
      </c>
    </row>
    <row r="10" spans="2:13" ht="18" customHeight="1" x14ac:dyDescent="0.25">
      <c r="B10" s="1047"/>
      <c r="C10" s="835" t="s">
        <v>653</v>
      </c>
      <c r="D10" s="836" t="s">
        <v>652</v>
      </c>
      <c r="E10" s="836" t="s">
        <v>44</v>
      </c>
      <c r="F10" s="836" t="s">
        <v>14</v>
      </c>
      <c r="G10" s="836" t="s">
        <v>2</v>
      </c>
      <c r="H10" s="837" t="s">
        <v>452</v>
      </c>
      <c r="I10" s="838" t="s">
        <v>649</v>
      </c>
      <c r="J10" s="840" t="s">
        <v>247</v>
      </c>
      <c r="K10" s="840" t="s">
        <v>247</v>
      </c>
      <c r="L10" s="841">
        <v>1.155</v>
      </c>
    </row>
    <row r="11" spans="2:13" ht="18" customHeight="1" x14ac:dyDescent="0.25">
      <c r="B11" s="1047"/>
      <c r="C11" s="835" t="s">
        <v>453</v>
      </c>
      <c r="D11" s="836" t="s">
        <v>454</v>
      </c>
      <c r="E11" s="836" t="s">
        <v>32</v>
      </c>
      <c r="F11" s="836" t="s">
        <v>20</v>
      </c>
      <c r="G11" s="836" t="s">
        <v>3</v>
      </c>
      <c r="H11" s="837" t="s">
        <v>455</v>
      </c>
      <c r="I11" s="838" t="s">
        <v>649</v>
      </c>
      <c r="J11" s="838" t="s">
        <v>247</v>
      </c>
      <c r="K11" s="838" t="s">
        <v>247</v>
      </c>
      <c r="L11" s="839">
        <v>8.6171299999999995</v>
      </c>
    </row>
    <row r="12" spans="2:13" s="37" customFormat="1" ht="18" customHeight="1" x14ac:dyDescent="0.25">
      <c r="B12" s="1047"/>
      <c r="C12" s="835" t="s">
        <v>654</v>
      </c>
      <c r="D12" s="836" t="s">
        <v>131</v>
      </c>
      <c r="E12" s="836" t="s">
        <v>15</v>
      </c>
      <c r="F12" s="836" t="s">
        <v>14</v>
      </c>
      <c r="G12" s="836" t="s">
        <v>3</v>
      </c>
      <c r="H12" s="837" t="s">
        <v>655</v>
      </c>
      <c r="I12" s="838">
        <v>45040</v>
      </c>
      <c r="J12" s="838" t="s">
        <v>247</v>
      </c>
      <c r="K12" s="838" t="s">
        <v>247</v>
      </c>
      <c r="L12" s="839">
        <v>10</v>
      </c>
      <c r="M12" s="38"/>
    </row>
    <row r="13" spans="2:13" ht="18" customHeight="1" x14ac:dyDescent="0.25">
      <c r="B13" s="1047"/>
      <c r="C13" s="835" t="s">
        <v>195</v>
      </c>
      <c r="D13" s="836" t="s">
        <v>456</v>
      </c>
      <c r="E13" s="836" t="s">
        <v>33</v>
      </c>
      <c r="F13" s="836" t="s">
        <v>14</v>
      </c>
      <c r="G13" s="836" t="s">
        <v>4</v>
      </c>
      <c r="H13" s="837" t="s">
        <v>23</v>
      </c>
      <c r="I13" s="838">
        <v>45411</v>
      </c>
      <c r="J13" s="838" t="s">
        <v>247</v>
      </c>
      <c r="K13" s="838" t="s">
        <v>247</v>
      </c>
      <c r="L13" s="839">
        <v>5</v>
      </c>
    </row>
    <row r="14" spans="2:13" ht="18" customHeight="1" x14ac:dyDescent="0.25">
      <c r="B14" s="1047"/>
      <c r="C14" s="835" t="s">
        <v>457</v>
      </c>
      <c r="D14" s="836" t="s">
        <v>458</v>
      </c>
      <c r="E14" s="836" t="s">
        <v>45</v>
      </c>
      <c r="F14" s="836" t="s">
        <v>20</v>
      </c>
      <c r="G14" s="836" t="s">
        <v>5</v>
      </c>
      <c r="H14" s="837" t="s">
        <v>459</v>
      </c>
      <c r="I14" s="838">
        <v>45604</v>
      </c>
      <c r="J14" s="838" t="s">
        <v>247</v>
      </c>
      <c r="K14" s="838" t="s">
        <v>247</v>
      </c>
      <c r="L14" s="839">
        <v>10.656000000000001</v>
      </c>
    </row>
    <row r="15" spans="2:13" ht="18" customHeight="1" x14ac:dyDescent="0.25">
      <c r="B15" s="1047"/>
      <c r="C15" s="835" t="s">
        <v>656</v>
      </c>
      <c r="D15" s="836" t="s">
        <v>657</v>
      </c>
      <c r="E15" s="836" t="s">
        <v>134</v>
      </c>
      <c r="F15" s="836" t="s">
        <v>14</v>
      </c>
      <c r="G15" s="836" t="s">
        <v>1</v>
      </c>
      <c r="H15" s="837" t="s">
        <v>452</v>
      </c>
      <c r="I15" s="838">
        <v>45574</v>
      </c>
      <c r="J15" s="838" t="s">
        <v>247</v>
      </c>
      <c r="K15" s="838" t="s">
        <v>247</v>
      </c>
      <c r="L15" s="839">
        <v>5.89</v>
      </c>
    </row>
    <row r="16" spans="2:13" ht="18" customHeight="1" x14ac:dyDescent="0.25">
      <c r="B16" s="1047"/>
      <c r="C16" s="835" t="s">
        <v>658</v>
      </c>
      <c r="D16" s="836" t="s">
        <v>659</v>
      </c>
      <c r="E16" s="836" t="s">
        <v>26</v>
      </c>
      <c r="F16" s="836" t="s">
        <v>14</v>
      </c>
      <c r="G16" s="836" t="s">
        <v>1</v>
      </c>
      <c r="H16" s="837" t="s">
        <v>186</v>
      </c>
      <c r="I16" s="838">
        <v>45700</v>
      </c>
      <c r="J16" s="838" t="s">
        <v>247</v>
      </c>
      <c r="K16" s="838" t="s">
        <v>247</v>
      </c>
      <c r="L16" s="839">
        <v>1.3136779999999999</v>
      </c>
    </row>
    <row r="17" spans="2:13" ht="18" customHeight="1" x14ac:dyDescent="0.25">
      <c r="B17" s="1047"/>
      <c r="C17" s="835" t="s">
        <v>188</v>
      </c>
      <c r="D17" s="836" t="s">
        <v>29</v>
      </c>
      <c r="E17" s="836" t="s">
        <v>26</v>
      </c>
      <c r="F17" s="836" t="s">
        <v>14</v>
      </c>
      <c r="G17" s="836" t="s">
        <v>1</v>
      </c>
      <c r="H17" s="837" t="s">
        <v>452</v>
      </c>
      <c r="I17" s="838" t="s">
        <v>649</v>
      </c>
      <c r="J17" s="838" t="s">
        <v>247</v>
      </c>
      <c r="K17" s="838" t="s">
        <v>247</v>
      </c>
      <c r="L17" s="839">
        <v>11.225899999999999</v>
      </c>
    </row>
    <row r="18" spans="2:13" ht="18" customHeight="1" x14ac:dyDescent="0.25">
      <c r="B18" s="1047"/>
      <c r="C18" s="835" t="s">
        <v>660</v>
      </c>
      <c r="D18" s="836" t="s">
        <v>192</v>
      </c>
      <c r="E18" s="836" t="s">
        <v>36</v>
      </c>
      <c r="F18" s="836" t="s">
        <v>14</v>
      </c>
      <c r="G18" s="836" t="s">
        <v>1</v>
      </c>
      <c r="H18" s="837" t="s">
        <v>452</v>
      </c>
      <c r="I18" s="838" t="s">
        <v>649</v>
      </c>
      <c r="J18" s="838" t="s">
        <v>247</v>
      </c>
      <c r="K18" s="838" t="s">
        <v>247</v>
      </c>
      <c r="L18" s="839">
        <v>3.694</v>
      </c>
    </row>
    <row r="19" spans="2:13" s="37" customFormat="1" ht="18" customHeight="1" x14ac:dyDescent="0.25">
      <c r="B19" s="1047"/>
      <c r="C19" s="835" t="s">
        <v>196</v>
      </c>
      <c r="D19" s="836" t="s">
        <v>30</v>
      </c>
      <c r="E19" s="836" t="s">
        <v>27</v>
      </c>
      <c r="F19" s="836" t="s">
        <v>20</v>
      </c>
      <c r="G19" s="836" t="s">
        <v>4</v>
      </c>
      <c r="H19" s="837" t="s">
        <v>452</v>
      </c>
      <c r="I19" s="838">
        <v>45117</v>
      </c>
      <c r="J19" s="838" t="s">
        <v>247</v>
      </c>
      <c r="K19" s="838" t="s">
        <v>247</v>
      </c>
      <c r="L19" s="839">
        <v>2.5</v>
      </c>
      <c r="M19" s="38"/>
    </row>
    <row r="20" spans="2:13" s="37" customFormat="1" ht="18" customHeight="1" x14ac:dyDescent="0.25">
      <c r="B20" s="1047"/>
      <c r="C20" s="835" t="s">
        <v>50</v>
      </c>
      <c r="D20" s="836" t="s">
        <v>30</v>
      </c>
      <c r="E20" s="836" t="s">
        <v>44</v>
      </c>
      <c r="F20" s="836" t="s">
        <v>14</v>
      </c>
      <c r="G20" s="836" t="s">
        <v>1</v>
      </c>
      <c r="H20" s="837" t="s">
        <v>452</v>
      </c>
      <c r="I20" s="838">
        <v>44791</v>
      </c>
      <c r="J20" s="838" t="s">
        <v>247</v>
      </c>
      <c r="K20" s="838" t="s">
        <v>247</v>
      </c>
      <c r="L20" s="839">
        <v>2.2999999999999998</v>
      </c>
      <c r="M20" s="38"/>
    </row>
    <row r="21" spans="2:13" s="37" customFormat="1" ht="18" customHeight="1" x14ac:dyDescent="0.25">
      <c r="B21" s="1047"/>
      <c r="C21" s="835" t="s">
        <v>661</v>
      </c>
      <c r="D21" s="836" t="s">
        <v>662</v>
      </c>
      <c r="E21" s="836" t="s">
        <v>36</v>
      </c>
      <c r="F21" s="836" t="s">
        <v>14</v>
      </c>
      <c r="G21" s="836" t="s">
        <v>1</v>
      </c>
      <c r="H21" s="837" t="s">
        <v>663</v>
      </c>
      <c r="I21" s="838">
        <v>45586</v>
      </c>
      <c r="J21" s="838" t="s">
        <v>247</v>
      </c>
      <c r="K21" s="838" t="s">
        <v>247</v>
      </c>
      <c r="L21" s="839">
        <v>21</v>
      </c>
      <c r="M21" s="38"/>
    </row>
    <row r="22" spans="2:13" ht="18" customHeight="1" x14ac:dyDescent="0.25">
      <c r="B22" s="1047"/>
      <c r="C22" s="835" t="s">
        <v>51</v>
      </c>
      <c r="D22" s="836" t="s">
        <v>52</v>
      </c>
      <c r="E22" s="836" t="s">
        <v>25</v>
      </c>
      <c r="F22" s="836" t="s">
        <v>14</v>
      </c>
      <c r="G22" s="836" t="s">
        <v>4</v>
      </c>
      <c r="H22" s="837" t="s">
        <v>452</v>
      </c>
      <c r="I22" s="838">
        <v>45169</v>
      </c>
      <c r="J22" s="838" t="s">
        <v>247</v>
      </c>
      <c r="K22" s="838" t="s">
        <v>247</v>
      </c>
      <c r="L22" s="839">
        <v>5.1735199999999999</v>
      </c>
    </row>
    <row r="23" spans="2:13" ht="18" customHeight="1" x14ac:dyDescent="0.25">
      <c r="B23" s="1047"/>
      <c r="C23" s="835" t="s">
        <v>664</v>
      </c>
      <c r="D23" s="836" t="s">
        <v>142</v>
      </c>
      <c r="E23" s="836" t="s">
        <v>22</v>
      </c>
      <c r="F23" s="836" t="s">
        <v>14</v>
      </c>
      <c r="G23" s="836" t="s">
        <v>1</v>
      </c>
      <c r="H23" s="837" t="s">
        <v>665</v>
      </c>
      <c r="I23" s="838">
        <v>45317</v>
      </c>
      <c r="J23" s="838" t="s">
        <v>247</v>
      </c>
      <c r="K23" s="838" t="s">
        <v>247</v>
      </c>
      <c r="L23" s="839">
        <v>10</v>
      </c>
    </row>
    <row r="24" spans="2:13" ht="18" customHeight="1" x14ac:dyDescent="0.25">
      <c r="B24" s="1047"/>
      <c r="C24" s="835" t="s">
        <v>460</v>
      </c>
      <c r="D24" s="836" t="s">
        <v>31</v>
      </c>
      <c r="E24" s="836" t="s">
        <v>32</v>
      </c>
      <c r="F24" s="836" t="s">
        <v>14</v>
      </c>
      <c r="G24" s="836" t="s">
        <v>3</v>
      </c>
      <c r="H24" s="837" t="s">
        <v>455</v>
      </c>
      <c r="I24" s="838" t="s">
        <v>649</v>
      </c>
      <c r="J24" s="838" t="s">
        <v>247</v>
      </c>
      <c r="K24" s="838" t="s">
        <v>247</v>
      </c>
      <c r="L24" s="839">
        <v>7.7644700000000002</v>
      </c>
    </row>
    <row r="25" spans="2:13" ht="18" customHeight="1" x14ac:dyDescent="0.25">
      <c r="B25" s="1047"/>
      <c r="C25" s="835" t="s">
        <v>666</v>
      </c>
      <c r="D25" s="836" t="s">
        <v>144</v>
      </c>
      <c r="E25" s="836" t="s">
        <v>36</v>
      </c>
      <c r="F25" s="836" t="s">
        <v>14</v>
      </c>
      <c r="G25" s="836" t="s">
        <v>1</v>
      </c>
      <c r="H25" s="837" t="s">
        <v>663</v>
      </c>
      <c r="I25" s="838">
        <v>45327</v>
      </c>
      <c r="J25" s="838" t="s">
        <v>247</v>
      </c>
      <c r="K25" s="838" t="s">
        <v>247</v>
      </c>
      <c r="L25" s="839">
        <v>22.515000000000001</v>
      </c>
    </row>
    <row r="26" spans="2:13" ht="18" customHeight="1" x14ac:dyDescent="0.25">
      <c r="B26" s="1047"/>
      <c r="C26" s="835" t="s">
        <v>667</v>
      </c>
      <c r="D26" s="836" t="s">
        <v>668</v>
      </c>
      <c r="E26" s="836" t="s">
        <v>15</v>
      </c>
      <c r="F26" s="836" t="s">
        <v>20</v>
      </c>
      <c r="G26" s="836" t="s">
        <v>1</v>
      </c>
      <c r="H26" s="837" t="s">
        <v>452</v>
      </c>
      <c r="I26" s="838" t="s">
        <v>649</v>
      </c>
      <c r="J26" s="838" t="s">
        <v>247</v>
      </c>
      <c r="K26" s="838" t="s">
        <v>247</v>
      </c>
      <c r="L26" s="839">
        <v>5.63</v>
      </c>
    </row>
    <row r="27" spans="2:13" ht="18" customHeight="1" x14ac:dyDescent="0.25">
      <c r="B27" s="1047"/>
      <c r="C27" s="835" t="s">
        <v>669</v>
      </c>
      <c r="D27" s="836" t="s">
        <v>670</v>
      </c>
      <c r="E27" s="836" t="s">
        <v>33</v>
      </c>
      <c r="F27" s="836" t="s">
        <v>14</v>
      </c>
      <c r="G27" s="836" t="s">
        <v>671</v>
      </c>
      <c r="H27" s="837" t="s">
        <v>452</v>
      </c>
      <c r="I27" s="838" t="s">
        <v>649</v>
      </c>
      <c r="J27" s="838" t="s">
        <v>247</v>
      </c>
      <c r="K27" s="838" t="s">
        <v>247</v>
      </c>
      <c r="L27" s="839">
        <v>10.0114</v>
      </c>
    </row>
    <row r="28" spans="2:13" ht="18" customHeight="1" x14ac:dyDescent="0.25">
      <c r="B28" s="1047"/>
      <c r="C28" s="835" t="s">
        <v>672</v>
      </c>
      <c r="D28" s="836" t="s">
        <v>673</v>
      </c>
      <c r="E28" s="836" t="s">
        <v>25</v>
      </c>
      <c r="F28" s="836" t="s">
        <v>20</v>
      </c>
      <c r="G28" s="836" t="s">
        <v>4</v>
      </c>
      <c r="H28" s="837" t="s">
        <v>452</v>
      </c>
      <c r="I28" s="838" t="s">
        <v>649</v>
      </c>
      <c r="J28" s="838" t="s">
        <v>247</v>
      </c>
      <c r="K28" s="838" t="s">
        <v>247</v>
      </c>
      <c r="L28" s="839">
        <v>2.7280929999999999</v>
      </c>
    </row>
    <row r="29" spans="2:13" ht="18" customHeight="1" x14ac:dyDescent="0.25">
      <c r="B29" s="1047"/>
      <c r="C29" s="835" t="s">
        <v>674</v>
      </c>
      <c r="D29" s="836" t="s">
        <v>675</v>
      </c>
      <c r="E29" s="836" t="s">
        <v>16</v>
      </c>
      <c r="F29" s="836" t="s">
        <v>14</v>
      </c>
      <c r="G29" s="836" t="s">
        <v>1</v>
      </c>
      <c r="H29" s="837" t="s">
        <v>186</v>
      </c>
      <c r="I29" s="838">
        <v>44888</v>
      </c>
      <c r="J29" s="838" t="s">
        <v>247</v>
      </c>
      <c r="K29" s="838" t="s">
        <v>247</v>
      </c>
      <c r="L29" s="839">
        <v>1.8</v>
      </c>
    </row>
    <row r="30" spans="2:13" ht="18" customHeight="1" x14ac:dyDescent="0.25">
      <c r="B30" s="1047"/>
      <c r="C30" s="835" t="s">
        <v>676</v>
      </c>
      <c r="D30" s="836" t="s">
        <v>136</v>
      </c>
      <c r="E30" s="836" t="s">
        <v>36</v>
      </c>
      <c r="F30" s="836" t="s">
        <v>20</v>
      </c>
      <c r="G30" s="836" t="s">
        <v>1</v>
      </c>
      <c r="H30" s="837" t="s">
        <v>452</v>
      </c>
      <c r="I30" s="838">
        <v>45631</v>
      </c>
      <c r="J30" s="838" t="s">
        <v>247</v>
      </c>
      <c r="K30" s="838" t="s">
        <v>247</v>
      </c>
      <c r="L30" s="839">
        <v>3.5156000000000001</v>
      </c>
    </row>
    <row r="31" spans="2:13" ht="18" customHeight="1" x14ac:dyDescent="0.25">
      <c r="B31" s="1047"/>
      <c r="C31" s="835" t="s">
        <v>57</v>
      </c>
      <c r="D31" s="836" t="s">
        <v>58</v>
      </c>
      <c r="E31" s="836" t="s">
        <v>16</v>
      </c>
      <c r="F31" s="836" t="s">
        <v>14</v>
      </c>
      <c r="G31" s="836" t="s">
        <v>3</v>
      </c>
      <c r="H31" s="836" t="s">
        <v>59</v>
      </c>
      <c r="I31" s="836" t="s">
        <v>649</v>
      </c>
      <c r="J31" s="836" t="s">
        <v>247</v>
      </c>
      <c r="K31" s="836" t="s">
        <v>247</v>
      </c>
      <c r="L31" s="839">
        <v>6.9361040000000003</v>
      </c>
    </row>
    <row r="32" spans="2:13" ht="18" customHeight="1" x14ac:dyDescent="0.25">
      <c r="B32" s="1047"/>
      <c r="C32" s="835" t="s">
        <v>677</v>
      </c>
      <c r="D32" s="836" t="s">
        <v>416</v>
      </c>
      <c r="E32" s="836" t="s">
        <v>45</v>
      </c>
      <c r="F32" s="836" t="s">
        <v>20</v>
      </c>
      <c r="G32" s="836" t="s">
        <v>1</v>
      </c>
      <c r="H32" s="837" t="s">
        <v>678</v>
      </c>
      <c r="I32" s="838">
        <v>45709</v>
      </c>
      <c r="J32" s="838" t="s">
        <v>247</v>
      </c>
      <c r="K32" s="838" t="s">
        <v>247</v>
      </c>
      <c r="L32" s="839">
        <v>285.92272804000004</v>
      </c>
    </row>
    <row r="33" spans="2:13" ht="18" customHeight="1" x14ac:dyDescent="0.25">
      <c r="B33" s="1047"/>
      <c r="C33" s="835" t="s">
        <v>679</v>
      </c>
      <c r="D33" s="836" t="s">
        <v>680</v>
      </c>
      <c r="E33" s="836" t="s">
        <v>13</v>
      </c>
      <c r="F33" s="836" t="s">
        <v>20</v>
      </c>
      <c r="G33" s="836" t="s">
        <v>2</v>
      </c>
      <c r="H33" s="837" t="s">
        <v>452</v>
      </c>
      <c r="I33" s="838" t="s">
        <v>649</v>
      </c>
      <c r="J33" s="838" t="s">
        <v>247</v>
      </c>
      <c r="K33" s="838" t="s">
        <v>247</v>
      </c>
      <c r="L33" s="839">
        <v>1.01229445</v>
      </c>
    </row>
    <row r="34" spans="2:13" ht="18" customHeight="1" x14ac:dyDescent="0.25">
      <c r="B34" s="1047"/>
      <c r="C34" s="835" t="s">
        <v>189</v>
      </c>
      <c r="D34" s="836" t="s">
        <v>681</v>
      </c>
      <c r="E34" s="836" t="s">
        <v>33</v>
      </c>
      <c r="F34" s="836" t="s">
        <v>14</v>
      </c>
      <c r="G34" s="836" t="s">
        <v>1</v>
      </c>
      <c r="H34" s="837" t="s">
        <v>59</v>
      </c>
      <c r="I34" s="838" t="s">
        <v>649</v>
      </c>
      <c r="J34" s="838" t="s">
        <v>247</v>
      </c>
      <c r="K34" s="838" t="s">
        <v>247</v>
      </c>
      <c r="L34" s="839">
        <v>20</v>
      </c>
    </row>
    <row r="35" spans="2:13" s="37" customFormat="1" ht="18" customHeight="1" x14ac:dyDescent="0.25">
      <c r="B35" s="1047"/>
      <c r="C35" s="835" t="s">
        <v>682</v>
      </c>
      <c r="D35" s="836" t="s">
        <v>683</v>
      </c>
      <c r="E35" s="836" t="s">
        <v>36</v>
      </c>
      <c r="F35" s="836" t="s">
        <v>14</v>
      </c>
      <c r="G35" s="836" t="s">
        <v>1</v>
      </c>
      <c r="H35" s="837" t="s">
        <v>452</v>
      </c>
      <c r="I35" s="838" t="s">
        <v>649</v>
      </c>
      <c r="J35" s="838" t="s">
        <v>247</v>
      </c>
      <c r="K35" s="838" t="s">
        <v>247</v>
      </c>
      <c r="L35" s="839">
        <v>2.7762690000000001</v>
      </c>
      <c r="M35" s="38"/>
    </row>
    <row r="36" spans="2:13" ht="18" customHeight="1" x14ac:dyDescent="0.25">
      <c r="B36" s="1047"/>
      <c r="C36" s="842" t="s">
        <v>684</v>
      </c>
      <c r="D36" s="485" t="s">
        <v>685</v>
      </c>
      <c r="E36" s="485" t="s">
        <v>45</v>
      </c>
      <c r="F36" s="485" t="s">
        <v>14</v>
      </c>
      <c r="G36" s="485" t="s">
        <v>2</v>
      </c>
      <c r="H36" s="486" t="s">
        <v>452</v>
      </c>
      <c r="I36" s="487" t="s">
        <v>649</v>
      </c>
      <c r="J36" s="487" t="s">
        <v>247</v>
      </c>
      <c r="K36" s="487" t="s">
        <v>247</v>
      </c>
      <c r="L36" s="488">
        <v>2</v>
      </c>
    </row>
    <row r="37" spans="2:13" ht="18" customHeight="1" x14ac:dyDescent="0.25">
      <c r="B37" s="1047"/>
      <c r="C37" s="843" t="s">
        <v>686</v>
      </c>
      <c r="D37" s="844" t="s">
        <v>40</v>
      </c>
      <c r="E37" s="844" t="s">
        <v>33</v>
      </c>
      <c r="F37" s="844" t="s">
        <v>20</v>
      </c>
      <c r="G37" s="844" t="s">
        <v>273</v>
      </c>
      <c r="H37" s="845" t="s">
        <v>17</v>
      </c>
      <c r="I37" s="846" t="s">
        <v>649</v>
      </c>
      <c r="J37" s="846" t="s">
        <v>247</v>
      </c>
      <c r="K37" s="846" t="s">
        <v>247</v>
      </c>
      <c r="L37" s="847">
        <v>104.5214</v>
      </c>
    </row>
    <row r="38" spans="2:13" ht="18" customHeight="1" x14ac:dyDescent="0.25">
      <c r="B38" s="1047"/>
      <c r="C38" s="842" t="s">
        <v>687</v>
      </c>
      <c r="D38" s="485" t="s">
        <v>29</v>
      </c>
      <c r="E38" s="485" t="s">
        <v>26</v>
      </c>
      <c r="F38" s="485" t="s">
        <v>14</v>
      </c>
      <c r="G38" s="485" t="s">
        <v>1</v>
      </c>
      <c r="H38" s="486" t="s">
        <v>186</v>
      </c>
      <c r="I38" s="487">
        <v>44750</v>
      </c>
      <c r="J38" s="487" t="s">
        <v>247</v>
      </c>
      <c r="K38" s="487" t="s">
        <v>247</v>
      </c>
      <c r="L38" s="488">
        <v>1.6544000000000001</v>
      </c>
    </row>
    <row r="39" spans="2:13" ht="18" customHeight="1" x14ac:dyDescent="0.25">
      <c r="B39" s="1047"/>
      <c r="C39" s="843" t="s">
        <v>468</v>
      </c>
      <c r="D39" s="844" t="s">
        <v>34</v>
      </c>
      <c r="E39" s="844" t="s">
        <v>28</v>
      </c>
      <c r="F39" s="844" t="s">
        <v>20</v>
      </c>
      <c r="G39" s="844" t="s">
        <v>3</v>
      </c>
      <c r="H39" s="844" t="s">
        <v>17</v>
      </c>
      <c r="I39" s="848">
        <v>45569</v>
      </c>
      <c r="J39" s="848" t="s">
        <v>247</v>
      </c>
      <c r="K39" s="848" t="s">
        <v>247</v>
      </c>
      <c r="L39" s="847">
        <v>28.68570064</v>
      </c>
    </row>
    <row r="40" spans="2:13" s="37" customFormat="1" ht="18" customHeight="1" x14ac:dyDescent="0.25">
      <c r="B40" s="1047"/>
      <c r="C40" s="842" t="s">
        <v>688</v>
      </c>
      <c r="D40" s="485" t="s">
        <v>100</v>
      </c>
      <c r="E40" s="485" t="s">
        <v>26</v>
      </c>
      <c r="F40" s="485" t="s">
        <v>14</v>
      </c>
      <c r="G40" s="485" t="s">
        <v>2</v>
      </c>
      <c r="H40" s="486" t="s">
        <v>455</v>
      </c>
      <c r="I40" s="487" t="s">
        <v>649</v>
      </c>
      <c r="J40" s="487" t="s">
        <v>247</v>
      </c>
      <c r="K40" s="487" t="s">
        <v>247</v>
      </c>
      <c r="L40" s="488">
        <v>39.339342000000002</v>
      </c>
      <c r="M40" s="38"/>
    </row>
    <row r="41" spans="2:13" s="37" customFormat="1" ht="18" customHeight="1" x14ac:dyDescent="0.25">
      <c r="B41" s="1047"/>
      <c r="C41" s="843" t="s">
        <v>205</v>
      </c>
      <c r="D41" s="844" t="s">
        <v>689</v>
      </c>
      <c r="E41" s="844" t="s">
        <v>15</v>
      </c>
      <c r="F41" s="844" t="s">
        <v>20</v>
      </c>
      <c r="G41" s="844" t="s">
        <v>3</v>
      </c>
      <c r="H41" s="844" t="s">
        <v>452</v>
      </c>
      <c r="I41" s="848">
        <v>45026</v>
      </c>
      <c r="J41" s="848" t="s">
        <v>247</v>
      </c>
      <c r="K41" s="848" t="s">
        <v>247</v>
      </c>
      <c r="L41" s="847">
        <v>4.5</v>
      </c>
      <c r="M41" s="38"/>
    </row>
    <row r="42" spans="2:13" s="37" customFormat="1" ht="18" customHeight="1" x14ac:dyDescent="0.25">
      <c r="B42" s="1047"/>
      <c r="C42" s="842" t="s">
        <v>207</v>
      </c>
      <c r="D42" s="485" t="s">
        <v>40</v>
      </c>
      <c r="E42" s="485" t="s">
        <v>16</v>
      </c>
      <c r="F42" s="485" t="s">
        <v>14</v>
      </c>
      <c r="G42" s="485" t="s">
        <v>1</v>
      </c>
      <c r="H42" s="486" t="s">
        <v>459</v>
      </c>
      <c r="I42" s="487" t="s">
        <v>649</v>
      </c>
      <c r="J42" s="487" t="s">
        <v>247</v>
      </c>
      <c r="K42" s="487" t="s">
        <v>247</v>
      </c>
      <c r="L42" s="488">
        <v>6.25</v>
      </c>
      <c r="M42" s="38"/>
    </row>
    <row r="43" spans="2:13" s="37" customFormat="1" ht="18" customHeight="1" x14ac:dyDescent="0.25">
      <c r="B43" s="1047"/>
      <c r="C43" s="843" t="s">
        <v>190</v>
      </c>
      <c r="D43" s="844" t="s">
        <v>100</v>
      </c>
      <c r="E43" s="844" t="s">
        <v>19</v>
      </c>
      <c r="F43" s="844" t="s">
        <v>20</v>
      </c>
      <c r="G43" s="844" t="s">
        <v>2</v>
      </c>
      <c r="H43" s="845" t="s">
        <v>455</v>
      </c>
      <c r="I43" s="846" t="s">
        <v>649</v>
      </c>
      <c r="J43" s="846" t="s">
        <v>247</v>
      </c>
      <c r="K43" s="846" t="s">
        <v>247</v>
      </c>
      <c r="L43" s="847">
        <v>104.63661343</v>
      </c>
      <c r="M43" s="38"/>
    </row>
    <row r="44" spans="2:13" ht="18" customHeight="1" x14ac:dyDescent="0.25">
      <c r="B44" s="1047"/>
      <c r="C44" s="842" t="s">
        <v>474</v>
      </c>
      <c r="D44" s="485" t="s">
        <v>192</v>
      </c>
      <c r="E44" s="485" t="s">
        <v>26</v>
      </c>
      <c r="F44" s="485" t="s">
        <v>14</v>
      </c>
      <c r="G44" s="485" t="s">
        <v>4</v>
      </c>
      <c r="H44" s="486" t="s">
        <v>452</v>
      </c>
      <c r="I44" s="487">
        <v>45323</v>
      </c>
      <c r="J44" s="487" t="s">
        <v>247</v>
      </c>
      <c r="K44" s="487" t="s">
        <v>247</v>
      </c>
      <c r="L44" s="488">
        <v>2.8290000000000002</v>
      </c>
    </row>
    <row r="45" spans="2:13" ht="18" customHeight="1" x14ac:dyDescent="0.25">
      <c r="B45" s="1047"/>
      <c r="C45" s="843" t="s">
        <v>690</v>
      </c>
      <c r="D45" s="844" t="s">
        <v>192</v>
      </c>
      <c r="E45" s="844" t="s">
        <v>25</v>
      </c>
      <c r="F45" s="844" t="s">
        <v>14</v>
      </c>
      <c r="G45" s="844" t="s">
        <v>1</v>
      </c>
      <c r="H45" s="844" t="s">
        <v>452</v>
      </c>
      <c r="I45" s="487" t="s">
        <v>649</v>
      </c>
      <c r="J45" s="487" t="s">
        <v>247</v>
      </c>
      <c r="K45" s="487" t="s">
        <v>247</v>
      </c>
      <c r="L45" s="488">
        <v>2.52</v>
      </c>
    </row>
    <row r="46" spans="2:13" ht="18" customHeight="1" thickBot="1" x14ac:dyDescent="0.3">
      <c r="B46" s="1048"/>
      <c r="C46" s="849" t="s">
        <v>191</v>
      </c>
      <c r="D46" s="39" t="s">
        <v>29</v>
      </c>
      <c r="E46" s="39" t="s">
        <v>32</v>
      </c>
      <c r="F46" s="39" t="s">
        <v>14</v>
      </c>
      <c r="G46" s="39" t="s">
        <v>1</v>
      </c>
      <c r="H46" s="39" t="s">
        <v>691</v>
      </c>
      <c r="I46" s="40">
        <v>45484</v>
      </c>
      <c r="J46" s="40" t="s">
        <v>247</v>
      </c>
      <c r="K46" s="40" t="s">
        <v>247</v>
      </c>
      <c r="L46" s="41">
        <v>3.20434872</v>
      </c>
    </row>
    <row r="47" spans="2:13" s="37" customFormat="1" ht="18" customHeight="1" thickTop="1" x14ac:dyDescent="0.25">
      <c r="B47" s="1049" t="s">
        <v>692</v>
      </c>
      <c r="C47" s="850" t="s">
        <v>193</v>
      </c>
      <c r="D47" s="851" t="s">
        <v>194</v>
      </c>
      <c r="E47" s="851" t="s">
        <v>15</v>
      </c>
      <c r="F47" s="851" t="s">
        <v>20</v>
      </c>
      <c r="G47" s="851" t="s">
        <v>272</v>
      </c>
      <c r="H47" s="852" t="s">
        <v>59</v>
      </c>
      <c r="I47" s="853">
        <v>45280</v>
      </c>
      <c r="J47" s="853">
        <v>45343</v>
      </c>
      <c r="K47" s="853" t="s">
        <v>247</v>
      </c>
      <c r="L47" s="854">
        <v>3.5739999999999998</v>
      </c>
      <c r="M47" s="38"/>
    </row>
    <row r="48" spans="2:13" s="37" customFormat="1" ht="18" customHeight="1" x14ac:dyDescent="0.25">
      <c r="B48" s="1050"/>
      <c r="C48" s="855" t="s">
        <v>693</v>
      </c>
      <c r="D48" s="856" t="s">
        <v>37</v>
      </c>
      <c r="E48" s="856" t="s">
        <v>26</v>
      </c>
      <c r="F48" s="856" t="s">
        <v>14</v>
      </c>
      <c r="G48" s="856" t="s">
        <v>1</v>
      </c>
      <c r="H48" s="856" t="s">
        <v>186</v>
      </c>
      <c r="I48" s="857">
        <v>45645</v>
      </c>
      <c r="J48" s="857">
        <v>45672</v>
      </c>
      <c r="K48" s="858" t="s">
        <v>247</v>
      </c>
      <c r="L48" s="859">
        <v>2</v>
      </c>
      <c r="M48" s="38"/>
    </row>
    <row r="49" spans="2:13" s="37" customFormat="1" ht="18" customHeight="1" x14ac:dyDescent="0.25">
      <c r="B49" s="1050"/>
      <c r="C49" s="860" t="s">
        <v>694</v>
      </c>
      <c r="D49" s="861" t="s">
        <v>695</v>
      </c>
      <c r="E49" s="861" t="s">
        <v>19</v>
      </c>
      <c r="F49" s="861" t="s">
        <v>14</v>
      </c>
      <c r="G49" s="861" t="s">
        <v>5</v>
      </c>
      <c r="H49" s="861" t="s">
        <v>186</v>
      </c>
      <c r="I49" s="862">
        <v>45495</v>
      </c>
      <c r="J49" s="862">
        <v>45531</v>
      </c>
      <c r="K49" s="863" t="s">
        <v>247</v>
      </c>
      <c r="L49" s="864">
        <v>2</v>
      </c>
      <c r="M49" s="38"/>
    </row>
    <row r="50" spans="2:13" s="37" customFormat="1" ht="18" customHeight="1" x14ac:dyDescent="0.25">
      <c r="B50" s="1050"/>
      <c r="C50" s="865" t="s">
        <v>696</v>
      </c>
      <c r="D50" s="492" t="s">
        <v>695</v>
      </c>
      <c r="E50" s="492" t="s">
        <v>19</v>
      </c>
      <c r="F50" s="492" t="s">
        <v>14</v>
      </c>
      <c r="G50" s="492" t="s">
        <v>5</v>
      </c>
      <c r="H50" s="492" t="s">
        <v>186</v>
      </c>
      <c r="I50" s="493">
        <v>45673</v>
      </c>
      <c r="J50" s="493">
        <v>45705</v>
      </c>
      <c r="K50" s="866" t="s">
        <v>247</v>
      </c>
      <c r="L50" s="494">
        <v>2</v>
      </c>
      <c r="M50" s="38"/>
    </row>
    <row r="51" spans="2:13" s="37" customFormat="1" ht="18" customHeight="1" x14ac:dyDescent="0.25">
      <c r="B51" s="1050"/>
      <c r="C51" s="867" t="s">
        <v>697</v>
      </c>
      <c r="D51" s="489" t="s">
        <v>698</v>
      </c>
      <c r="E51" s="489" t="s">
        <v>28</v>
      </c>
      <c r="F51" s="489" t="s">
        <v>14</v>
      </c>
      <c r="G51" s="489" t="s">
        <v>1</v>
      </c>
      <c r="H51" s="489" t="s">
        <v>186</v>
      </c>
      <c r="I51" s="490">
        <v>45692</v>
      </c>
      <c r="J51" s="490">
        <v>45705</v>
      </c>
      <c r="K51" s="868" t="s">
        <v>247</v>
      </c>
      <c r="L51" s="491">
        <v>1.25</v>
      </c>
      <c r="M51" s="38"/>
    </row>
    <row r="52" spans="2:13" s="37" customFormat="1" ht="18" customHeight="1" x14ac:dyDescent="0.25">
      <c r="B52" s="1050"/>
      <c r="C52" s="867" t="s">
        <v>471</v>
      </c>
      <c r="D52" s="489" t="s">
        <v>472</v>
      </c>
      <c r="E52" s="489" t="s">
        <v>19</v>
      </c>
      <c r="F52" s="489" t="s">
        <v>14</v>
      </c>
      <c r="G52" s="489" t="s">
        <v>1</v>
      </c>
      <c r="H52" s="489" t="s">
        <v>452</v>
      </c>
      <c r="I52" s="490">
        <v>45243</v>
      </c>
      <c r="J52" s="490">
        <v>45287</v>
      </c>
      <c r="K52" s="868" t="s">
        <v>247</v>
      </c>
      <c r="L52" s="491">
        <v>1.0050399999999999</v>
      </c>
      <c r="M52" s="38"/>
    </row>
    <row r="53" spans="2:13" s="37" customFormat="1" ht="18" customHeight="1" x14ac:dyDescent="0.25">
      <c r="B53" s="1050"/>
      <c r="C53" s="867" t="s">
        <v>197</v>
      </c>
      <c r="D53" s="489" t="s">
        <v>31</v>
      </c>
      <c r="E53" s="489" t="s">
        <v>32</v>
      </c>
      <c r="F53" s="489" t="s">
        <v>14</v>
      </c>
      <c r="G53" s="489" t="s">
        <v>1</v>
      </c>
      <c r="H53" s="489" t="s">
        <v>452</v>
      </c>
      <c r="I53" s="490">
        <v>45351</v>
      </c>
      <c r="J53" s="490">
        <v>45376</v>
      </c>
      <c r="K53" s="868" t="s">
        <v>247</v>
      </c>
      <c r="L53" s="491">
        <v>4.37</v>
      </c>
      <c r="M53" s="38"/>
    </row>
    <row r="54" spans="2:13" s="37" customFormat="1" ht="18" customHeight="1" x14ac:dyDescent="0.25">
      <c r="B54" s="1050"/>
      <c r="C54" s="867" t="s">
        <v>699</v>
      </c>
      <c r="D54" s="489" t="s">
        <v>700</v>
      </c>
      <c r="E54" s="489" t="s">
        <v>16</v>
      </c>
      <c r="F54" s="489" t="s">
        <v>14</v>
      </c>
      <c r="G54" s="489" t="s">
        <v>3</v>
      </c>
      <c r="H54" s="489" t="s">
        <v>186</v>
      </c>
      <c r="I54" s="490">
        <v>45498</v>
      </c>
      <c r="J54" s="490">
        <v>45684</v>
      </c>
      <c r="K54" s="868" t="s">
        <v>247</v>
      </c>
      <c r="L54" s="491">
        <v>1.1246</v>
      </c>
      <c r="M54" s="38"/>
    </row>
    <row r="55" spans="2:13" s="37" customFormat="1" ht="18" customHeight="1" x14ac:dyDescent="0.25">
      <c r="B55" s="1050"/>
      <c r="C55" s="865" t="s">
        <v>198</v>
      </c>
      <c r="D55" s="492" t="s">
        <v>43</v>
      </c>
      <c r="E55" s="492" t="s">
        <v>36</v>
      </c>
      <c r="F55" s="492" t="s">
        <v>14</v>
      </c>
      <c r="G55" s="492" t="s">
        <v>1</v>
      </c>
      <c r="H55" s="492" t="s">
        <v>452</v>
      </c>
      <c r="I55" s="493">
        <v>45180</v>
      </c>
      <c r="J55" s="493">
        <v>45215</v>
      </c>
      <c r="K55" s="866" t="s">
        <v>247</v>
      </c>
      <c r="L55" s="494">
        <v>16.481000000000002</v>
      </c>
      <c r="M55" s="38"/>
    </row>
    <row r="56" spans="2:13" s="37" customFormat="1" ht="18" customHeight="1" x14ac:dyDescent="0.25">
      <c r="B56" s="1050"/>
      <c r="C56" s="867" t="s">
        <v>61</v>
      </c>
      <c r="D56" s="489" t="s">
        <v>41</v>
      </c>
      <c r="E56" s="489" t="s">
        <v>27</v>
      </c>
      <c r="F56" s="489" t="s">
        <v>14</v>
      </c>
      <c r="G56" s="489" t="s">
        <v>2</v>
      </c>
      <c r="H56" s="489" t="s">
        <v>452</v>
      </c>
      <c r="I56" s="490">
        <v>44651</v>
      </c>
      <c r="J56" s="490">
        <v>44755</v>
      </c>
      <c r="K56" s="868" t="s">
        <v>247</v>
      </c>
      <c r="L56" s="491">
        <v>1.4892000000000001</v>
      </c>
      <c r="M56" s="38"/>
    </row>
    <row r="57" spans="2:13" s="37" customFormat="1" ht="18" customHeight="1" x14ac:dyDescent="0.25">
      <c r="B57" s="1050"/>
      <c r="C57" s="865" t="s">
        <v>201</v>
      </c>
      <c r="D57" s="492" t="s">
        <v>31</v>
      </c>
      <c r="E57" s="492" t="s">
        <v>16</v>
      </c>
      <c r="F57" s="492" t="s">
        <v>14</v>
      </c>
      <c r="G57" s="492" t="s">
        <v>3</v>
      </c>
      <c r="H57" s="492" t="s">
        <v>452</v>
      </c>
      <c r="I57" s="493">
        <v>45226</v>
      </c>
      <c r="J57" s="493">
        <v>45259</v>
      </c>
      <c r="K57" s="866" t="s">
        <v>247</v>
      </c>
      <c r="L57" s="494">
        <v>6.8250000000000002</v>
      </c>
      <c r="M57" s="38"/>
    </row>
    <row r="58" spans="2:13" s="37" customFormat="1" ht="18" customHeight="1" x14ac:dyDescent="0.25">
      <c r="B58" s="1050"/>
      <c r="C58" s="869" t="s">
        <v>462</v>
      </c>
      <c r="D58" s="489" t="s">
        <v>463</v>
      </c>
      <c r="E58" s="489" t="s">
        <v>33</v>
      </c>
      <c r="F58" s="489" t="s">
        <v>14</v>
      </c>
      <c r="G58" s="489" t="s">
        <v>2</v>
      </c>
      <c r="H58" s="489" t="s">
        <v>452</v>
      </c>
      <c r="I58" s="490">
        <v>45470</v>
      </c>
      <c r="J58" s="490">
        <v>45520</v>
      </c>
      <c r="K58" s="868" t="s">
        <v>247</v>
      </c>
      <c r="L58" s="491">
        <v>6.61</v>
      </c>
      <c r="M58" s="38"/>
    </row>
    <row r="59" spans="2:13" s="37" customFormat="1" ht="18" customHeight="1" x14ac:dyDescent="0.25">
      <c r="B59" s="1050"/>
      <c r="C59" s="869" t="s">
        <v>464</v>
      </c>
      <c r="D59" s="489" t="s">
        <v>38</v>
      </c>
      <c r="E59" s="489" t="s">
        <v>36</v>
      </c>
      <c r="F59" s="489" t="s">
        <v>14</v>
      </c>
      <c r="G59" s="489" t="s">
        <v>1</v>
      </c>
      <c r="H59" s="489" t="s">
        <v>452</v>
      </c>
      <c r="I59" s="490">
        <v>45462</v>
      </c>
      <c r="J59" s="490">
        <v>45519</v>
      </c>
      <c r="K59" s="868" t="s">
        <v>247</v>
      </c>
      <c r="L59" s="491">
        <v>1.1868653200000001</v>
      </c>
      <c r="M59" s="38"/>
    </row>
    <row r="60" spans="2:13" s="37" customFormat="1" ht="18" customHeight="1" thickBot="1" x14ac:dyDescent="0.3">
      <c r="B60" s="1051"/>
      <c r="C60" s="870" t="s">
        <v>701</v>
      </c>
      <c r="D60" s="495" t="s">
        <v>702</v>
      </c>
      <c r="E60" s="498" t="s">
        <v>32</v>
      </c>
      <c r="F60" s="498" t="s">
        <v>14</v>
      </c>
      <c r="G60" s="495" t="s">
        <v>1</v>
      </c>
      <c r="H60" s="495" t="s">
        <v>186</v>
      </c>
      <c r="I60" s="496">
        <v>45426</v>
      </c>
      <c r="J60" s="496">
        <v>45607</v>
      </c>
      <c r="K60" s="871" t="s">
        <v>247</v>
      </c>
      <c r="L60" s="497">
        <v>2.33</v>
      </c>
      <c r="M60" s="38"/>
    </row>
    <row r="61" spans="2:13" s="37" customFormat="1" ht="18" customHeight="1" thickTop="1" x14ac:dyDescent="0.25">
      <c r="B61" s="1052" t="s">
        <v>703</v>
      </c>
      <c r="C61" s="872" t="s">
        <v>476</v>
      </c>
      <c r="D61" s="500" t="s">
        <v>477</v>
      </c>
      <c r="E61" s="499" t="s">
        <v>19</v>
      </c>
      <c r="F61" s="499" t="s">
        <v>14</v>
      </c>
      <c r="G61" s="500" t="s">
        <v>5</v>
      </c>
      <c r="H61" s="873" t="s">
        <v>186</v>
      </c>
      <c r="I61" s="874">
        <v>44256</v>
      </c>
      <c r="J61" s="874">
        <v>44291</v>
      </c>
      <c r="K61" s="874">
        <v>44498</v>
      </c>
      <c r="L61" s="875">
        <v>2</v>
      </c>
      <c r="M61" s="38"/>
    </row>
    <row r="62" spans="2:13" s="37" customFormat="1" ht="18" customHeight="1" x14ac:dyDescent="0.25">
      <c r="B62" s="1053"/>
      <c r="C62" s="876" t="s">
        <v>478</v>
      </c>
      <c r="D62" s="502" t="s">
        <v>704</v>
      </c>
      <c r="E62" s="501" t="s">
        <v>32</v>
      </c>
      <c r="F62" s="501" t="s">
        <v>14</v>
      </c>
      <c r="G62" s="502" t="s">
        <v>1</v>
      </c>
      <c r="H62" s="502" t="s">
        <v>186</v>
      </c>
      <c r="I62" s="503">
        <v>45195</v>
      </c>
      <c r="J62" s="503">
        <v>45250</v>
      </c>
      <c r="K62" s="503">
        <v>45336</v>
      </c>
      <c r="L62" s="504">
        <v>2.11</v>
      </c>
      <c r="M62" s="38"/>
    </row>
    <row r="63" spans="2:13" s="37" customFormat="1" ht="18" customHeight="1" x14ac:dyDescent="0.25">
      <c r="B63" s="1053"/>
      <c r="C63" s="876" t="s">
        <v>469</v>
      </c>
      <c r="D63" s="502" t="s">
        <v>136</v>
      </c>
      <c r="E63" s="501" t="s">
        <v>36</v>
      </c>
      <c r="F63" s="501" t="s">
        <v>20</v>
      </c>
      <c r="G63" s="502" t="s">
        <v>1</v>
      </c>
      <c r="H63" s="502" t="s">
        <v>452</v>
      </c>
      <c r="I63" s="503">
        <v>45309</v>
      </c>
      <c r="J63" s="503">
        <v>45327</v>
      </c>
      <c r="K63" s="502" t="s">
        <v>649</v>
      </c>
      <c r="L63" s="504">
        <v>3.55</v>
      </c>
      <c r="M63" s="38"/>
    </row>
    <row r="64" spans="2:13" s="37" customFormat="1" ht="18" customHeight="1" x14ac:dyDescent="0.25">
      <c r="B64" s="1053"/>
      <c r="C64" s="876" t="s">
        <v>46</v>
      </c>
      <c r="D64" s="502" t="s">
        <v>31</v>
      </c>
      <c r="E64" s="501" t="s">
        <v>32</v>
      </c>
      <c r="F64" s="501" t="s">
        <v>14</v>
      </c>
      <c r="G64" s="502" t="s">
        <v>3</v>
      </c>
      <c r="H64" s="502" t="s">
        <v>59</v>
      </c>
      <c r="I64" s="503">
        <v>45261</v>
      </c>
      <c r="J64" s="503">
        <v>45310</v>
      </c>
      <c r="K64" s="502" t="s">
        <v>649</v>
      </c>
      <c r="L64" s="504">
        <v>6.9</v>
      </c>
      <c r="M64" s="38"/>
    </row>
    <row r="65" spans="2:13" s="37" customFormat="1" ht="18" customHeight="1" x14ac:dyDescent="0.25">
      <c r="B65" s="1053"/>
      <c r="C65" s="876" t="s">
        <v>470</v>
      </c>
      <c r="D65" s="502" t="s">
        <v>136</v>
      </c>
      <c r="E65" s="501" t="s">
        <v>36</v>
      </c>
      <c r="F65" s="501" t="s">
        <v>20</v>
      </c>
      <c r="G65" s="502" t="s">
        <v>1</v>
      </c>
      <c r="H65" s="502" t="s">
        <v>452</v>
      </c>
      <c r="I65" s="503">
        <v>45336</v>
      </c>
      <c r="J65" s="503">
        <v>45377</v>
      </c>
      <c r="K65" s="502" t="s">
        <v>649</v>
      </c>
      <c r="L65" s="504">
        <v>3.55</v>
      </c>
      <c r="M65" s="38"/>
    </row>
    <row r="66" spans="2:13" s="37" customFormat="1" ht="18" customHeight="1" x14ac:dyDescent="0.25">
      <c r="B66" s="1053"/>
      <c r="C66" s="876" t="s">
        <v>705</v>
      </c>
      <c r="D66" s="502" t="s">
        <v>37</v>
      </c>
      <c r="E66" s="501" t="s">
        <v>39</v>
      </c>
      <c r="F66" s="501" t="s">
        <v>20</v>
      </c>
      <c r="G66" s="502" t="s">
        <v>1</v>
      </c>
      <c r="H66" s="502" t="s">
        <v>452</v>
      </c>
      <c r="I66" s="503">
        <v>45546</v>
      </c>
      <c r="J66" s="503">
        <v>45565</v>
      </c>
      <c r="K66" s="502" t="s">
        <v>649</v>
      </c>
      <c r="L66" s="504">
        <v>13.3</v>
      </c>
      <c r="M66" s="38"/>
    </row>
    <row r="67" spans="2:13" s="37" customFormat="1" ht="18" customHeight="1" x14ac:dyDescent="0.25">
      <c r="B67" s="1053"/>
      <c r="C67" s="876" t="s">
        <v>48</v>
      </c>
      <c r="D67" s="502" t="s">
        <v>31</v>
      </c>
      <c r="E67" s="501" t="s">
        <v>45</v>
      </c>
      <c r="F67" s="501" t="s">
        <v>14</v>
      </c>
      <c r="G67" s="502" t="s">
        <v>1</v>
      </c>
      <c r="H67" s="502" t="s">
        <v>452</v>
      </c>
      <c r="I67" s="503">
        <v>44424</v>
      </c>
      <c r="J67" s="503">
        <v>44459</v>
      </c>
      <c r="K67" s="503">
        <v>44881</v>
      </c>
      <c r="L67" s="504">
        <v>1.5760000000000001</v>
      </c>
      <c r="M67" s="38"/>
    </row>
    <row r="68" spans="2:13" s="37" customFormat="1" ht="18" customHeight="1" x14ac:dyDescent="0.25">
      <c r="B68" s="1053"/>
      <c r="C68" s="876" t="s">
        <v>53</v>
      </c>
      <c r="D68" s="502" t="s">
        <v>480</v>
      </c>
      <c r="E68" s="501" t="s">
        <v>33</v>
      </c>
      <c r="F68" s="501" t="s">
        <v>14</v>
      </c>
      <c r="G68" s="502" t="s">
        <v>2</v>
      </c>
      <c r="H68" s="502" t="s">
        <v>452</v>
      </c>
      <c r="I68" s="503">
        <v>44838</v>
      </c>
      <c r="J68" s="503">
        <v>44859</v>
      </c>
      <c r="K68" s="503">
        <v>45040</v>
      </c>
      <c r="L68" s="504">
        <v>1.5873699999999999</v>
      </c>
      <c r="M68" s="38"/>
    </row>
    <row r="69" spans="2:13" s="37" customFormat="1" ht="18" customHeight="1" x14ac:dyDescent="0.25">
      <c r="B69" s="1053"/>
      <c r="C69" s="876" t="s">
        <v>473</v>
      </c>
      <c r="D69" s="502" t="s">
        <v>466</v>
      </c>
      <c r="E69" s="501" t="s">
        <v>25</v>
      </c>
      <c r="F69" s="501" t="s">
        <v>14</v>
      </c>
      <c r="G69" s="502" t="s">
        <v>1</v>
      </c>
      <c r="H69" s="502" t="s">
        <v>452</v>
      </c>
      <c r="I69" s="503">
        <v>45309</v>
      </c>
      <c r="J69" s="503">
        <v>45330</v>
      </c>
      <c r="K69" s="503">
        <v>45666</v>
      </c>
      <c r="L69" s="504">
        <v>1.242</v>
      </c>
      <c r="M69" s="38"/>
    </row>
    <row r="70" spans="2:13" s="37" customFormat="1" ht="18" customHeight="1" x14ac:dyDescent="0.25">
      <c r="B70" s="1053"/>
      <c r="C70" s="876" t="s">
        <v>706</v>
      </c>
      <c r="D70" s="502" t="s">
        <v>40</v>
      </c>
      <c r="E70" s="501" t="s">
        <v>13</v>
      </c>
      <c r="F70" s="501" t="s">
        <v>14</v>
      </c>
      <c r="G70" s="502" t="s">
        <v>2</v>
      </c>
      <c r="H70" s="502" t="s">
        <v>186</v>
      </c>
      <c r="I70" s="503">
        <v>45460</v>
      </c>
      <c r="J70" s="503">
        <v>45643</v>
      </c>
      <c r="K70" s="502" t="s">
        <v>649</v>
      </c>
      <c r="L70" s="504">
        <v>3.45</v>
      </c>
      <c r="M70" s="38"/>
    </row>
    <row r="71" spans="2:13" s="37" customFormat="1" ht="18" customHeight="1" x14ac:dyDescent="0.25">
      <c r="B71" s="1053"/>
      <c r="C71" s="876" t="s">
        <v>707</v>
      </c>
      <c r="D71" s="502" t="s">
        <v>708</v>
      </c>
      <c r="E71" s="501" t="s">
        <v>25</v>
      </c>
      <c r="F71" s="501" t="s">
        <v>14</v>
      </c>
      <c r="G71" s="502" t="s">
        <v>2</v>
      </c>
      <c r="H71" s="502" t="s">
        <v>186</v>
      </c>
      <c r="I71" s="503">
        <v>45377</v>
      </c>
      <c r="J71" s="503">
        <v>45393</v>
      </c>
      <c r="K71" s="502" t="s">
        <v>649</v>
      </c>
      <c r="L71" s="504">
        <v>1.68</v>
      </c>
      <c r="M71" s="38"/>
    </row>
    <row r="72" spans="2:13" s="37" customFormat="1" ht="18" customHeight="1" x14ac:dyDescent="0.25">
      <c r="B72" s="1053"/>
      <c r="C72" s="876" t="s">
        <v>54</v>
      </c>
      <c r="D72" s="502" t="s">
        <v>55</v>
      </c>
      <c r="E72" s="501" t="s">
        <v>22</v>
      </c>
      <c r="F72" s="501" t="s">
        <v>20</v>
      </c>
      <c r="G72" s="502" t="s">
        <v>2</v>
      </c>
      <c r="H72" s="502" t="s">
        <v>56</v>
      </c>
      <c r="I72" s="503">
        <v>45217</v>
      </c>
      <c r="J72" s="503">
        <v>45244</v>
      </c>
      <c r="K72" s="502" t="s">
        <v>649</v>
      </c>
      <c r="L72" s="504">
        <v>9.99315</v>
      </c>
      <c r="M72" s="38"/>
    </row>
    <row r="73" spans="2:13" s="37" customFormat="1" ht="18" customHeight="1" x14ac:dyDescent="0.25">
      <c r="B73" s="1053"/>
      <c r="C73" s="876" t="s">
        <v>222</v>
      </c>
      <c r="D73" s="502" t="s">
        <v>35</v>
      </c>
      <c r="E73" s="501" t="s">
        <v>19</v>
      </c>
      <c r="F73" s="501" t="s">
        <v>14</v>
      </c>
      <c r="G73" s="502" t="s">
        <v>1</v>
      </c>
      <c r="H73" s="502" t="s">
        <v>23</v>
      </c>
      <c r="I73" s="503">
        <v>45091</v>
      </c>
      <c r="J73" s="503">
        <v>45119</v>
      </c>
      <c r="K73" s="503">
        <v>45156</v>
      </c>
      <c r="L73" s="504">
        <v>1.3</v>
      </c>
      <c r="M73" s="38"/>
    </row>
    <row r="74" spans="2:13" s="37" customFormat="1" ht="18" customHeight="1" x14ac:dyDescent="0.25">
      <c r="B74" s="1053"/>
      <c r="C74" s="876" t="s">
        <v>60</v>
      </c>
      <c r="D74" s="502" t="s">
        <v>31</v>
      </c>
      <c r="E74" s="501" t="s">
        <v>32</v>
      </c>
      <c r="F74" s="501" t="s">
        <v>14</v>
      </c>
      <c r="G74" s="502" t="s">
        <v>3</v>
      </c>
      <c r="H74" s="502" t="s">
        <v>452</v>
      </c>
      <c r="I74" s="503">
        <v>44678</v>
      </c>
      <c r="J74" s="503">
        <v>44727</v>
      </c>
      <c r="K74" s="503">
        <v>45140</v>
      </c>
      <c r="L74" s="504">
        <v>6.8250000000000002</v>
      </c>
      <c r="M74" s="38"/>
    </row>
    <row r="75" spans="2:13" s="37" customFormat="1" ht="18" customHeight="1" x14ac:dyDescent="0.25">
      <c r="B75" s="1053"/>
      <c r="C75" s="876" t="s">
        <v>461</v>
      </c>
      <c r="D75" s="502" t="s">
        <v>37</v>
      </c>
      <c r="E75" s="501" t="s">
        <v>39</v>
      </c>
      <c r="F75" s="501" t="s">
        <v>20</v>
      </c>
      <c r="G75" s="502" t="s">
        <v>1</v>
      </c>
      <c r="H75" s="502" t="s">
        <v>452</v>
      </c>
      <c r="I75" s="503">
        <v>45464</v>
      </c>
      <c r="J75" s="503">
        <v>45530</v>
      </c>
      <c r="K75" s="502" t="s">
        <v>649</v>
      </c>
      <c r="L75" s="504">
        <v>13.3</v>
      </c>
      <c r="M75" s="38"/>
    </row>
    <row r="76" spans="2:13" s="37" customFormat="1" ht="18" customHeight="1" x14ac:dyDescent="0.25">
      <c r="B76" s="1053"/>
      <c r="C76" s="876" t="s">
        <v>199</v>
      </c>
      <c r="D76" s="502" t="s">
        <v>31</v>
      </c>
      <c r="E76" s="501" t="s">
        <v>27</v>
      </c>
      <c r="F76" s="501" t="s">
        <v>14</v>
      </c>
      <c r="G76" s="502" t="s">
        <v>1</v>
      </c>
      <c r="H76" s="502" t="s">
        <v>59</v>
      </c>
      <c r="I76" s="503">
        <v>45240</v>
      </c>
      <c r="J76" s="503">
        <v>45261</v>
      </c>
      <c r="K76" s="502" t="s">
        <v>649</v>
      </c>
      <c r="L76" s="504">
        <v>6.9</v>
      </c>
      <c r="M76" s="38"/>
    </row>
    <row r="77" spans="2:13" s="37" customFormat="1" ht="18" customHeight="1" x14ac:dyDescent="0.25">
      <c r="B77" s="1053"/>
      <c r="C77" s="876" t="s">
        <v>200</v>
      </c>
      <c r="D77" s="502" t="s">
        <v>698</v>
      </c>
      <c r="E77" s="501" t="s">
        <v>19</v>
      </c>
      <c r="F77" s="501" t="s">
        <v>14</v>
      </c>
      <c r="G77" s="502" t="s">
        <v>1</v>
      </c>
      <c r="H77" s="502" t="s">
        <v>452</v>
      </c>
      <c r="I77" s="503">
        <v>45057</v>
      </c>
      <c r="J77" s="503">
        <v>45075</v>
      </c>
      <c r="K77" s="503">
        <v>45160</v>
      </c>
      <c r="L77" s="504">
        <v>8.5295299999999994</v>
      </c>
      <c r="M77" s="38"/>
    </row>
    <row r="78" spans="2:13" s="37" customFormat="1" ht="18" customHeight="1" x14ac:dyDescent="0.25">
      <c r="B78" s="1053"/>
      <c r="C78" s="876" t="s">
        <v>187</v>
      </c>
      <c r="D78" s="502" t="s">
        <v>481</v>
      </c>
      <c r="E78" s="501" t="s">
        <v>26</v>
      </c>
      <c r="F78" s="501" t="s">
        <v>14</v>
      </c>
      <c r="G78" s="502" t="s">
        <v>1</v>
      </c>
      <c r="H78" s="502" t="s">
        <v>186</v>
      </c>
      <c r="I78" s="503">
        <v>44893</v>
      </c>
      <c r="J78" s="503">
        <v>44909</v>
      </c>
      <c r="K78" s="503">
        <v>44924</v>
      </c>
      <c r="L78" s="504">
        <v>2.3597999999999999</v>
      </c>
      <c r="M78" s="38"/>
    </row>
    <row r="79" spans="2:13" s="37" customFormat="1" ht="18" customHeight="1" x14ac:dyDescent="0.25">
      <c r="B79" s="1053"/>
      <c r="C79" s="876" t="s">
        <v>47</v>
      </c>
      <c r="D79" s="502" t="s">
        <v>38</v>
      </c>
      <c r="E79" s="501" t="s">
        <v>32</v>
      </c>
      <c r="F79" s="501" t="s">
        <v>14</v>
      </c>
      <c r="G79" s="502" t="s">
        <v>1</v>
      </c>
      <c r="H79" s="502" t="s">
        <v>23</v>
      </c>
      <c r="I79" s="503">
        <v>45439</v>
      </c>
      <c r="J79" s="503">
        <v>45454</v>
      </c>
      <c r="K79" s="503">
        <v>45586</v>
      </c>
      <c r="L79" s="504">
        <v>2.5</v>
      </c>
      <c r="M79" s="38"/>
    </row>
    <row r="80" spans="2:13" s="37" customFormat="1" ht="18" customHeight="1" x14ac:dyDescent="0.25">
      <c r="B80" s="1053"/>
      <c r="C80" s="876" t="s">
        <v>49</v>
      </c>
      <c r="D80" s="502" t="s">
        <v>31</v>
      </c>
      <c r="E80" s="501" t="s">
        <v>45</v>
      </c>
      <c r="F80" s="501" t="s">
        <v>20</v>
      </c>
      <c r="G80" s="502" t="s">
        <v>1</v>
      </c>
      <c r="H80" s="502" t="s">
        <v>452</v>
      </c>
      <c r="I80" s="503">
        <v>44552</v>
      </c>
      <c r="J80" s="503">
        <v>44609</v>
      </c>
      <c r="K80" s="503">
        <v>44811</v>
      </c>
      <c r="L80" s="504">
        <v>8.5608000000000004</v>
      </c>
      <c r="M80" s="38"/>
    </row>
    <row r="81" spans="2:13" s="37" customFormat="1" ht="18" customHeight="1" x14ac:dyDescent="0.25">
      <c r="B81" s="1053"/>
      <c r="C81" s="876" t="s">
        <v>465</v>
      </c>
      <c r="D81" s="502" t="s">
        <v>466</v>
      </c>
      <c r="E81" s="501" t="s">
        <v>19</v>
      </c>
      <c r="F81" s="501" t="s">
        <v>14</v>
      </c>
      <c r="G81" s="502" t="s">
        <v>1</v>
      </c>
      <c r="H81" s="502" t="s">
        <v>59</v>
      </c>
      <c r="I81" s="503">
        <v>45594</v>
      </c>
      <c r="J81" s="503">
        <v>45614</v>
      </c>
      <c r="K81" s="503">
        <v>45630</v>
      </c>
      <c r="L81" s="504">
        <v>2.4</v>
      </c>
      <c r="M81" s="38"/>
    </row>
    <row r="82" spans="2:13" s="37" customFormat="1" ht="18" customHeight="1" x14ac:dyDescent="0.25">
      <c r="B82" s="1053"/>
      <c r="C82" s="876" t="s">
        <v>202</v>
      </c>
      <c r="D82" s="34" t="s">
        <v>223</v>
      </c>
      <c r="E82" s="33" t="s">
        <v>33</v>
      </c>
      <c r="F82" s="33" t="s">
        <v>14</v>
      </c>
      <c r="G82" s="34" t="s">
        <v>203</v>
      </c>
      <c r="H82" s="34" t="s">
        <v>452</v>
      </c>
      <c r="I82" s="35">
        <v>45050</v>
      </c>
      <c r="J82" s="35">
        <v>45114</v>
      </c>
      <c r="K82" s="35">
        <v>45540</v>
      </c>
      <c r="L82" s="36">
        <v>5.5996100000000002</v>
      </c>
      <c r="M82" s="38"/>
    </row>
    <row r="83" spans="2:13" s="37" customFormat="1" ht="18" customHeight="1" x14ac:dyDescent="0.25">
      <c r="B83" s="1053"/>
      <c r="C83" s="876" t="s">
        <v>467</v>
      </c>
      <c r="D83" s="877" t="s">
        <v>192</v>
      </c>
      <c r="E83" s="878" t="s">
        <v>25</v>
      </c>
      <c r="F83" s="878" t="s">
        <v>14</v>
      </c>
      <c r="G83" s="877" t="s">
        <v>1</v>
      </c>
      <c r="H83" s="877" t="s">
        <v>452</v>
      </c>
      <c r="I83" s="879">
        <v>45498</v>
      </c>
      <c r="J83" s="879">
        <v>45530</v>
      </c>
      <c r="K83" s="502" t="s">
        <v>649</v>
      </c>
      <c r="L83" s="880">
        <v>4.8608000000000002</v>
      </c>
      <c r="M83" s="38"/>
    </row>
    <row r="84" spans="2:13" s="37" customFormat="1" ht="18" customHeight="1" x14ac:dyDescent="0.25">
      <c r="B84" s="1053"/>
      <c r="C84" s="876" t="s">
        <v>204</v>
      </c>
      <c r="D84" s="877" t="s">
        <v>709</v>
      </c>
      <c r="E84" s="878" t="s">
        <v>15</v>
      </c>
      <c r="F84" s="878" t="s">
        <v>14</v>
      </c>
      <c r="G84" s="877" t="s">
        <v>1</v>
      </c>
      <c r="H84" s="877" t="s">
        <v>452</v>
      </c>
      <c r="I84" s="879">
        <v>45086</v>
      </c>
      <c r="J84" s="879">
        <v>45121</v>
      </c>
      <c r="K84" s="879">
        <v>45316</v>
      </c>
      <c r="L84" s="880">
        <v>28.5</v>
      </c>
      <c r="M84" s="38"/>
    </row>
    <row r="85" spans="2:13" s="37" customFormat="1" ht="18" customHeight="1" x14ac:dyDescent="0.25">
      <c r="B85" s="1053"/>
      <c r="C85" s="876" t="s">
        <v>482</v>
      </c>
      <c r="D85" s="502" t="s">
        <v>136</v>
      </c>
      <c r="E85" s="501" t="s">
        <v>36</v>
      </c>
      <c r="F85" s="501" t="s">
        <v>20</v>
      </c>
      <c r="G85" s="502" t="s">
        <v>1</v>
      </c>
      <c r="H85" s="502" t="s">
        <v>186</v>
      </c>
      <c r="I85" s="503">
        <v>45076</v>
      </c>
      <c r="J85" s="503">
        <v>45097</v>
      </c>
      <c r="K85" s="503">
        <v>45237</v>
      </c>
      <c r="L85" s="504">
        <v>2.0499999999999998</v>
      </c>
      <c r="M85" s="38"/>
    </row>
    <row r="86" spans="2:13" s="37" customFormat="1" ht="18" customHeight="1" x14ac:dyDescent="0.25">
      <c r="B86" s="1053"/>
      <c r="C86" s="876" t="s">
        <v>206</v>
      </c>
      <c r="D86" s="502" t="s">
        <v>710</v>
      </c>
      <c r="E86" s="501" t="s">
        <v>24</v>
      </c>
      <c r="F86" s="501" t="s">
        <v>14</v>
      </c>
      <c r="G86" s="502" t="s">
        <v>1</v>
      </c>
      <c r="H86" s="502" t="s">
        <v>452</v>
      </c>
      <c r="I86" s="503">
        <v>45163</v>
      </c>
      <c r="J86" s="503">
        <v>45243</v>
      </c>
      <c r="K86" s="502" t="s">
        <v>649</v>
      </c>
      <c r="L86" s="504">
        <v>4.0011999999999999</v>
      </c>
      <c r="M86" s="38"/>
    </row>
    <row r="87" spans="2:13" s="37" customFormat="1" ht="18" customHeight="1" x14ac:dyDescent="0.25">
      <c r="B87" s="1053"/>
      <c r="C87" s="876" t="s">
        <v>62</v>
      </c>
      <c r="D87" s="34" t="s">
        <v>42</v>
      </c>
      <c r="E87" s="33" t="s">
        <v>32</v>
      </c>
      <c r="F87" s="33" t="s">
        <v>14</v>
      </c>
      <c r="G87" s="34" t="s">
        <v>1</v>
      </c>
      <c r="H87" s="34" t="s">
        <v>479</v>
      </c>
      <c r="I87" s="35">
        <v>44922</v>
      </c>
      <c r="J87" s="35">
        <v>44965</v>
      </c>
      <c r="K87" s="35">
        <v>45105</v>
      </c>
      <c r="L87" s="36">
        <v>23.3333333</v>
      </c>
      <c r="M87" s="38"/>
    </row>
    <row r="88" spans="2:13" s="37" customFormat="1" ht="18" customHeight="1" x14ac:dyDescent="0.25">
      <c r="B88" s="1053"/>
      <c r="C88" s="876" t="s">
        <v>208</v>
      </c>
      <c r="D88" s="501" t="s">
        <v>483</v>
      </c>
      <c r="E88" s="878" t="s">
        <v>33</v>
      </c>
      <c r="F88" s="878" t="s">
        <v>14</v>
      </c>
      <c r="G88" s="877" t="s">
        <v>2</v>
      </c>
      <c r="H88" s="877" t="s">
        <v>59</v>
      </c>
      <c r="I88" s="879">
        <v>45008</v>
      </c>
      <c r="J88" s="879">
        <v>45036</v>
      </c>
      <c r="K88" s="879">
        <v>45174</v>
      </c>
      <c r="L88" s="880">
        <v>6.3959999999999999</v>
      </c>
      <c r="M88" s="38"/>
    </row>
    <row r="89" spans="2:13" s="37" customFormat="1" ht="18" customHeight="1" thickBot="1" x14ac:dyDescent="0.3">
      <c r="B89" s="1054"/>
      <c r="C89" s="881" t="s">
        <v>475</v>
      </c>
      <c r="D89" s="506" t="s">
        <v>29</v>
      </c>
      <c r="E89" s="505" t="s">
        <v>19</v>
      </c>
      <c r="F89" s="505" t="s">
        <v>14</v>
      </c>
      <c r="G89" s="506" t="s">
        <v>1</v>
      </c>
      <c r="H89" s="506" t="s">
        <v>186</v>
      </c>
      <c r="I89" s="507">
        <v>45148</v>
      </c>
      <c r="J89" s="507">
        <v>45198</v>
      </c>
      <c r="K89" s="507">
        <v>45469</v>
      </c>
      <c r="L89" s="508">
        <v>4.7131150000000002</v>
      </c>
      <c r="M89" s="38"/>
    </row>
    <row r="90" spans="2:13" s="37" customFormat="1" ht="18" customHeight="1" thickTop="1" thickBot="1" x14ac:dyDescent="0.3">
      <c r="C90" s="31"/>
      <c r="D90" s="32"/>
      <c r="E90" s="33"/>
      <c r="F90" s="33"/>
      <c r="G90" s="34"/>
      <c r="H90" s="34"/>
      <c r="I90" s="35"/>
      <c r="L90" s="38"/>
      <c r="M90" s="38"/>
    </row>
    <row r="91" spans="2:13" s="510" customFormat="1" ht="30.75" customHeight="1" thickTop="1" thickBot="1" x14ac:dyDescent="0.3">
      <c r="B91" s="1045" t="s">
        <v>711</v>
      </c>
      <c r="C91" s="1045"/>
      <c r="D91" s="1045"/>
      <c r="E91" s="1045"/>
      <c r="F91" s="1045"/>
      <c r="G91" s="1045"/>
      <c r="H91" s="1045"/>
      <c r="I91" s="1045"/>
      <c r="J91" s="509"/>
      <c r="K91" s="509"/>
      <c r="L91" s="509">
        <f t="shared" ref="L91" si="0">SUM(L6:L89)</f>
        <v>1039.2237513999999</v>
      </c>
      <c r="M91" s="511"/>
    </row>
    <row r="92" spans="2:13" ht="15.75" thickTop="1" x14ac:dyDescent="0.25"/>
    <row r="93" spans="2:13" x14ac:dyDescent="0.25">
      <c r="B93" s="512" t="s">
        <v>712</v>
      </c>
    </row>
    <row r="94" spans="2:13" x14ac:dyDescent="0.25">
      <c r="B94" s="512" t="s">
        <v>713</v>
      </c>
    </row>
    <row r="95" spans="2:13" x14ac:dyDescent="0.25">
      <c r="J95" s="513"/>
    </row>
  </sheetData>
  <mergeCells count="5">
    <mergeCell ref="B91:I91"/>
    <mergeCell ref="B6:B46"/>
    <mergeCell ref="B47:B60"/>
    <mergeCell ref="B61:B89"/>
    <mergeCell ref="B2:L2"/>
  </mergeCells>
  <pageMargins left="0.7" right="0.7" top="0.75" bottom="0.75" header="0.3" footer="0.3"/>
  <pageSetup scale="32" orientation="portrait" r:id="rId1"/>
  <colBreaks count="1" manualBreakCount="1">
    <brk id="13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CONTENIDO</vt:lpstr>
      <vt:lpstr>1. PRODUCCIÓN METÁLICA</vt:lpstr>
      <vt:lpstr>2. PRODUCCIÓN EMPRESAS</vt:lpstr>
      <vt:lpstr>3. PRODUCCIÓN DEPARTAMENTOS </vt:lpstr>
      <vt:lpstr>4. NO METÁLICA</vt:lpstr>
      <vt:lpstr>4.1. NO METÁLICA DEPARTAMENTOS</vt:lpstr>
      <vt:lpstr>4.2. CARBONÍFERA</vt:lpstr>
      <vt:lpstr>5. MACROECONÓMICAS</vt:lpstr>
      <vt:lpstr>6. EXPORTACIONES</vt:lpstr>
      <vt:lpstr>6.1 EXPORTACIONES PART</vt:lpstr>
      <vt:lpstr>6.2 EXPORT PRODUCTOS</vt:lpstr>
      <vt:lpstr>7. INVERSIONES</vt:lpstr>
      <vt:lpstr>8. INVERSIONES TIPO</vt:lpstr>
      <vt:lpstr>9. INVERSIONES RUBRO</vt:lpstr>
      <vt:lpstr>10. EMPLEO</vt:lpstr>
      <vt:lpstr>11. EMPLEO-GÉNERO</vt:lpstr>
      <vt:lpstr>12. TRANSFERENCIAS</vt:lpstr>
      <vt:lpstr>13. TRANSFERENCIAS 2</vt:lpstr>
      <vt:lpstr>14. CATASTRO ACTIVIDAD</vt:lpstr>
      <vt:lpstr>14.1 ACTIVIDAD MINERA</vt:lpstr>
      <vt:lpstr>14.2 ÁREAS RESTRINGIDAS</vt:lpstr>
      <vt:lpstr>15. RECAUDACIÓN</vt:lpstr>
      <vt:lpstr>CPIM 2025</vt:lpstr>
      <vt:lpstr>CPEM 2025</vt:lpstr>
      <vt:lpstr>'1. PRODUCCIÓN METÁLICA'!Área_de_impresión</vt:lpstr>
      <vt:lpstr>'10. EMPLEO'!Área_de_impresión</vt:lpstr>
      <vt:lpstr>'11. EMPLEO-GÉNERO'!Área_de_impresión</vt:lpstr>
      <vt:lpstr>'12. TRANSFERENCIAS'!Área_de_impresión</vt:lpstr>
      <vt:lpstr>'13. TRANSFERENCIAS 2'!Área_de_impresión</vt:lpstr>
      <vt:lpstr>'14. CATASTRO ACTIVIDAD'!Área_de_impresión</vt:lpstr>
      <vt:lpstr>'14.1 ACTIVIDAD MINERA'!Área_de_impresión</vt:lpstr>
      <vt:lpstr>'14.2 ÁREAS RESTRINGIDAS'!Área_de_impresión</vt:lpstr>
      <vt:lpstr>'15. RECAUDACIÓN'!Área_de_impresión</vt:lpstr>
      <vt:lpstr>'2. PRODUCCIÓN EMPRESAS'!Área_de_impresión</vt:lpstr>
      <vt:lpstr>'3. PRODUCCIÓN DEPARTAMENTOS '!Área_de_impresión</vt:lpstr>
      <vt:lpstr>'4. NO METÁLICA'!Área_de_impresión</vt:lpstr>
      <vt:lpstr>'4.1. NO METÁLICA DEPARTAMENTOS'!Área_de_impresión</vt:lpstr>
      <vt:lpstr>'4.2. CARBONÍFERA'!Área_de_impresión</vt:lpstr>
      <vt:lpstr>'5. MACROECONÓMICAS'!Área_de_impresión</vt:lpstr>
      <vt:lpstr>'6. EXPORTACIONES'!Área_de_impresión</vt:lpstr>
      <vt:lpstr>'6.1 EXPORTACIONES PART'!Área_de_impresión</vt:lpstr>
      <vt:lpstr>'6.2 EXPORT PRODUCTOS'!Área_de_impresión</vt:lpstr>
      <vt:lpstr>'7. INVERSIONES'!Área_de_impresión</vt:lpstr>
      <vt:lpstr>'8. INVERSIONES TIPO'!Área_de_impresión</vt:lpstr>
      <vt:lpstr>'9. INVERSIONES RUBRO'!Área_de_impresión</vt:lpstr>
      <vt:lpstr>CONTENIDO!Área_de_impresión</vt:lpstr>
      <vt:lpstr>'CPEM 2025'!Área_de_impresión</vt:lpstr>
      <vt:lpstr>'CPIM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PARRAGUEZ, ANGHELA MERCEDES</dc:creator>
  <cp:lastModifiedBy>TEMP_DGPSM075</cp:lastModifiedBy>
  <cp:lastPrinted>2022-09-01T14:01:14Z</cp:lastPrinted>
  <dcterms:created xsi:type="dcterms:W3CDTF">2021-02-25T21:18:08Z</dcterms:created>
  <dcterms:modified xsi:type="dcterms:W3CDTF">2025-05-08T14:57:17Z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{B6E2BAF9-61C8-408A-BAB6-94EC5949AFB7}</vt:lpwstr>
  </property>
</Properties>
</file>