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harts/chart4.xml" ContentType="application/vnd.openxmlformats-officedocument.drawingml.chart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charts/chart5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/>
  <mc:AlternateContent xmlns:mc="http://schemas.openxmlformats.org/markup-compatibility/2006">
    <mc:Choice Requires="x15">
      <x15ac:absPath xmlns:x15ac="http://schemas.microsoft.com/office/spreadsheetml/2010/11/ac" url="D:\MINEM\BEM\BEM 2025\BEM 05 - mayo 2025\"/>
    </mc:Choice>
  </mc:AlternateContent>
  <xr:revisionPtr revIDLastSave="0" documentId="8_{A8F41A18-34F5-446C-A4D5-A3539AD955D2}" xr6:coauthVersionLast="47" xr6:coauthVersionMax="47" xr10:uidLastSave="{00000000-0000-0000-0000-000000000000}"/>
  <bookViews>
    <workbookView xWindow="-120" yWindow="-120" windowWidth="29040" windowHeight="15840" tabRatio="764" xr2:uid="{00000000-000D-0000-FFFF-FFFF00000000}"/>
  </bookViews>
  <sheets>
    <sheet name="CONTENIDO" sheetId="424" r:id="rId1"/>
    <sheet name="1. PRODUCCIÓN METÁLICA" sheetId="1198" r:id="rId2"/>
    <sheet name="2. PRODUCCIÓN EMPRESAS" sheetId="1199" r:id="rId3"/>
    <sheet name="3. PRODUCCIÓN DEPARTAMENTOS " sheetId="1200" r:id="rId4"/>
    <sheet name="4. NO METÁLICA" sheetId="1177" r:id="rId5"/>
    <sheet name="4.1. NO METÁLICA DEPARTAMENTOS" sheetId="1178" r:id="rId6"/>
    <sheet name="4.2. CARBONÍFERA" sheetId="1179" r:id="rId7"/>
    <sheet name="5. MACROECONÓMICAS" sheetId="1180" r:id="rId8"/>
    <sheet name="6. EXPORTACIONES" sheetId="1181" r:id="rId9"/>
    <sheet name="6.1 EXPORTACIONES PART" sheetId="1182" r:id="rId10"/>
    <sheet name="6.2 EXPORT PRODUCTOS" sheetId="1183" r:id="rId11"/>
    <sheet name="7. INVERSIONES" sheetId="1184" r:id="rId12"/>
    <sheet name="8. INVERSIONES TIPO" sheetId="1185" r:id="rId13"/>
    <sheet name="9. INVERSIONES RUBRO" sheetId="1186" r:id="rId14"/>
    <sheet name="10. EMPLEO" sheetId="1187" r:id="rId15"/>
    <sheet name="11. EMPLEO-GÉNERO" sheetId="1188" r:id="rId16"/>
    <sheet name="12. TRANSFERENCIAS" sheetId="1189" r:id="rId17"/>
    <sheet name="13. TRANSFERENCIAS 2" sheetId="1190" r:id="rId18"/>
    <sheet name="14. CATASTRO ACTIVIDAD" sheetId="1191" r:id="rId19"/>
    <sheet name="14.1 ACTIVIDAD MINERA" sheetId="1193" r:id="rId20"/>
    <sheet name="14.2 ÁREAS RESTRINGIDAS" sheetId="1192" r:id="rId21"/>
    <sheet name="15. RECAUDACIÓN" sheetId="1194" r:id="rId22"/>
    <sheet name="CPIM 2025" sheetId="910" r:id="rId23"/>
    <sheet name="CPEM 2025" sheetId="864" r:id="rId24"/>
  </sheets>
  <definedNames>
    <definedName name="_xlnm._FilterDatabase" localSheetId="14" hidden="1">'10. EMPLEO'!$M$9:$O$18</definedName>
    <definedName name="_xlnm._FilterDatabase" localSheetId="16" hidden="1">'12. TRANSFERENCIAS'!$A$4:$K$4</definedName>
    <definedName name="_xlnm._FilterDatabase" localSheetId="17" hidden="1">'13. TRANSFERENCIAS 2'!$A$5:$K$5</definedName>
    <definedName name="_xlnm._FilterDatabase" localSheetId="2" hidden="1">'2. PRODUCCIÓN EMPRESAS'!$A$5:$E$106</definedName>
    <definedName name="_xlnm._FilterDatabase" localSheetId="3" hidden="1">'3. PRODUCCIÓN DEPARTAMENTOS '!$A$6:$E$115</definedName>
    <definedName name="_xlnm._FilterDatabase" localSheetId="12" hidden="1">'8. INVERSIONES TIPO'!#REF!</definedName>
    <definedName name="_xlnm._FilterDatabase" localSheetId="23" hidden="1">'CPEM 2025'!$B$4:$J$89</definedName>
    <definedName name="_xlnm.Print_Area" localSheetId="1">'1. PRODUCCIÓN METÁLICA'!$A$1:$O$66</definedName>
    <definedName name="_xlnm.Print_Area" localSheetId="14">'10. EMPLEO'!$A$1:$O$67</definedName>
    <definedName name="_xlnm.Print_Area" localSheetId="15">'11. EMPLEO-GÉNERO'!$A$1:$S$23</definedName>
    <definedName name="_xlnm.Print_Area" localSheetId="16">'12. TRANSFERENCIAS'!$A$1:$M$33</definedName>
    <definedName name="_xlnm.Print_Area" localSheetId="17">'13. TRANSFERENCIAS 2'!$A$1:$M$87</definedName>
    <definedName name="_xlnm.Print_Area" localSheetId="18">'14. CATASTRO ACTIVIDAD'!$A$1:$O$61</definedName>
    <definedName name="_xlnm.Print_Area" localSheetId="19">'14.1 ACTIVIDAD MINERA'!$A$1:$D$16</definedName>
    <definedName name="_xlnm.Print_Area" localSheetId="20">'14.2 ÁREAS RESTRINGIDAS'!$A$1:$F$29</definedName>
    <definedName name="_xlnm.Print_Area" localSheetId="21">'15. RECAUDACIÓN'!$A$1:$H$57</definedName>
    <definedName name="_xlnm.Print_Area" localSheetId="2">'2. PRODUCCIÓN EMPRESAS'!$A$1:$I$107</definedName>
    <definedName name="_xlnm.Print_Area" localSheetId="3">'3. PRODUCCIÓN DEPARTAMENTOS '!$A$1:$I$116</definedName>
    <definedName name="_xlnm.Print_Area" localSheetId="4">'4. NO METÁLICA'!$A$1:$J$43</definedName>
    <definedName name="_xlnm.Print_Area" localSheetId="5">'4.1. NO METÁLICA DEPARTAMENTOS'!$A$1:$J$125</definedName>
    <definedName name="_xlnm.Print_Area" localSheetId="6">'4.2. CARBONÍFERA'!$A$1:$J$15</definedName>
    <definedName name="_xlnm.Print_Area" localSheetId="7">'5. MACROECONÓMICAS'!$A$1:$K$48</definedName>
    <definedName name="_xlnm.Print_Area" localSheetId="8">'6. EXPORTACIONES'!$A$1:$L$108</definedName>
    <definedName name="_xlnm.Print_Area" localSheetId="9">'6.1 EXPORTACIONES PART'!$A$1:$R$26</definedName>
    <definedName name="_xlnm.Print_Area" localSheetId="10">'6.2 EXPORT PRODUCTOS'!$A$1:$D$40</definedName>
    <definedName name="_xlnm.Print_Area" localSheetId="11">'7. INVERSIONES'!$A$1:$I$61</definedName>
    <definedName name="_xlnm.Print_Area" localSheetId="12">'8. INVERSIONES TIPO'!$A$1:$I$88</definedName>
    <definedName name="_xlnm.Print_Area" localSheetId="13">'9. INVERSIONES RUBRO'!$A$1:$I$82</definedName>
    <definedName name="_xlnm.Print_Area" localSheetId="0">CONTENIDO!$A$1:$M$58</definedName>
    <definedName name="_xlnm.Print_Area" localSheetId="23">'CPEM 2025'!$A$1:$M$95</definedName>
    <definedName name="_xlnm.Print_Area" localSheetId="22">'CPIM 2025'!$A$1:$J$80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OTI_2" localSheetId="1">#REF!</definedName>
    <definedName name="OTI_2" localSheetId="15">#REF!</definedName>
    <definedName name="OTI_2" localSheetId="19">#REF!</definedName>
    <definedName name="OTI_2" localSheetId="21">#REF!</definedName>
    <definedName name="OTI_2" localSheetId="2">#REF!</definedName>
    <definedName name="OTI_2" localSheetId="3">#REF!</definedName>
    <definedName name="OTI_2" localSheetId="7">#REF!</definedName>
    <definedName name="OTI_2" localSheetId="23">#REF!</definedName>
    <definedName name="OTI_2" localSheetId="22">#REF!</definedName>
    <definedName name="OTI_2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2" i="1200" l="1"/>
  <c r="G22" i="1200"/>
  <c r="G114" i="1200"/>
  <c r="D114" i="1200"/>
  <c r="F113" i="1200"/>
  <c r="H114" i="1200" s="1"/>
  <c r="H113" i="1200" s="1"/>
  <c r="E113" i="1200"/>
  <c r="C113" i="1200"/>
  <c r="D113" i="1200" s="1"/>
  <c r="B113" i="1200"/>
  <c r="G112" i="1200"/>
  <c r="D112" i="1200"/>
  <c r="H111" i="1200"/>
  <c r="G111" i="1200"/>
  <c r="D111" i="1200"/>
  <c r="H110" i="1200"/>
  <c r="G110" i="1200"/>
  <c r="D110" i="1200"/>
  <c r="F109" i="1200"/>
  <c r="G109" i="1200" s="1"/>
  <c r="E109" i="1200"/>
  <c r="D109" i="1200"/>
  <c r="C109" i="1200"/>
  <c r="B109" i="1200"/>
  <c r="G108" i="1200"/>
  <c r="D108" i="1200"/>
  <c r="G107" i="1200"/>
  <c r="D107" i="1200"/>
  <c r="F106" i="1200"/>
  <c r="H107" i="1200" s="1"/>
  <c r="E106" i="1200"/>
  <c r="C106" i="1200"/>
  <c r="D106" i="1200" s="1"/>
  <c r="B106" i="1200"/>
  <c r="H105" i="1200"/>
  <c r="G105" i="1200"/>
  <c r="D105" i="1200"/>
  <c r="G104" i="1200"/>
  <c r="D104" i="1200"/>
  <c r="G103" i="1200"/>
  <c r="D103" i="1200"/>
  <c r="G102" i="1200"/>
  <c r="F102" i="1200"/>
  <c r="H104" i="1200" s="1"/>
  <c r="E102" i="1200"/>
  <c r="C102" i="1200"/>
  <c r="D102" i="1200" s="1"/>
  <c r="B102" i="1200"/>
  <c r="H101" i="1200"/>
  <c r="G101" i="1200"/>
  <c r="D101" i="1200"/>
  <c r="H100" i="1200"/>
  <c r="H99" i="1200"/>
  <c r="G99" i="1200"/>
  <c r="D99" i="1200"/>
  <c r="G98" i="1200"/>
  <c r="D98" i="1200"/>
  <c r="G97" i="1200"/>
  <c r="D97" i="1200"/>
  <c r="G96" i="1200"/>
  <c r="D96" i="1200"/>
  <c r="F95" i="1200"/>
  <c r="H98" i="1200" s="1"/>
  <c r="E95" i="1200"/>
  <c r="C95" i="1200"/>
  <c r="D95" i="1200" s="1"/>
  <c r="B95" i="1200"/>
  <c r="H94" i="1200"/>
  <c r="G94" i="1200"/>
  <c r="D94" i="1200"/>
  <c r="G93" i="1200"/>
  <c r="D93" i="1200"/>
  <c r="G92" i="1200"/>
  <c r="D92" i="1200"/>
  <c r="H91" i="1200"/>
  <c r="G91" i="1200"/>
  <c r="D91" i="1200"/>
  <c r="H90" i="1200"/>
  <c r="G90" i="1200"/>
  <c r="D90" i="1200"/>
  <c r="H89" i="1200"/>
  <c r="G89" i="1200"/>
  <c r="D89" i="1200"/>
  <c r="H88" i="1200"/>
  <c r="G88" i="1200"/>
  <c r="D88" i="1200"/>
  <c r="F87" i="1200"/>
  <c r="G87" i="1200" s="1"/>
  <c r="E87" i="1200"/>
  <c r="D87" i="1200"/>
  <c r="C87" i="1200"/>
  <c r="B87" i="1200"/>
  <c r="G86" i="1200"/>
  <c r="D86" i="1200"/>
  <c r="F85" i="1200"/>
  <c r="H86" i="1200" s="1"/>
  <c r="H85" i="1200" s="1"/>
  <c r="E85" i="1200"/>
  <c r="C85" i="1200"/>
  <c r="D85" i="1200" s="1"/>
  <c r="B85" i="1200"/>
  <c r="H84" i="1200"/>
  <c r="G84" i="1200"/>
  <c r="D84" i="1200"/>
  <c r="H83" i="1200"/>
  <c r="F83" i="1200"/>
  <c r="G83" i="1200" s="1"/>
  <c r="E83" i="1200"/>
  <c r="D83" i="1200"/>
  <c r="C83" i="1200"/>
  <c r="B83" i="1200"/>
  <c r="H82" i="1200"/>
  <c r="H81" i="1200"/>
  <c r="G81" i="1200"/>
  <c r="D81" i="1200"/>
  <c r="H80" i="1200"/>
  <c r="G80" i="1200"/>
  <c r="H79" i="1200"/>
  <c r="G79" i="1200"/>
  <c r="D79" i="1200"/>
  <c r="H78" i="1200"/>
  <c r="G78" i="1200"/>
  <c r="D78" i="1200"/>
  <c r="H77" i="1200"/>
  <c r="G77" i="1200"/>
  <c r="D77" i="1200"/>
  <c r="G76" i="1200"/>
  <c r="D76" i="1200"/>
  <c r="G75" i="1200"/>
  <c r="D75" i="1200"/>
  <c r="H74" i="1200"/>
  <c r="G74" i="1200"/>
  <c r="D74" i="1200"/>
  <c r="H73" i="1200"/>
  <c r="G73" i="1200"/>
  <c r="D73" i="1200"/>
  <c r="H72" i="1200"/>
  <c r="G72" i="1200"/>
  <c r="D72" i="1200"/>
  <c r="H71" i="1200"/>
  <c r="G71" i="1200"/>
  <c r="D71" i="1200"/>
  <c r="F70" i="1200"/>
  <c r="G70" i="1200" s="1"/>
  <c r="E70" i="1200"/>
  <c r="D70" i="1200"/>
  <c r="C70" i="1200"/>
  <c r="B70" i="1200"/>
  <c r="G68" i="1200"/>
  <c r="D68" i="1200"/>
  <c r="G67" i="1200"/>
  <c r="G66" i="1200"/>
  <c r="D66" i="1200"/>
  <c r="G65" i="1200"/>
  <c r="D65" i="1200"/>
  <c r="H64" i="1200"/>
  <c r="G64" i="1200"/>
  <c r="D64" i="1200"/>
  <c r="G63" i="1200"/>
  <c r="D63" i="1200"/>
  <c r="G62" i="1200"/>
  <c r="D62" i="1200"/>
  <c r="G61" i="1200"/>
  <c r="D61" i="1200"/>
  <c r="G60" i="1200"/>
  <c r="D60" i="1200"/>
  <c r="G59" i="1200"/>
  <c r="D59" i="1200"/>
  <c r="G58" i="1200"/>
  <c r="D58" i="1200"/>
  <c r="H57" i="1200"/>
  <c r="G57" i="1200"/>
  <c r="D57" i="1200"/>
  <c r="G56" i="1200"/>
  <c r="D56" i="1200"/>
  <c r="G55" i="1200"/>
  <c r="D55" i="1200"/>
  <c r="G54" i="1200"/>
  <c r="D54" i="1200"/>
  <c r="G53" i="1200"/>
  <c r="D53" i="1200"/>
  <c r="F52" i="1200"/>
  <c r="H63" i="1200" s="1"/>
  <c r="E52" i="1200"/>
  <c r="C52" i="1200"/>
  <c r="D52" i="1200" s="1"/>
  <c r="B52" i="1200"/>
  <c r="G51" i="1200"/>
  <c r="D51" i="1200"/>
  <c r="G49" i="1200"/>
  <c r="G48" i="1200"/>
  <c r="D48" i="1200"/>
  <c r="G47" i="1200"/>
  <c r="D47" i="1200"/>
  <c r="G46" i="1200"/>
  <c r="D46" i="1200"/>
  <c r="G45" i="1200"/>
  <c r="D45" i="1200"/>
  <c r="H44" i="1200"/>
  <c r="G44" i="1200"/>
  <c r="D44" i="1200"/>
  <c r="G43" i="1200"/>
  <c r="D43" i="1200"/>
  <c r="G42" i="1200"/>
  <c r="D42" i="1200"/>
  <c r="G41" i="1200"/>
  <c r="D41" i="1200"/>
  <c r="G40" i="1200"/>
  <c r="D40" i="1200"/>
  <c r="F39" i="1200"/>
  <c r="H51" i="1200" s="1"/>
  <c r="E39" i="1200"/>
  <c r="C39" i="1200"/>
  <c r="D39" i="1200" s="1"/>
  <c r="B39" i="1200"/>
  <c r="G38" i="1200"/>
  <c r="D38" i="1200"/>
  <c r="H37" i="1200"/>
  <c r="G37" i="1200"/>
  <c r="D37" i="1200"/>
  <c r="H36" i="1200"/>
  <c r="G36" i="1200"/>
  <c r="D36" i="1200"/>
  <c r="H35" i="1200"/>
  <c r="G35" i="1200"/>
  <c r="D35" i="1200"/>
  <c r="H34" i="1200"/>
  <c r="G34" i="1200"/>
  <c r="D34" i="1200"/>
  <c r="H33" i="1200"/>
  <c r="G33" i="1200"/>
  <c r="D33" i="1200"/>
  <c r="H32" i="1200"/>
  <c r="G32" i="1200"/>
  <c r="D32" i="1200"/>
  <c r="G31" i="1200"/>
  <c r="D31" i="1200"/>
  <c r="G30" i="1200"/>
  <c r="D30" i="1200"/>
  <c r="H29" i="1200"/>
  <c r="G29" i="1200"/>
  <c r="D29" i="1200"/>
  <c r="G28" i="1200"/>
  <c r="D28" i="1200"/>
  <c r="H27" i="1200"/>
  <c r="G27" i="1200"/>
  <c r="D27" i="1200"/>
  <c r="H26" i="1200"/>
  <c r="G26" i="1200"/>
  <c r="D26" i="1200"/>
  <c r="H25" i="1200"/>
  <c r="G25" i="1200"/>
  <c r="D25" i="1200"/>
  <c r="G24" i="1200"/>
  <c r="D24" i="1200"/>
  <c r="G23" i="1200"/>
  <c r="D23" i="1200"/>
  <c r="F22" i="1200"/>
  <c r="H38" i="1200" s="1"/>
  <c r="E22" i="1200"/>
  <c r="C22" i="1200"/>
  <c r="B22" i="1200"/>
  <c r="H21" i="1200"/>
  <c r="G21" i="1200"/>
  <c r="D21" i="1200"/>
  <c r="H20" i="1200"/>
  <c r="G20" i="1200"/>
  <c r="D20" i="1200"/>
  <c r="G19" i="1200"/>
  <c r="D19" i="1200"/>
  <c r="G18" i="1200"/>
  <c r="D18" i="1200"/>
  <c r="H17" i="1200"/>
  <c r="G17" i="1200"/>
  <c r="D17" i="1200"/>
  <c r="H16" i="1200"/>
  <c r="G16" i="1200"/>
  <c r="D16" i="1200"/>
  <c r="H15" i="1200"/>
  <c r="G15" i="1200"/>
  <c r="D15" i="1200"/>
  <c r="H14" i="1200"/>
  <c r="G14" i="1200"/>
  <c r="D14" i="1200"/>
  <c r="H13" i="1200"/>
  <c r="G13" i="1200"/>
  <c r="D13" i="1200"/>
  <c r="G12" i="1200"/>
  <c r="D12" i="1200"/>
  <c r="H11" i="1200"/>
  <c r="G11" i="1200"/>
  <c r="D11" i="1200"/>
  <c r="H10" i="1200"/>
  <c r="G10" i="1200"/>
  <c r="D10" i="1200"/>
  <c r="H9" i="1200"/>
  <c r="G9" i="1200"/>
  <c r="D9" i="1200"/>
  <c r="H8" i="1200"/>
  <c r="G8" i="1200"/>
  <c r="D8" i="1200"/>
  <c r="H7" i="1200"/>
  <c r="G7" i="1200"/>
  <c r="D7" i="1200"/>
  <c r="F6" i="1200"/>
  <c r="H19" i="1200" s="1"/>
  <c r="E6" i="1200"/>
  <c r="C6" i="1200"/>
  <c r="D6" i="1200" s="1"/>
  <c r="B6" i="1200"/>
  <c r="G105" i="1199"/>
  <c r="D105" i="1199"/>
  <c r="F104" i="1199"/>
  <c r="H105" i="1199" s="1"/>
  <c r="H104" i="1199" s="1"/>
  <c r="E104" i="1199"/>
  <c r="C104" i="1199"/>
  <c r="D104" i="1199" s="1"/>
  <c r="B104" i="1199"/>
  <c r="H103" i="1199"/>
  <c r="G103" i="1199"/>
  <c r="D103" i="1199"/>
  <c r="G102" i="1199"/>
  <c r="D102" i="1199"/>
  <c r="G101" i="1199"/>
  <c r="D101" i="1199"/>
  <c r="G100" i="1199"/>
  <c r="D100" i="1199"/>
  <c r="F99" i="1199"/>
  <c r="H102" i="1199" s="1"/>
  <c r="E99" i="1199"/>
  <c r="C99" i="1199"/>
  <c r="D99" i="1199" s="1"/>
  <c r="B99" i="1199"/>
  <c r="H98" i="1199"/>
  <c r="G98" i="1199"/>
  <c r="D98" i="1199"/>
  <c r="H97" i="1199"/>
  <c r="G97" i="1199"/>
  <c r="D97" i="1199"/>
  <c r="G96" i="1199"/>
  <c r="D96" i="1199"/>
  <c r="F95" i="1199"/>
  <c r="H96" i="1199" s="1"/>
  <c r="H95" i="1199" s="1"/>
  <c r="E95" i="1199"/>
  <c r="D95" i="1199"/>
  <c r="C95" i="1199"/>
  <c r="B95" i="1199"/>
  <c r="G93" i="1199"/>
  <c r="D93" i="1199"/>
  <c r="H92" i="1199"/>
  <c r="G92" i="1199"/>
  <c r="H91" i="1199"/>
  <c r="G91" i="1199"/>
  <c r="D91" i="1199"/>
  <c r="G90" i="1199"/>
  <c r="D90" i="1199"/>
  <c r="G89" i="1199"/>
  <c r="D89" i="1199"/>
  <c r="F88" i="1199"/>
  <c r="H90" i="1199" s="1"/>
  <c r="E88" i="1199"/>
  <c r="C88" i="1199"/>
  <c r="D88" i="1199" s="1"/>
  <c r="B88" i="1199"/>
  <c r="G86" i="1199"/>
  <c r="H85" i="1199"/>
  <c r="G85" i="1199"/>
  <c r="D85" i="1199"/>
  <c r="H84" i="1199"/>
  <c r="H83" i="1199"/>
  <c r="G83" i="1199"/>
  <c r="D83" i="1199"/>
  <c r="G82" i="1199"/>
  <c r="D82" i="1199"/>
  <c r="G81" i="1199"/>
  <c r="D81" i="1199"/>
  <c r="G80" i="1199"/>
  <c r="D80" i="1199"/>
  <c r="F79" i="1199"/>
  <c r="H82" i="1199" s="1"/>
  <c r="E79" i="1199"/>
  <c r="C79" i="1199"/>
  <c r="D79" i="1199" s="1"/>
  <c r="B79" i="1199"/>
  <c r="H78" i="1199"/>
  <c r="G78" i="1199"/>
  <c r="D78" i="1199"/>
  <c r="G77" i="1199"/>
  <c r="D77" i="1199"/>
  <c r="G76" i="1199"/>
  <c r="D76" i="1199"/>
  <c r="H75" i="1199"/>
  <c r="G75" i="1199"/>
  <c r="D75" i="1199"/>
  <c r="H74" i="1199"/>
  <c r="G74" i="1199"/>
  <c r="D74" i="1199"/>
  <c r="H73" i="1199"/>
  <c r="G73" i="1199"/>
  <c r="D73" i="1199"/>
  <c r="H72" i="1199"/>
  <c r="G72" i="1199"/>
  <c r="D72" i="1199"/>
  <c r="F71" i="1199"/>
  <c r="G71" i="1199" s="1"/>
  <c r="E71" i="1199"/>
  <c r="D71" i="1199"/>
  <c r="C71" i="1199"/>
  <c r="B71" i="1199"/>
  <c r="G70" i="1199"/>
  <c r="D70" i="1199"/>
  <c r="F69" i="1199"/>
  <c r="H70" i="1199" s="1"/>
  <c r="H69" i="1199" s="1"/>
  <c r="E69" i="1199"/>
  <c r="C69" i="1199"/>
  <c r="D69" i="1199" s="1"/>
  <c r="B69" i="1199"/>
  <c r="H68" i="1199"/>
  <c r="G68" i="1199"/>
  <c r="D68" i="1199"/>
  <c r="H67" i="1199"/>
  <c r="H66" i="1199" s="1"/>
  <c r="G67" i="1199"/>
  <c r="D67" i="1199"/>
  <c r="G66" i="1199"/>
  <c r="F66" i="1199"/>
  <c r="E66" i="1199"/>
  <c r="C66" i="1199"/>
  <c r="D66" i="1199" s="1"/>
  <c r="B66" i="1199"/>
  <c r="H65" i="1199"/>
  <c r="G65" i="1199"/>
  <c r="D65" i="1199"/>
  <c r="H64" i="1199"/>
  <c r="G64" i="1199"/>
  <c r="D64" i="1199"/>
  <c r="H63" i="1199"/>
  <c r="G63" i="1199"/>
  <c r="D63" i="1199"/>
  <c r="H62" i="1199"/>
  <c r="G62" i="1199"/>
  <c r="D62" i="1199"/>
  <c r="G61" i="1199"/>
  <c r="D61" i="1199"/>
  <c r="G60" i="1199"/>
  <c r="D60" i="1199"/>
  <c r="H59" i="1199"/>
  <c r="G59" i="1199"/>
  <c r="D59" i="1199"/>
  <c r="H58" i="1199"/>
  <c r="G58" i="1199"/>
  <c r="D58" i="1199"/>
  <c r="H57" i="1199"/>
  <c r="G57" i="1199"/>
  <c r="D57" i="1199"/>
  <c r="H56" i="1199"/>
  <c r="G56" i="1199"/>
  <c r="D56" i="1199"/>
  <c r="H55" i="1199"/>
  <c r="G55" i="1199"/>
  <c r="D55" i="1199"/>
  <c r="G54" i="1199"/>
  <c r="F54" i="1199"/>
  <c r="H61" i="1199" s="1"/>
  <c r="E54" i="1199"/>
  <c r="C54" i="1199"/>
  <c r="D54" i="1199" s="1"/>
  <c r="B54" i="1199"/>
  <c r="H53" i="1199"/>
  <c r="G53" i="1199"/>
  <c r="D53" i="1199"/>
  <c r="H52" i="1199"/>
  <c r="G52" i="1199"/>
  <c r="D52" i="1199"/>
  <c r="H51" i="1199"/>
  <c r="G51" i="1199"/>
  <c r="D51" i="1199"/>
  <c r="H50" i="1199"/>
  <c r="G50" i="1199"/>
  <c r="D50" i="1199"/>
  <c r="G49" i="1199"/>
  <c r="D49" i="1199"/>
  <c r="G48" i="1199"/>
  <c r="D48" i="1199"/>
  <c r="H47" i="1199"/>
  <c r="G47" i="1199"/>
  <c r="D47" i="1199"/>
  <c r="H46" i="1199"/>
  <c r="G46" i="1199"/>
  <c r="D46" i="1199"/>
  <c r="H45" i="1199"/>
  <c r="G45" i="1199"/>
  <c r="D45" i="1199"/>
  <c r="H44" i="1199"/>
  <c r="G44" i="1199"/>
  <c r="D44" i="1199"/>
  <c r="H43" i="1199"/>
  <c r="G43" i="1199"/>
  <c r="D43" i="1199"/>
  <c r="G42" i="1199"/>
  <c r="F42" i="1199"/>
  <c r="H49" i="1199" s="1"/>
  <c r="E42" i="1199"/>
  <c r="C42" i="1199"/>
  <c r="D42" i="1199" s="1"/>
  <c r="B42" i="1199"/>
  <c r="H41" i="1199"/>
  <c r="G41" i="1199"/>
  <c r="D41" i="1199"/>
  <c r="H40" i="1199"/>
  <c r="G40" i="1199"/>
  <c r="D40" i="1199"/>
  <c r="H39" i="1199"/>
  <c r="G39" i="1199"/>
  <c r="D39" i="1199"/>
  <c r="H38" i="1199"/>
  <c r="G38" i="1199"/>
  <c r="D38" i="1199"/>
  <c r="G37" i="1199"/>
  <c r="D37" i="1199"/>
  <c r="G36" i="1199"/>
  <c r="D36" i="1199"/>
  <c r="H35" i="1199"/>
  <c r="G35" i="1199"/>
  <c r="D35" i="1199"/>
  <c r="H34" i="1199"/>
  <c r="G34" i="1199"/>
  <c r="D34" i="1199"/>
  <c r="H33" i="1199"/>
  <c r="G33" i="1199"/>
  <c r="D33" i="1199"/>
  <c r="H32" i="1199"/>
  <c r="G32" i="1199"/>
  <c r="D32" i="1199"/>
  <c r="H31" i="1199"/>
  <c r="G31" i="1199"/>
  <c r="D31" i="1199"/>
  <c r="G30" i="1199"/>
  <c r="F30" i="1199"/>
  <c r="H37" i="1199" s="1"/>
  <c r="E30" i="1199"/>
  <c r="C30" i="1199"/>
  <c r="D30" i="1199" s="1"/>
  <c r="B30" i="1199"/>
  <c r="H29" i="1199"/>
  <c r="G29" i="1199"/>
  <c r="D29" i="1199"/>
  <c r="H28" i="1199"/>
  <c r="G28" i="1199"/>
  <c r="D28" i="1199"/>
  <c r="H27" i="1199"/>
  <c r="G27" i="1199"/>
  <c r="D27" i="1199"/>
  <c r="H26" i="1199"/>
  <c r="G26" i="1199"/>
  <c r="D26" i="1199"/>
  <c r="G25" i="1199"/>
  <c r="D25" i="1199"/>
  <c r="G24" i="1199"/>
  <c r="D24" i="1199"/>
  <c r="H23" i="1199"/>
  <c r="G23" i="1199"/>
  <c r="D23" i="1199"/>
  <c r="G22" i="1199"/>
  <c r="D22" i="1199"/>
  <c r="H21" i="1199"/>
  <c r="G21" i="1199"/>
  <c r="D21" i="1199"/>
  <c r="H20" i="1199"/>
  <c r="G20" i="1199"/>
  <c r="H19" i="1199"/>
  <c r="G19" i="1199"/>
  <c r="D19" i="1199"/>
  <c r="F18" i="1199"/>
  <c r="H25" i="1199" s="1"/>
  <c r="E18" i="1199"/>
  <c r="C18" i="1199"/>
  <c r="D18" i="1199" s="1"/>
  <c r="B18" i="1199"/>
  <c r="H17" i="1199"/>
  <c r="G17" i="1199"/>
  <c r="D17" i="1199"/>
  <c r="H16" i="1199"/>
  <c r="G16" i="1199"/>
  <c r="D16" i="1199"/>
  <c r="H15" i="1199"/>
  <c r="G15" i="1199"/>
  <c r="D15" i="1199"/>
  <c r="H14" i="1199"/>
  <c r="G14" i="1199"/>
  <c r="D14" i="1199"/>
  <c r="G13" i="1199"/>
  <c r="D13" i="1199"/>
  <c r="G12" i="1199"/>
  <c r="D12" i="1199"/>
  <c r="H11" i="1199"/>
  <c r="G11" i="1199"/>
  <c r="D11" i="1199"/>
  <c r="H10" i="1199"/>
  <c r="G10" i="1199"/>
  <c r="D10" i="1199"/>
  <c r="H9" i="1199"/>
  <c r="G9" i="1199"/>
  <c r="D9" i="1199"/>
  <c r="H8" i="1199"/>
  <c r="G8" i="1199"/>
  <c r="D8" i="1199"/>
  <c r="H7" i="1199"/>
  <c r="G7" i="1199"/>
  <c r="D7" i="1199"/>
  <c r="F6" i="1199"/>
  <c r="H13" i="1199" s="1"/>
  <c r="E6" i="1199"/>
  <c r="C6" i="1199"/>
  <c r="D6" i="1199" s="1"/>
  <c r="B6" i="1199"/>
  <c r="N51" i="1198"/>
  <c r="M51" i="1198"/>
  <c r="L51" i="1198"/>
  <c r="K51" i="1198"/>
  <c r="J51" i="1198"/>
  <c r="I51" i="1198"/>
  <c r="H51" i="1198"/>
  <c r="G51" i="1198"/>
  <c r="F51" i="1198"/>
  <c r="E51" i="1198"/>
  <c r="D51" i="1198"/>
  <c r="C51" i="1198"/>
  <c r="B51" i="1198"/>
  <c r="N46" i="1198"/>
  <c r="M46" i="1198"/>
  <c r="L46" i="1198"/>
  <c r="K46" i="1198"/>
  <c r="J46" i="1198"/>
  <c r="I46" i="1198"/>
  <c r="H46" i="1198"/>
  <c r="G46" i="1198"/>
  <c r="F46" i="1198"/>
  <c r="E46" i="1198"/>
  <c r="D46" i="1198"/>
  <c r="C46" i="1198"/>
  <c r="B46" i="1198"/>
  <c r="N41" i="1198"/>
  <c r="M41" i="1198"/>
  <c r="L41" i="1198"/>
  <c r="K41" i="1198"/>
  <c r="J41" i="1198"/>
  <c r="I41" i="1198"/>
  <c r="H41" i="1198"/>
  <c r="G41" i="1198"/>
  <c r="F41" i="1198"/>
  <c r="E41" i="1198"/>
  <c r="D41" i="1198"/>
  <c r="C41" i="1198"/>
  <c r="B41" i="1198"/>
  <c r="O31" i="1198"/>
  <c r="N31" i="1198"/>
  <c r="M31" i="1198"/>
  <c r="L31" i="1198"/>
  <c r="K31" i="1198"/>
  <c r="J31" i="1198"/>
  <c r="I31" i="1198"/>
  <c r="H31" i="1198"/>
  <c r="G31" i="1198"/>
  <c r="F31" i="1198"/>
  <c r="E31" i="1198"/>
  <c r="D31" i="1198"/>
  <c r="C31" i="1198"/>
  <c r="B31" i="1198"/>
  <c r="O30" i="1198"/>
  <c r="O29" i="1198"/>
  <c r="O28" i="1198"/>
  <c r="O27" i="1198"/>
  <c r="O26" i="1198"/>
  <c r="O25" i="1198"/>
  <c r="O24" i="1198"/>
  <c r="O23" i="1198"/>
  <c r="O22" i="1198"/>
  <c r="O21" i="1198"/>
  <c r="O20" i="1198"/>
  <c r="O19" i="1198"/>
  <c r="O18" i="1198"/>
  <c r="O17" i="1198"/>
  <c r="H42" i="1199" l="1"/>
  <c r="H6" i="1199"/>
  <c r="H54" i="1199"/>
  <c r="G39" i="1200"/>
  <c r="G52" i="1200"/>
  <c r="H65" i="1200"/>
  <c r="H86" i="1199"/>
  <c r="G106" i="1200"/>
  <c r="G79" i="1199"/>
  <c r="H93" i="1199"/>
  <c r="H46" i="1200"/>
  <c r="H59" i="1200"/>
  <c r="G95" i="1200"/>
  <c r="G104" i="1199"/>
  <c r="H66" i="1200"/>
  <c r="H22" i="1199"/>
  <c r="H18" i="1199" s="1"/>
  <c r="G69" i="1199"/>
  <c r="G99" i="1199"/>
  <c r="H28" i="1200"/>
  <c r="H40" i="1200"/>
  <c r="H53" i="1200"/>
  <c r="G85" i="1200"/>
  <c r="H112" i="1200"/>
  <c r="H109" i="1200" s="1"/>
  <c r="G88" i="1199"/>
  <c r="G95" i="1199"/>
  <c r="H100" i="1199"/>
  <c r="H99" i="1199" s="1"/>
  <c r="H48" i="1200"/>
  <c r="H61" i="1200"/>
  <c r="H68" i="1200"/>
  <c r="H108" i="1200"/>
  <c r="H106" i="1200" s="1"/>
  <c r="H81" i="1199"/>
  <c r="H23" i="1200"/>
  <c r="H22" i="1200" s="1"/>
  <c r="H97" i="1200"/>
  <c r="H103" i="1200"/>
  <c r="H102" i="1200" s="1"/>
  <c r="H24" i="1199"/>
  <c r="H36" i="1199"/>
  <c r="H30" i="1199" s="1"/>
  <c r="H48" i="1199"/>
  <c r="H60" i="1199"/>
  <c r="H76" i="1199"/>
  <c r="H18" i="1200"/>
  <c r="H30" i="1200"/>
  <c r="H42" i="1200"/>
  <c r="H49" i="1200"/>
  <c r="H55" i="1200"/>
  <c r="H75" i="1200"/>
  <c r="H92" i="1200"/>
  <c r="G113" i="1200"/>
  <c r="H45" i="1200"/>
  <c r="H58" i="1200"/>
  <c r="H47" i="1200"/>
  <c r="H60" i="1200"/>
  <c r="H67" i="1200"/>
  <c r="H80" i="1199"/>
  <c r="H79" i="1199" s="1"/>
  <c r="H96" i="1200"/>
  <c r="H95" i="1200" s="1"/>
  <c r="H41" i="1200"/>
  <c r="H54" i="1200"/>
  <c r="H12" i="1199"/>
  <c r="H89" i="1199"/>
  <c r="H101" i="1199"/>
  <c r="H50" i="1200"/>
  <c r="H62" i="1200"/>
  <c r="G6" i="1199"/>
  <c r="G18" i="1199"/>
  <c r="H12" i="1200"/>
  <c r="H6" i="1200" s="1"/>
  <c r="H24" i="1200"/>
  <c r="H77" i="1199"/>
  <c r="G6" i="1200"/>
  <c r="H31" i="1200"/>
  <c r="H43" i="1200"/>
  <c r="H56" i="1200"/>
  <c r="H76" i="1200"/>
  <c r="H93" i="1200"/>
  <c r="D40" i="1194"/>
  <c r="C40" i="1194"/>
  <c r="B40" i="1194"/>
  <c r="G39" i="1194"/>
  <c r="G40" i="1194" s="1"/>
  <c r="G38" i="1194"/>
  <c r="E35" i="1194"/>
  <c r="D35" i="1194"/>
  <c r="C35" i="1194"/>
  <c r="B35" i="1194"/>
  <c r="G34" i="1194"/>
  <c r="G35" i="1194" s="1"/>
  <c r="G33" i="1194"/>
  <c r="E30" i="1194"/>
  <c r="D30" i="1194"/>
  <c r="C30" i="1194"/>
  <c r="B30" i="1194"/>
  <c r="G29" i="1194"/>
  <c r="G30" i="1194" s="1"/>
  <c r="G28" i="1194"/>
  <c r="G25" i="1194"/>
  <c r="G24" i="1194"/>
  <c r="G23" i="1194"/>
  <c r="G22" i="1194"/>
  <c r="G21" i="1194"/>
  <c r="F20" i="1194"/>
  <c r="E20" i="1194"/>
  <c r="D20" i="1194"/>
  <c r="C20" i="1194"/>
  <c r="B20" i="1194"/>
  <c r="G20" i="1194" s="1"/>
  <c r="G19" i="1194"/>
  <c r="G18" i="1194"/>
  <c r="G17" i="1194"/>
  <c r="G16" i="1194"/>
  <c r="G15" i="1194"/>
  <c r="G14" i="1194"/>
  <c r="G13" i="1194"/>
  <c r="G12" i="1194"/>
  <c r="G11" i="1194"/>
  <c r="G10" i="1194"/>
  <c r="G9" i="1194"/>
  <c r="G8" i="1194"/>
  <c r="G7" i="1194"/>
  <c r="G6" i="1194"/>
  <c r="H87" i="1200" l="1"/>
  <c r="H70" i="1200"/>
  <c r="H71" i="1199"/>
  <c r="H39" i="1200"/>
  <c r="H88" i="1199"/>
  <c r="H52" i="1200"/>
  <c r="C13" i="1193"/>
  <c r="A13" i="1193"/>
  <c r="D12" i="1193"/>
  <c r="D11" i="1193"/>
  <c r="D10" i="1193"/>
  <c r="D9" i="1193"/>
  <c r="D8" i="1193"/>
  <c r="D7" i="1193"/>
  <c r="D6" i="1193"/>
  <c r="D5" i="1193"/>
  <c r="D13" i="1193" s="1"/>
  <c r="C23" i="1192" l="1"/>
  <c r="E22" i="1192"/>
  <c r="E21" i="1192"/>
  <c r="E20" i="1192"/>
  <c r="E19" i="1192"/>
  <c r="E18" i="1192"/>
  <c r="E17" i="1192"/>
  <c r="E16" i="1192"/>
  <c r="E15" i="1192"/>
  <c r="E14" i="1192"/>
  <c r="E13" i="1192"/>
  <c r="E12" i="1192"/>
  <c r="E11" i="1192"/>
  <c r="E10" i="1192"/>
  <c r="E9" i="1192"/>
  <c r="E8" i="1192"/>
  <c r="E7" i="1192"/>
  <c r="E6" i="1192"/>
  <c r="E5" i="1192"/>
  <c r="N58" i="1191"/>
  <c r="N57" i="1191"/>
  <c r="N56" i="1191"/>
  <c r="N55" i="1191"/>
  <c r="N54" i="1191"/>
  <c r="N53" i="1191"/>
  <c r="N52" i="1191"/>
  <c r="N51" i="1191"/>
  <c r="N50" i="1191"/>
  <c r="N49" i="1191"/>
  <c r="N48" i="1191"/>
  <c r="N47" i="1191"/>
  <c r="N46" i="1191"/>
  <c r="N45" i="1191"/>
  <c r="N44" i="1191"/>
  <c r="N43" i="1191"/>
  <c r="N42" i="1191"/>
  <c r="N40" i="1191"/>
  <c r="N39" i="1191"/>
  <c r="N38" i="1191"/>
  <c r="N37" i="1191"/>
  <c r="N36" i="1191"/>
  <c r="N35" i="1191"/>
  <c r="N34" i="1191"/>
  <c r="N33" i="1191"/>
  <c r="N32" i="1191"/>
  <c r="N31" i="1191"/>
  <c r="N30" i="1191"/>
  <c r="N29" i="1191"/>
  <c r="N28" i="1191"/>
  <c r="N27" i="1191"/>
  <c r="N26" i="1191"/>
  <c r="N25" i="1191"/>
  <c r="N24" i="1191"/>
  <c r="N22" i="1191"/>
  <c r="N21" i="1191"/>
  <c r="N20" i="1191"/>
  <c r="N19" i="1191"/>
  <c r="N18" i="1191"/>
  <c r="N17" i="1191"/>
  <c r="N16" i="1191"/>
  <c r="N15" i="1191"/>
  <c r="N14" i="1191"/>
  <c r="N13" i="1191"/>
  <c r="N12" i="1191"/>
  <c r="N11" i="1191"/>
  <c r="N10" i="1191"/>
  <c r="N9" i="1191"/>
  <c r="N8" i="1191"/>
  <c r="N7" i="1191"/>
  <c r="N6" i="1191"/>
  <c r="L57" i="1190"/>
  <c r="K57" i="1190"/>
  <c r="J57" i="1190"/>
  <c r="I57" i="1190"/>
  <c r="H57" i="1190"/>
  <c r="G57" i="1190"/>
  <c r="F57" i="1190"/>
  <c r="E57" i="1190"/>
  <c r="D57" i="1190"/>
  <c r="C57" i="1190"/>
  <c r="B57" i="1190"/>
  <c r="L31" i="1190"/>
  <c r="K31" i="1190"/>
  <c r="J31" i="1190"/>
  <c r="L5" i="1190"/>
  <c r="K5" i="1190"/>
  <c r="J5" i="1190"/>
  <c r="I5" i="1190"/>
  <c r="H5" i="1190"/>
  <c r="G5" i="1190"/>
  <c r="F5" i="1190"/>
  <c r="E5" i="1190"/>
  <c r="D5" i="1190"/>
  <c r="C5" i="1190"/>
  <c r="B5" i="1190"/>
  <c r="L31" i="1189"/>
  <c r="K31" i="1189"/>
  <c r="J31" i="1189"/>
  <c r="I31" i="1189"/>
  <c r="H31" i="1189"/>
  <c r="G31" i="1189"/>
  <c r="F31" i="1189"/>
  <c r="E31" i="1189"/>
  <c r="D31" i="1189"/>
  <c r="C31" i="1189"/>
  <c r="B31" i="1189"/>
  <c r="L20" i="1188"/>
  <c r="K20" i="1188"/>
  <c r="J20" i="1188"/>
  <c r="I20" i="1188"/>
  <c r="H20" i="1188"/>
  <c r="F20" i="1188"/>
  <c r="E20" i="1188"/>
  <c r="D20" i="1188"/>
  <c r="C20" i="1188"/>
  <c r="B20" i="1188"/>
  <c r="R17" i="1188"/>
  <c r="R20" i="1188" s="1"/>
  <c r="Q17" i="1188"/>
  <c r="Q20" i="1188" s="1"/>
  <c r="P17" i="1188"/>
  <c r="P20" i="1188" s="1"/>
  <c r="O17" i="1188"/>
  <c r="N17" i="1188"/>
  <c r="M17" i="1188"/>
  <c r="L17" i="1188"/>
  <c r="K17" i="1188"/>
  <c r="J17" i="1188"/>
  <c r="I17" i="1188"/>
  <c r="H17" i="1188"/>
  <c r="G17" i="1188"/>
  <c r="G20" i="1188" s="1"/>
  <c r="F17" i="1188"/>
  <c r="E17" i="1188"/>
  <c r="D17" i="1188"/>
  <c r="C17" i="1188"/>
  <c r="B17" i="1188"/>
  <c r="R14" i="1188"/>
  <c r="Q14" i="1188"/>
  <c r="P14" i="1188"/>
  <c r="O14" i="1188"/>
  <c r="O20" i="1188" s="1"/>
  <c r="N14" i="1188"/>
  <c r="N20" i="1188" s="1"/>
  <c r="M14" i="1188"/>
  <c r="M20" i="1188" s="1"/>
  <c r="L14" i="1188"/>
  <c r="K14" i="1188"/>
  <c r="J14" i="1188"/>
  <c r="I14" i="1188"/>
  <c r="H14" i="1188"/>
  <c r="G14" i="1188"/>
  <c r="F14" i="1188"/>
  <c r="E14" i="1188"/>
  <c r="D14" i="1188"/>
  <c r="C14" i="1188"/>
  <c r="B14" i="1188"/>
  <c r="R9" i="1188"/>
  <c r="Q9" i="1188"/>
  <c r="P9" i="1188"/>
  <c r="O9" i="1188"/>
  <c r="N9" i="1188"/>
  <c r="M9" i="1188"/>
  <c r="L9" i="1188"/>
  <c r="K9" i="1188"/>
  <c r="J9" i="1188"/>
  <c r="I9" i="1188"/>
  <c r="H9" i="1188"/>
  <c r="G9" i="1188"/>
  <c r="F9" i="1188"/>
  <c r="E9" i="1188"/>
  <c r="D9" i="1188"/>
  <c r="C9" i="1188"/>
  <c r="B9" i="1188"/>
  <c r="N64" i="1187"/>
  <c r="N63" i="1187"/>
  <c r="N62" i="1187"/>
  <c r="N61" i="1187"/>
  <c r="N60" i="1187"/>
  <c r="N59" i="1187"/>
  <c r="N58" i="1187"/>
  <c r="N57" i="1187"/>
  <c r="N56" i="1187"/>
  <c r="N55" i="1187"/>
  <c r="N54" i="1187"/>
  <c r="N53" i="1187"/>
  <c r="N52" i="1187"/>
  <c r="N51" i="1187"/>
  <c r="N50" i="1187"/>
  <c r="N49" i="1187"/>
  <c r="N48" i="1187"/>
  <c r="N47" i="1187"/>
  <c r="N46" i="1187"/>
  <c r="N45" i="1187"/>
  <c r="N44" i="1187"/>
  <c r="N43" i="1187"/>
  <c r="N42" i="1187"/>
  <c r="N41" i="1187"/>
  <c r="N40" i="1187"/>
  <c r="N39" i="1187"/>
  <c r="H31" i="1187"/>
  <c r="G31" i="1187"/>
  <c r="D31" i="1187"/>
  <c r="C31" i="1187"/>
  <c r="B31" i="1187"/>
  <c r="D30" i="1187"/>
  <c r="I29" i="1187"/>
  <c r="D29" i="1187"/>
  <c r="I28" i="1187"/>
  <c r="I27" i="1187"/>
  <c r="I26" i="1187"/>
  <c r="I25" i="1187"/>
  <c r="I24" i="1187"/>
  <c r="I23" i="1187"/>
  <c r="I22" i="1187"/>
  <c r="I21" i="1187"/>
  <c r="D21" i="1187"/>
  <c r="I20" i="1187"/>
  <c r="D20" i="1187"/>
  <c r="I19" i="1187"/>
  <c r="D19" i="1187"/>
  <c r="I18" i="1187"/>
  <c r="D18" i="1187"/>
  <c r="I17" i="1187"/>
  <c r="D17" i="1187"/>
  <c r="I16" i="1187"/>
  <c r="C16" i="1187"/>
  <c r="B16" i="1187"/>
  <c r="D16" i="1187" s="1"/>
  <c r="I15" i="1187"/>
  <c r="D15" i="1187"/>
  <c r="I14" i="1187"/>
  <c r="D14" i="1187"/>
  <c r="I13" i="1187"/>
  <c r="D13" i="1187"/>
  <c r="I12" i="1187"/>
  <c r="D12" i="1187"/>
  <c r="I11" i="1187"/>
  <c r="D11" i="1187"/>
  <c r="I10" i="1187"/>
  <c r="D10" i="1187"/>
  <c r="I9" i="1187"/>
  <c r="I31" i="1187" s="1"/>
  <c r="D9" i="1187"/>
  <c r="I8" i="1187"/>
  <c r="D8" i="1187"/>
  <c r="I7" i="1187"/>
  <c r="D7" i="1187"/>
  <c r="I6" i="1187"/>
  <c r="D6" i="1187"/>
  <c r="J8" i="1187" l="1"/>
  <c r="J18" i="1187"/>
  <c r="J13" i="1187"/>
  <c r="J24" i="1187"/>
  <c r="J25" i="1187"/>
  <c r="J14" i="1187"/>
  <c r="J26" i="1187"/>
  <c r="J27" i="1187"/>
  <c r="J28" i="1187"/>
  <c r="J6" i="1187"/>
  <c r="J29" i="1187"/>
  <c r="J16" i="1187"/>
  <c r="J7" i="1187"/>
  <c r="J17" i="1187"/>
  <c r="J15" i="1187"/>
  <c r="J21" i="1187"/>
  <c r="J10" i="1187"/>
  <c r="J11" i="1187"/>
  <c r="J19" i="1187"/>
  <c r="J20" i="1187"/>
  <c r="J12" i="1187"/>
  <c r="J22" i="1187"/>
  <c r="J23" i="1187"/>
  <c r="J9" i="1187"/>
  <c r="J31" i="1187" l="1"/>
  <c r="G78" i="1186" l="1"/>
  <c r="D78" i="1186"/>
  <c r="G77" i="1186"/>
  <c r="D77" i="1186"/>
  <c r="G76" i="1186"/>
  <c r="G75" i="1186"/>
  <c r="D75" i="1186"/>
  <c r="G74" i="1186"/>
  <c r="G73" i="1186"/>
  <c r="G72" i="1186"/>
  <c r="D72" i="1186"/>
  <c r="G71" i="1186"/>
  <c r="G70" i="1186"/>
  <c r="D70" i="1186"/>
  <c r="G69" i="1186"/>
  <c r="D69" i="1186"/>
  <c r="G68" i="1186"/>
  <c r="D68" i="1186"/>
  <c r="F67" i="1186"/>
  <c r="H73" i="1186" s="1"/>
  <c r="E67" i="1186"/>
  <c r="C67" i="1186"/>
  <c r="D67" i="1186" s="1"/>
  <c r="B67" i="1186"/>
  <c r="G66" i="1186"/>
  <c r="D66" i="1186"/>
  <c r="G65" i="1186"/>
  <c r="D65" i="1186"/>
  <c r="G64" i="1186"/>
  <c r="D64" i="1186"/>
  <c r="G63" i="1186"/>
  <c r="D63" i="1186"/>
  <c r="G62" i="1186"/>
  <c r="D62" i="1186"/>
  <c r="H61" i="1186"/>
  <c r="G61" i="1186"/>
  <c r="D61" i="1186"/>
  <c r="G59" i="1186"/>
  <c r="D59" i="1186"/>
  <c r="G58" i="1186"/>
  <c r="D58" i="1186"/>
  <c r="G57" i="1186"/>
  <c r="D57" i="1186"/>
  <c r="G56" i="1186"/>
  <c r="D56" i="1186"/>
  <c r="F55" i="1186"/>
  <c r="H60" i="1186" s="1"/>
  <c r="E55" i="1186"/>
  <c r="C55" i="1186"/>
  <c r="C79" i="1186" s="1"/>
  <c r="B55" i="1186"/>
  <c r="G54" i="1186"/>
  <c r="D54" i="1186"/>
  <c r="G53" i="1186"/>
  <c r="D53" i="1186"/>
  <c r="G52" i="1186"/>
  <c r="D52" i="1186"/>
  <c r="G51" i="1186"/>
  <c r="D51" i="1186"/>
  <c r="G50" i="1186"/>
  <c r="D50" i="1186"/>
  <c r="G49" i="1186"/>
  <c r="D49" i="1186"/>
  <c r="H48" i="1186"/>
  <c r="G48" i="1186"/>
  <c r="D48" i="1186"/>
  <c r="G47" i="1186"/>
  <c r="D47" i="1186"/>
  <c r="G46" i="1186"/>
  <c r="D46" i="1186"/>
  <c r="G45" i="1186"/>
  <c r="D45" i="1186"/>
  <c r="G44" i="1186"/>
  <c r="D44" i="1186"/>
  <c r="F43" i="1186"/>
  <c r="H54" i="1186" s="1"/>
  <c r="E43" i="1186"/>
  <c r="C43" i="1186"/>
  <c r="D43" i="1186" s="1"/>
  <c r="B43" i="1186"/>
  <c r="G42" i="1186"/>
  <c r="D42" i="1186"/>
  <c r="G41" i="1186"/>
  <c r="D41" i="1186"/>
  <c r="G40" i="1186"/>
  <c r="D40" i="1186"/>
  <c r="G39" i="1186"/>
  <c r="D39" i="1186"/>
  <c r="G38" i="1186"/>
  <c r="D38" i="1186"/>
  <c r="G37" i="1186"/>
  <c r="D37" i="1186"/>
  <c r="H36" i="1186"/>
  <c r="G36" i="1186"/>
  <c r="D36" i="1186"/>
  <c r="G35" i="1186"/>
  <c r="D35" i="1186"/>
  <c r="G34" i="1186"/>
  <c r="D34" i="1186"/>
  <c r="G33" i="1186"/>
  <c r="D33" i="1186"/>
  <c r="G32" i="1186"/>
  <c r="D32" i="1186"/>
  <c r="F31" i="1186"/>
  <c r="H42" i="1186" s="1"/>
  <c r="E31" i="1186"/>
  <c r="C31" i="1186"/>
  <c r="D31" i="1186" s="1"/>
  <c r="B31" i="1186"/>
  <c r="G30" i="1186"/>
  <c r="D30" i="1186"/>
  <c r="G29" i="1186"/>
  <c r="D29" i="1186"/>
  <c r="G28" i="1186"/>
  <c r="D28" i="1186"/>
  <c r="G27" i="1186"/>
  <c r="D27" i="1186"/>
  <c r="G26" i="1186"/>
  <c r="D26" i="1186"/>
  <c r="H25" i="1186"/>
  <c r="G25" i="1186"/>
  <c r="D25" i="1186"/>
  <c r="H24" i="1186"/>
  <c r="G23" i="1186"/>
  <c r="D23" i="1186"/>
  <c r="G22" i="1186"/>
  <c r="D22" i="1186"/>
  <c r="G21" i="1186"/>
  <c r="D21" i="1186"/>
  <c r="G20" i="1186"/>
  <c r="D20" i="1186"/>
  <c r="F19" i="1186"/>
  <c r="H23" i="1186" s="1"/>
  <c r="E19" i="1186"/>
  <c r="C19" i="1186"/>
  <c r="D19" i="1186" s="1"/>
  <c r="B19" i="1186"/>
  <c r="B79" i="1186" s="1"/>
  <c r="H18" i="1186"/>
  <c r="G18" i="1186"/>
  <c r="D18" i="1186"/>
  <c r="G17" i="1186"/>
  <c r="D17" i="1186"/>
  <c r="G16" i="1186"/>
  <c r="D16" i="1186"/>
  <c r="G15" i="1186"/>
  <c r="D15" i="1186"/>
  <c r="G14" i="1186"/>
  <c r="D14" i="1186"/>
  <c r="H13" i="1186"/>
  <c r="G13" i="1186"/>
  <c r="H12" i="1186"/>
  <c r="G12" i="1186"/>
  <c r="D12" i="1186"/>
  <c r="H11" i="1186"/>
  <c r="G11" i="1186"/>
  <c r="D11" i="1186"/>
  <c r="G10" i="1186"/>
  <c r="D10" i="1186"/>
  <c r="G9" i="1186"/>
  <c r="D9" i="1186"/>
  <c r="G8" i="1186"/>
  <c r="D8" i="1186"/>
  <c r="F7" i="1186"/>
  <c r="F79" i="1186" s="1"/>
  <c r="E7" i="1186"/>
  <c r="E79" i="1186" s="1"/>
  <c r="C7" i="1186"/>
  <c r="D7" i="1186" s="1"/>
  <c r="B7" i="1186"/>
  <c r="H85" i="1185"/>
  <c r="G85" i="1185"/>
  <c r="F85" i="1185"/>
  <c r="E85" i="1185"/>
  <c r="C85" i="1185"/>
  <c r="D85" i="1185" s="1"/>
  <c r="B85" i="1185"/>
  <c r="H84" i="1185"/>
  <c r="G84" i="1185"/>
  <c r="D84" i="1185"/>
  <c r="H83" i="1185"/>
  <c r="G83" i="1185"/>
  <c r="D83" i="1185"/>
  <c r="H82" i="1185"/>
  <c r="G82" i="1185"/>
  <c r="H81" i="1185"/>
  <c r="G81" i="1185"/>
  <c r="H80" i="1185"/>
  <c r="G80" i="1185"/>
  <c r="D80" i="1185"/>
  <c r="H79" i="1185"/>
  <c r="G79" i="1185"/>
  <c r="D79" i="1185"/>
  <c r="H78" i="1185"/>
  <c r="G78" i="1185"/>
  <c r="D78" i="1185"/>
  <c r="H77" i="1185"/>
  <c r="G77" i="1185"/>
  <c r="D77" i="1185"/>
  <c r="H76" i="1185"/>
  <c r="G76" i="1185"/>
  <c r="D76" i="1185"/>
  <c r="H75" i="1185"/>
  <c r="G75" i="1185"/>
  <c r="D75" i="1185"/>
  <c r="H74" i="1185"/>
  <c r="G74" i="1185"/>
  <c r="D74" i="1185"/>
  <c r="H73" i="1185"/>
  <c r="G73" i="1185"/>
  <c r="D73" i="1185"/>
  <c r="H72" i="1185"/>
  <c r="G72" i="1185"/>
  <c r="D72" i="1185"/>
  <c r="H71" i="1185"/>
  <c r="G71" i="1185"/>
  <c r="D71" i="1185"/>
  <c r="H70" i="1185"/>
  <c r="G70" i="1185"/>
  <c r="D70" i="1185"/>
  <c r="H69" i="1185"/>
  <c r="G69" i="1185"/>
  <c r="D69" i="1185"/>
  <c r="H68" i="1185"/>
  <c r="G68" i="1185"/>
  <c r="D68" i="1185"/>
  <c r="H67" i="1185"/>
  <c r="G67" i="1185"/>
  <c r="D67" i="1185"/>
  <c r="H66" i="1185"/>
  <c r="G66" i="1185"/>
  <c r="D66" i="1185"/>
  <c r="H65" i="1185"/>
  <c r="G65" i="1185"/>
  <c r="D65" i="1185"/>
  <c r="H64" i="1185"/>
  <c r="G64" i="1185"/>
  <c r="D64" i="1185"/>
  <c r="H63" i="1185"/>
  <c r="G63" i="1185"/>
  <c r="D63" i="1185"/>
  <c r="H62" i="1185"/>
  <c r="G62" i="1185"/>
  <c r="D62" i="1185"/>
  <c r="H61" i="1185"/>
  <c r="G61" i="1185"/>
  <c r="D61" i="1185"/>
  <c r="H60" i="1185"/>
  <c r="G60" i="1185"/>
  <c r="D60" i="1185"/>
  <c r="H59" i="1185"/>
  <c r="G59" i="1185"/>
  <c r="D59" i="1185"/>
  <c r="H58" i="1185"/>
  <c r="G58" i="1185"/>
  <c r="D58" i="1185"/>
  <c r="H57" i="1185"/>
  <c r="G57" i="1185"/>
  <c r="D57" i="1185"/>
  <c r="H56" i="1185"/>
  <c r="G56" i="1185"/>
  <c r="D56" i="1185"/>
  <c r="H55" i="1185"/>
  <c r="G55" i="1185"/>
  <c r="D55" i="1185"/>
  <c r="H54" i="1185"/>
  <c r="G54" i="1185"/>
  <c r="D54" i="1185"/>
  <c r="H53" i="1185"/>
  <c r="G53" i="1185"/>
  <c r="D53" i="1185"/>
  <c r="H52" i="1185"/>
  <c r="G52" i="1185"/>
  <c r="H51" i="1185"/>
  <c r="G51" i="1185"/>
  <c r="D51" i="1185"/>
  <c r="H50" i="1185"/>
  <c r="G50" i="1185"/>
  <c r="D50" i="1185"/>
  <c r="H49" i="1185"/>
  <c r="G49" i="1185"/>
  <c r="D49" i="1185"/>
  <c r="H48" i="1185"/>
  <c r="G48" i="1185"/>
  <c r="D48" i="1185"/>
  <c r="H47" i="1185"/>
  <c r="G47" i="1185"/>
  <c r="D47" i="1185"/>
  <c r="H46" i="1185"/>
  <c r="G46" i="1185"/>
  <c r="D46" i="1185"/>
  <c r="H45" i="1185"/>
  <c r="G45" i="1185"/>
  <c r="D45" i="1185"/>
  <c r="H44" i="1185"/>
  <c r="G44" i="1185"/>
  <c r="D44" i="1185"/>
  <c r="H43" i="1185"/>
  <c r="G43" i="1185"/>
  <c r="D43" i="1185"/>
  <c r="H42" i="1185"/>
  <c r="G42" i="1185"/>
  <c r="D42" i="1185"/>
  <c r="H41" i="1185"/>
  <c r="G41" i="1185"/>
  <c r="D41" i="1185"/>
  <c r="H40" i="1185"/>
  <c r="G40" i="1185"/>
  <c r="D40" i="1185"/>
  <c r="H39" i="1185"/>
  <c r="G39" i="1185"/>
  <c r="D39" i="1185"/>
  <c r="H38" i="1185"/>
  <c r="G38" i="1185"/>
  <c r="D38" i="1185"/>
  <c r="H37" i="1185"/>
  <c r="G37" i="1185"/>
  <c r="D37" i="1185"/>
  <c r="H36" i="1185"/>
  <c r="G36" i="1185"/>
  <c r="D36" i="1185"/>
  <c r="H35" i="1185"/>
  <c r="G35" i="1185"/>
  <c r="D35" i="1185"/>
  <c r="H34" i="1185"/>
  <c r="G34" i="1185"/>
  <c r="D34" i="1185"/>
  <c r="F29" i="1185"/>
  <c r="H14" i="1185" s="1"/>
  <c r="E29" i="1185"/>
  <c r="D29" i="1185"/>
  <c r="C29" i="1185"/>
  <c r="B29" i="1185"/>
  <c r="G28" i="1185"/>
  <c r="G27" i="1185"/>
  <c r="D27" i="1185"/>
  <c r="G25" i="1185"/>
  <c r="D25" i="1185"/>
  <c r="D24" i="1185"/>
  <c r="G23" i="1185"/>
  <c r="D23" i="1185"/>
  <c r="G22" i="1185"/>
  <c r="D22" i="1185"/>
  <c r="H21" i="1185"/>
  <c r="G21" i="1185"/>
  <c r="D21" i="1185"/>
  <c r="G20" i="1185"/>
  <c r="D20" i="1185"/>
  <c r="G19" i="1185"/>
  <c r="D19" i="1185"/>
  <c r="G18" i="1185"/>
  <c r="D18" i="1185"/>
  <c r="G17" i="1185"/>
  <c r="D17" i="1185"/>
  <c r="G16" i="1185"/>
  <c r="D16" i="1185"/>
  <c r="H15" i="1185"/>
  <c r="G15" i="1185"/>
  <c r="D15" i="1185"/>
  <c r="G14" i="1185"/>
  <c r="D14" i="1185"/>
  <c r="G13" i="1185"/>
  <c r="D13" i="1185"/>
  <c r="G12" i="1185"/>
  <c r="D12" i="1185"/>
  <c r="G11" i="1185"/>
  <c r="D11" i="1185"/>
  <c r="G10" i="1185"/>
  <c r="D10" i="1185"/>
  <c r="G9" i="1185"/>
  <c r="D9" i="1185"/>
  <c r="H8" i="1185"/>
  <c r="G8" i="1185"/>
  <c r="D8" i="1185"/>
  <c r="G7" i="1185"/>
  <c r="D7" i="1185"/>
  <c r="G50" i="1184"/>
  <c r="F50" i="1184"/>
  <c r="E50" i="1184"/>
  <c r="D50" i="1184"/>
  <c r="C50" i="1184"/>
  <c r="B50" i="1184"/>
  <c r="H49" i="1184"/>
  <c r="H50" i="1184" s="1"/>
  <c r="H48" i="1184"/>
  <c r="H45" i="1184"/>
  <c r="G45" i="1184"/>
  <c r="F45" i="1184"/>
  <c r="E45" i="1184"/>
  <c r="D45" i="1184"/>
  <c r="C45" i="1184"/>
  <c r="B45" i="1184"/>
  <c r="H44" i="1184"/>
  <c r="H43" i="1184"/>
  <c r="G40" i="1184"/>
  <c r="F40" i="1184"/>
  <c r="E40" i="1184"/>
  <c r="D40" i="1184"/>
  <c r="C40" i="1184"/>
  <c r="B40" i="1184"/>
  <c r="H39" i="1184"/>
  <c r="H40" i="1184" s="1"/>
  <c r="H38" i="1184"/>
  <c r="H35" i="1184"/>
  <c r="H34" i="1184"/>
  <c r="H33" i="1184"/>
  <c r="H32" i="1184"/>
  <c r="H31" i="1184"/>
  <c r="G30" i="1184"/>
  <c r="F30" i="1184"/>
  <c r="H30" i="1184" s="1"/>
  <c r="I30" i="1184" s="1"/>
  <c r="E30" i="1184"/>
  <c r="D30" i="1184"/>
  <c r="C30" i="1184"/>
  <c r="B30" i="1184"/>
  <c r="H29" i="1184"/>
  <c r="I29" i="1184" s="1"/>
  <c r="H28" i="1184"/>
  <c r="I28" i="1184" s="1"/>
  <c r="H27" i="1184"/>
  <c r="I27" i="1184" s="1"/>
  <c r="H26" i="1184"/>
  <c r="I26" i="1184" s="1"/>
  <c r="H25" i="1184"/>
  <c r="I25" i="1184" s="1"/>
  <c r="H24" i="1184"/>
  <c r="I24" i="1184" s="1"/>
  <c r="H23" i="1184"/>
  <c r="I23" i="1184" s="1"/>
  <c r="H22" i="1184"/>
  <c r="I22" i="1184" s="1"/>
  <c r="H21" i="1184"/>
  <c r="I21" i="1184" s="1"/>
  <c r="H20" i="1184"/>
  <c r="I20" i="1184" s="1"/>
  <c r="H19" i="1184"/>
  <c r="I19" i="1184" s="1"/>
  <c r="H18" i="1184"/>
  <c r="I18" i="1184" s="1"/>
  <c r="H17" i="1184"/>
  <c r="I17" i="1184" s="1"/>
  <c r="H16" i="1184"/>
  <c r="I16" i="1184" s="1"/>
  <c r="H15" i="1184"/>
  <c r="H14" i="1184"/>
  <c r="H13" i="1184"/>
  <c r="H12" i="1184"/>
  <c r="H11" i="1184"/>
  <c r="H10" i="1184"/>
  <c r="H9" i="1184"/>
  <c r="H8" i="1184"/>
  <c r="H7" i="1184"/>
  <c r="H6" i="1184"/>
  <c r="H5" i="1184"/>
  <c r="H79" i="1186" l="1"/>
  <c r="G79" i="1186"/>
  <c r="D79" i="1186"/>
  <c r="H56" i="1186"/>
  <c r="D55" i="1186"/>
  <c r="H74" i="1186"/>
  <c r="H22" i="1185"/>
  <c r="H37" i="1186"/>
  <c r="H49" i="1186"/>
  <c r="G31" i="1186"/>
  <c r="G55" i="1186"/>
  <c r="H62" i="1186"/>
  <c r="H75" i="1186"/>
  <c r="H16" i="1185"/>
  <c r="H23" i="1185"/>
  <c r="G19" i="1186"/>
  <c r="H38" i="1186"/>
  <c r="H50" i="1186"/>
  <c r="H76" i="1186"/>
  <c r="G7" i="1186"/>
  <c r="H63" i="1186"/>
  <c r="H44" i="1186"/>
  <c r="H51" i="1186"/>
  <c r="H69" i="1186"/>
  <c r="H11" i="1185"/>
  <c r="H20" i="1186"/>
  <c r="H64" i="1186"/>
  <c r="H18" i="1185"/>
  <c r="H8" i="1186"/>
  <c r="H33" i="1186"/>
  <c r="H45" i="1186"/>
  <c r="H26" i="1185"/>
  <c r="H28" i="1186"/>
  <c r="H40" i="1186"/>
  <c r="H78" i="1186"/>
  <c r="H21" i="1186"/>
  <c r="H19" i="1185"/>
  <c r="H9" i="1186"/>
  <c r="H16" i="1186"/>
  <c r="H34" i="1186"/>
  <c r="H46" i="1186"/>
  <c r="H58" i="1186"/>
  <c r="H71" i="1186"/>
  <c r="H27" i="1185"/>
  <c r="H29" i="1186"/>
  <c r="H41" i="1186"/>
  <c r="H53" i="1186"/>
  <c r="G67" i="1186"/>
  <c r="G29" i="1185"/>
  <c r="H9" i="1185"/>
  <c r="G43" i="1186"/>
  <c r="H26" i="1186"/>
  <c r="H68" i="1186"/>
  <c r="H10" i="1185"/>
  <c r="H17" i="1185"/>
  <c r="H24" i="1185"/>
  <c r="H14" i="1186"/>
  <c r="H32" i="1186"/>
  <c r="H27" i="1186"/>
  <c r="H39" i="1186"/>
  <c r="H77" i="1186"/>
  <c r="H25" i="1185"/>
  <c r="H15" i="1186"/>
  <c r="H57" i="1186"/>
  <c r="H52" i="1186"/>
  <c r="H70" i="1186"/>
  <c r="H12" i="1185"/>
  <c r="H65" i="1186"/>
  <c r="H13" i="1185"/>
  <c r="H22" i="1186"/>
  <c r="H66" i="1186"/>
  <c r="H20" i="1185"/>
  <c r="H28" i="1185"/>
  <c r="H10" i="1186"/>
  <c r="H17" i="1186"/>
  <c r="H35" i="1186"/>
  <c r="H47" i="1186"/>
  <c r="H59" i="1186"/>
  <c r="H72" i="1186"/>
  <c r="H7" i="1185"/>
  <c r="H29" i="1185" s="1"/>
  <c r="H30" i="1186"/>
  <c r="H31" i="1186" l="1"/>
  <c r="H67" i="1186"/>
  <c r="H7" i="1186"/>
  <c r="H19" i="1186"/>
  <c r="H55" i="1186"/>
  <c r="H43" i="1186"/>
  <c r="C35" i="1183" l="1"/>
  <c r="C34" i="1183"/>
  <c r="C33" i="1183"/>
  <c r="C32" i="1183"/>
  <c r="C31" i="1183"/>
  <c r="C30" i="1183"/>
  <c r="C29" i="1183"/>
  <c r="C28" i="1183"/>
  <c r="C27" i="1183"/>
  <c r="C26" i="1183"/>
  <c r="B25" i="1183"/>
  <c r="C25" i="1183" s="1"/>
  <c r="B20" i="1183"/>
  <c r="C11" i="1183" s="1"/>
  <c r="C18" i="1183"/>
  <c r="C16" i="1183"/>
  <c r="C15" i="1183"/>
  <c r="C14" i="1183"/>
  <c r="C13" i="1183"/>
  <c r="C12" i="1183"/>
  <c r="B6" i="1183"/>
  <c r="C6" i="1183" s="1"/>
  <c r="C20" i="1183" s="1"/>
  <c r="P23" i="1182"/>
  <c r="O23" i="1182"/>
  <c r="N23" i="1182"/>
  <c r="M23" i="1182"/>
  <c r="L23" i="1182"/>
  <c r="K23" i="1182"/>
  <c r="J23" i="1182"/>
  <c r="I23" i="1182"/>
  <c r="H23" i="1182"/>
  <c r="G23" i="1182"/>
  <c r="F23" i="1182"/>
  <c r="E23" i="1182"/>
  <c r="D23" i="1182"/>
  <c r="C23" i="1182"/>
  <c r="B23" i="1182"/>
  <c r="O21" i="1182"/>
  <c r="N21" i="1182"/>
  <c r="M21" i="1182"/>
  <c r="L21" i="1182"/>
  <c r="K21" i="1182"/>
  <c r="J21" i="1182"/>
  <c r="I21" i="1182"/>
  <c r="H21" i="1182"/>
  <c r="G21" i="1182"/>
  <c r="F21" i="1182"/>
  <c r="E21" i="1182"/>
  <c r="D21" i="1182"/>
  <c r="C21" i="1182"/>
  <c r="B21" i="1182"/>
  <c r="P18" i="1182"/>
  <c r="P17" i="1182"/>
  <c r="P16" i="1182"/>
  <c r="P15" i="1182"/>
  <c r="P14" i="1182"/>
  <c r="P13" i="1182"/>
  <c r="P12" i="1182"/>
  <c r="P11" i="1182"/>
  <c r="P10" i="1182"/>
  <c r="P9" i="1182"/>
  <c r="P8" i="1182"/>
  <c r="P7" i="1182"/>
  <c r="P6" i="1182"/>
  <c r="I89" i="1181"/>
  <c r="H89" i="1181"/>
  <c r="G89" i="1181"/>
  <c r="F89" i="1181"/>
  <c r="E89" i="1181"/>
  <c r="D89" i="1181"/>
  <c r="C89" i="1181"/>
  <c r="B89" i="1181"/>
  <c r="I83" i="1181"/>
  <c r="H83" i="1181"/>
  <c r="G83" i="1181"/>
  <c r="F83" i="1181"/>
  <c r="E83" i="1181"/>
  <c r="D83" i="1181"/>
  <c r="C83" i="1181"/>
  <c r="B83" i="1181"/>
  <c r="I78" i="1181"/>
  <c r="H78" i="1181"/>
  <c r="G78" i="1181"/>
  <c r="F78" i="1181"/>
  <c r="E78" i="1181"/>
  <c r="D78" i="1181"/>
  <c r="C78" i="1181"/>
  <c r="B78" i="1181"/>
  <c r="I69" i="1181"/>
  <c r="H69" i="1181"/>
  <c r="G69" i="1181"/>
  <c r="F69" i="1181"/>
  <c r="E69" i="1181"/>
  <c r="D69" i="1181"/>
  <c r="C69" i="1181"/>
  <c r="B69" i="1181"/>
  <c r="K36" i="1181"/>
  <c r="I36" i="1181"/>
  <c r="H36" i="1181"/>
  <c r="G36" i="1181"/>
  <c r="F36" i="1181"/>
  <c r="E36" i="1181"/>
  <c r="D36" i="1181"/>
  <c r="C36" i="1181"/>
  <c r="B36" i="1181"/>
  <c r="K35" i="1181"/>
  <c r="K34" i="1181"/>
  <c r="J30" i="1181"/>
  <c r="I30" i="1181"/>
  <c r="H30" i="1181"/>
  <c r="G30" i="1181"/>
  <c r="F30" i="1181"/>
  <c r="E30" i="1181"/>
  <c r="D30" i="1181"/>
  <c r="C30" i="1181"/>
  <c r="B30" i="1181"/>
  <c r="K29" i="1181"/>
  <c r="K30" i="1181" s="1"/>
  <c r="K28" i="1181"/>
  <c r="K25" i="1181"/>
  <c r="I25" i="1181"/>
  <c r="H25" i="1181"/>
  <c r="G25" i="1181"/>
  <c r="F25" i="1181"/>
  <c r="E25" i="1181"/>
  <c r="D25" i="1181"/>
  <c r="C25" i="1181"/>
  <c r="B25" i="1181"/>
  <c r="K24" i="1181"/>
  <c r="K23" i="1181"/>
  <c r="K20" i="1181"/>
  <c r="K19" i="1181"/>
  <c r="K18" i="1181"/>
  <c r="K17" i="1181"/>
  <c r="K16" i="1181"/>
  <c r="J16" i="1181"/>
  <c r="I16" i="1181"/>
  <c r="H16" i="1181"/>
  <c r="G16" i="1181"/>
  <c r="F16" i="1181"/>
  <c r="E16" i="1181"/>
  <c r="D16" i="1181"/>
  <c r="C16" i="1181"/>
  <c r="B16" i="1181"/>
  <c r="K15" i="1181"/>
  <c r="K14" i="1181"/>
  <c r="K13" i="1181"/>
  <c r="K12" i="1181"/>
  <c r="K11" i="1181"/>
  <c r="K10" i="1181"/>
  <c r="K9" i="1181"/>
  <c r="K8" i="1181"/>
  <c r="K7" i="1181"/>
  <c r="K6" i="1181"/>
  <c r="P21" i="1182" l="1"/>
  <c r="Q8" i="1182" s="1"/>
  <c r="C8" i="1183"/>
  <c r="C9" i="1183"/>
  <c r="C10" i="1183"/>
  <c r="Q6" i="1182" l="1"/>
  <c r="Q18" i="1182"/>
  <c r="Q17" i="1182"/>
  <c r="Q16" i="1182"/>
  <c r="Q15" i="1182"/>
  <c r="Q14" i="1182"/>
  <c r="Q13" i="1182"/>
  <c r="Q12" i="1182"/>
  <c r="Q11" i="1182"/>
  <c r="Q10" i="1182"/>
  <c r="Q9" i="1182"/>
  <c r="Q7" i="1182"/>
  <c r="Q23" i="1182"/>
  <c r="Q21" i="1182" l="1"/>
  <c r="H12" i="1179" l="1"/>
  <c r="D12" i="1179"/>
  <c r="G11" i="1179"/>
  <c r="I12" i="1179" s="1"/>
  <c r="I11" i="1179" s="1"/>
  <c r="F11" i="1179"/>
  <c r="C11" i="1179"/>
  <c r="D11" i="1179" s="1"/>
  <c r="B11" i="1179"/>
  <c r="I10" i="1179"/>
  <c r="H10" i="1179"/>
  <c r="D10" i="1179"/>
  <c r="I9" i="1179"/>
  <c r="H9" i="1179"/>
  <c r="D9" i="1179"/>
  <c r="I8" i="1179"/>
  <c r="H8" i="1179"/>
  <c r="D8" i="1179"/>
  <c r="I7" i="1179"/>
  <c r="I6" i="1179" s="1"/>
  <c r="H7" i="1179"/>
  <c r="D7" i="1179"/>
  <c r="G6" i="1179"/>
  <c r="H6" i="1179" s="1"/>
  <c r="F6" i="1179"/>
  <c r="C6" i="1179"/>
  <c r="D6" i="1179" s="1"/>
  <c r="B6" i="1179"/>
  <c r="G122" i="1178"/>
  <c r="F122" i="1178"/>
  <c r="C122" i="1178"/>
  <c r="B122" i="1178"/>
  <c r="G119" i="1178"/>
  <c r="F119" i="1178"/>
  <c r="C119" i="1178"/>
  <c r="B119" i="1178"/>
  <c r="H118" i="1178"/>
  <c r="D118" i="1178"/>
  <c r="G117" i="1178"/>
  <c r="H117" i="1178" s="1"/>
  <c r="F117" i="1178"/>
  <c r="C117" i="1178"/>
  <c r="D117" i="1178" s="1"/>
  <c r="B117" i="1178"/>
  <c r="H116" i="1178"/>
  <c r="G115" i="1178"/>
  <c r="F115" i="1178"/>
  <c r="C115" i="1178"/>
  <c r="B115" i="1178"/>
  <c r="G113" i="1178"/>
  <c r="I114" i="1178" s="1"/>
  <c r="I113" i="1178" s="1"/>
  <c r="F113" i="1178"/>
  <c r="C113" i="1178"/>
  <c r="B113" i="1178"/>
  <c r="H112" i="1178"/>
  <c r="D112" i="1178"/>
  <c r="G111" i="1178"/>
  <c r="H111" i="1178" s="1"/>
  <c r="F111" i="1178"/>
  <c r="C111" i="1178"/>
  <c r="D111" i="1178" s="1"/>
  <c r="B111" i="1178"/>
  <c r="H108" i="1178"/>
  <c r="D108" i="1178"/>
  <c r="G107" i="1178"/>
  <c r="I109" i="1178" s="1"/>
  <c r="F107" i="1178"/>
  <c r="D107" i="1178"/>
  <c r="C107" i="1178"/>
  <c r="B107" i="1178"/>
  <c r="H106" i="1178"/>
  <c r="D106" i="1178"/>
  <c r="G105" i="1178"/>
  <c r="I106" i="1178" s="1"/>
  <c r="I105" i="1178" s="1"/>
  <c r="F105" i="1178"/>
  <c r="C105" i="1178"/>
  <c r="D105" i="1178" s="1"/>
  <c r="B105" i="1178"/>
  <c r="H104" i="1178"/>
  <c r="D104" i="1178"/>
  <c r="G103" i="1178"/>
  <c r="I104" i="1178" s="1"/>
  <c r="I103" i="1178" s="1"/>
  <c r="F103" i="1178"/>
  <c r="C103" i="1178"/>
  <c r="B103" i="1178"/>
  <c r="D103" i="1178" s="1"/>
  <c r="H101" i="1178"/>
  <c r="D101" i="1178"/>
  <c r="G100" i="1178"/>
  <c r="I101" i="1178" s="1"/>
  <c r="I100" i="1178" s="1"/>
  <c r="F100" i="1178"/>
  <c r="C100" i="1178"/>
  <c r="D100" i="1178" s="1"/>
  <c r="B100" i="1178"/>
  <c r="I99" i="1178"/>
  <c r="H99" i="1178"/>
  <c r="D99" i="1178"/>
  <c r="I98" i="1178"/>
  <c r="I97" i="1178" s="1"/>
  <c r="H98" i="1178"/>
  <c r="D98" i="1178"/>
  <c r="H97" i="1178"/>
  <c r="G97" i="1178"/>
  <c r="F97" i="1178"/>
  <c r="C97" i="1178"/>
  <c r="D97" i="1178" s="1"/>
  <c r="B97" i="1178"/>
  <c r="H96" i="1178"/>
  <c r="D96" i="1178"/>
  <c r="H95" i="1178"/>
  <c r="D95" i="1178"/>
  <c r="G93" i="1178"/>
  <c r="F93" i="1178"/>
  <c r="C93" i="1178"/>
  <c r="B93" i="1178"/>
  <c r="H92" i="1178"/>
  <c r="D92" i="1178"/>
  <c r="H91" i="1178"/>
  <c r="D91" i="1178"/>
  <c r="H90" i="1178"/>
  <c r="D90" i="1178"/>
  <c r="H89" i="1178"/>
  <c r="D89" i="1178"/>
  <c r="G88" i="1178"/>
  <c r="F88" i="1178"/>
  <c r="C88" i="1178"/>
  <c r="D88" i="1178" s="1"/>
  <c r="B88" i="1178"/>
  <c r="I87" i="1178"/>
  <c r="I86" i="1178" s="1"/>
  <c r="H87" i="1178"/>
  <c r="D87" i="1178"/>
  <c r="G86" i="1178"/>
  <c r="H86" i="1178" s="1"/>
  <c r="F86" i="1178"/>
  <c r="C86" i="1178"/>
  <c r="D86" i="1178" s="1"/>
  <c r="B86" i="1178"/>
  <c r="H85" i="1178"/>
  <c r="H84" i="1178"/>
  <c r="H83" i="1178"/>
  <c r="G82" i="1178"/>
  <c r="F82" i="1178"/>
  <c r="C82" i="1178"/>
  <c r="D82" i="1178" s="1"/>
  <c r="B82" i="1178"/>
  <c r="H80" i="1178"/>
  <c r="D80" i="1178"/>
  <c r="G79" i="1178"/>
  <c r="I80" i="1178" s="1"/>
  <c r="F79" i="1178"/>
  <c r="C79" i="1178"/>
  <c r="D79" i="1178" s="1"/>
  <c r="B79" i="1178"/>
  <c r="D78" i="1178"/>
  <c r="G77" i="1178"/>
  <c r="I78" i="1178" s="1"/>
  <c r="I77" i="1178" s="1"/>
  <c r="F77" i="1178"/>
  <c r="C77" i="1178"/>
  <c r="D77" i="1178" s="1"/>
  <c r="B77" i="1178"/>
  <c r="H76" i="1178"/>
  <c r="H75" i="1178"/>
  <c r="D75" i="1178"/>
  <c r="H74" i="1178"/>
  <c r="D74" i="1178"/>
  <c r="H73" i="1178"/>
  <c r="D73" i="1178"/>
  <c r="H72" i="1178"/>
  <c r="D72" i="1178"/>
  <c r="G71" i="1178"/>
  <c r="H71" i="1178" s="1"/>
  <c r="F71" i="1178"/>
  <c r="C71" i="1178"/>
  <c r="D71" i="1178" s="1"/>
  <c r="B71" i="1178"/>
  <c r="H70" i="1178"/>
  <c r="D70" i="1178"/>
  <c r="H69" i="1178"/>
  <c r="D69" i="1178"/>
  <c r="H68" i="1178"/>
  <c r="D68" i="1178"/>
  <c r="G67" i="1178"/>
  <c r="I69" i="1178" s="1"/>
  <c r="F67" i="1178"/>
  <c r="C67" i="1178"/>
  <c r="D67" i="1178" s="1"/>
  <c r="B67" i="1178"/>
  <c r="I66" i="1178"/>
  <c r="D66" i="1178"/>
  <c r="I65" i="1178"/>
  <c r="D65" i="1178"/>
  <c r="I64" i="1178"/>
  <c r="I63" i="1178" s="1"/>
  <c r="H64" i="1178"/>
  <c r="D64" i="1178"/>
  <c r="G63" i="1178"/>
  <c r="H63" i="1178" s="1"/>
  <c r="F63" i="1178"/>
  <c r="C63" i="1178"/>
  <c r="D63" i="1178" s="1"/>
  <c r="B63" i="1178"/>
  <c r="H62" i="1178"/>
  <c r="D62" i="1178"/>
  <c r="I61" i="1178"/>
  <c r="H61" i="1178"/>
  <c r="D61" i="1178"/>
  <c r="I60" i="1178"/>
  <c r="H60" i="1178"/>
  <c r="D60" i="1178"/>
  <c r="H59" i="1178"/>
  <c r="D59" i="1178"/>
  <c r="H58" i="1178"/>
  <c r="D58" i="1178"/>
  <c r="H57" i="1178"/>
  <c r="D57" i="1178"/>
  <c r="G56" i="1178"/>
  <c r="I58" i="1178" s="1"/>
  <c r="F56" i="1178"/>
  <c r="C56" i="1178"/>
  <c r="D56" i="1178" s="1"/>
  <c r="B56" i="1178"/>
  <c r="I55" i="1178"/>
  <c r="H55" i="1178"/>
  <c r="D55" i="1178"/>
  <c r="I54" i="1178"/>
  <c r="G54" i="1178"/>
  <c r="H54" i="1178" s="1"/>
  <c r="F54" i="1178"/>
  <c r="C54" i="1178"/>
  <c r="D54" i="1178" s="1"/>
  <c r="B54" i="1178"/>
  <c r="I53" i="1178"/>
  <c r="H53" i="1178"/>
  <c r="D53" i="1178"/>
  <c r="I52" i="1178"/>
  <c r="H52" i="1178"/>
  <c r="D52" i="1178"/>
  <c r="I51" i="1178"/>
  <c r="H51" i="1178"/>
  <c r="D51" i="1178"/>
  <c r="I50" i="1178"/>
  <c r="H50" i="1178"/>
  <c r="D50" i="1178"/>
  <c r="I49" i="1178"/>
  <c r="H49" i="1178"/>
  <c r="G49" i="1178"/>
  <c r="F49" i="1178"/>
  <c r="C49" i="1178"/>
  <c r="D49" i="1178" s="1"/>
  <c r="B49" i="1178"/>
  <c r="H48" i="1178"/>
  <c r="H47" i="1178"/>
  <c r="D47" i="1178"/>
  <c r="H46" i="1178"/>
  <c r="D46" i="1178"/>
  <c r="I45" i="1178"/>
  <c r="H45" i="1178"/>
  <c r="D45" i="1178"/>
  <c r="G44" i="1178"/>
  <c r="F44" i="1178"/>
  <c r="C44" i="1178"/>
  <c r="D44" i="1178" s="1"/>
  <c r="B44" i="1178"/>
  <c r="H42" i="1178"/>
  <c r="D42" i="1178"/>
  <c r="H41" i="1178"/>
  <c r="D41" i="1178"/>
  <c r="G40" i="1178"/>
  <c r="I42" i="1178" s="1"/>
  <c r="F40" i="1178"/>
  <c r="C40" i="1178"/>
  <c r="D40" i="1178" s="1"/>
  <c r="B40" i="1178"/>
  <c r="I39" i="1178"/>
  <c r="H39" i="1178"/>
  <c r="D39" i="1178"/>
  <c r="I38" i="1178"/>
  <c r="H38" i="1178"/>
  <c r="D38" i="1178"/>
  <c r="H37" i="1178"/>
  <c r="D37" i="1178"/>
  <c r="H36" i="1178"/>
  <c r="D36" i="1178"/>
  <c r="H35" i="1178"/>
  <c r="D35" i="1178"/>
  <c r="H34" i="1178"/>
  <c r="D34" i="1178"/>
  <c r="G33" i="1178"/>
  <c r="F33" i="1178"/>
  <c r="C33" i="1178"/>
  <c r="D33" i="1178" s="1"/>
  <c r="B33" i="1178"/>
  <c r="H31" i="1178"/>
  <c r="H30" i="1178"/>
  <c r="D30" i="1178"/>
  <c r="H29" i="1178"/>
  <c r="D29" i="1178"/>
  <c r="G28" i="1178"/>
  <c r="I30" i="1178" s="1"/>
  <c r="F28" i="1178"/>
  <c r="C28" i="1178"/>
  <c r="D28" i="1178" s="1"/>
  <c r="B28" i="1178"/>
  <c r="I27" i="1178"/>
  <c r="H27" i="1178"/>
  <c r="D27" i="1178"/>
  <c r="I26" i="1178"/>
  <c r="H26" i="1178"/>
  <c r="D26" i="1178"/>
  <c r="H25" i="1178"/>
  <c r="H24" i="1178"/>
  <c r="D24" i="1178"/>
  <c r="H23" i="1178"/>
  <c r="D23" i="1178"/>
  <c r="H22" i="1178"/>
  <c r="D22" i="1178"/>
  <c r="I21" i="1178"/>
  <c r="H21" i="1178"/>
  <c r="D21" i="1178"/>
  <c r="G20" i="1178"/>
  <c r="F20" i="1178"/>
  <c r="C20" i="1178"/>
  <c r="D20" i="1178" s="1"/>
  <c r="B20" i="1178"/>
  <c r="H19" i="1178"/>
  <c r="D19" i="1178"/>
  <c r="I18" i="1178"/>
  <c r="H18" i="1178"/>
  <c r="D18" i="1178"/>
  <c r="I17" i="1178"/>
  <c r="H17" i="1178"/>
  <c r="D17" i="1178"/>
  <c r="I16" i="1178"/>
  <c r="H16" i="1178"/>
  <c r="D16" i="1178"/>
  <c r="I15" i="1178"/>
  <c r="I14" i="1178" s="1"/>
  <c r="H15" i="1178"/>
  <c r="D15" i="1178"/>
  <c r="H14" i="1178"/>
  <c r="G14" i="1178"/>
  <c r="I19" i="1178" s="1"/>
  <c r="F14" i="1178"/>
  <c r="C14" i="1178"/>
  <c r="D14" i="1178" s="1"/>
  <c r="B14" i="1178"/>
  <c r="H13" i="1178"/>
  <c r="D13" i="1178"/>
  <c r="G12" i="1178"/>
  <c r="I13" i="1178" s="1"/>
  <c r="I12" i="1178" s="1"/>
  <c r="F12" i="1178"/>
  <c r="C12" i="1178"/>
  <c r="B12" i="1178"/>
  <c r="I11" i="1178"/>
  <c r="H11" i="1178"/>
  <c r="D11" i="1178"/>
  <c r="I10" i="1178"/>
  <c r="H10" i="1178"/>
  <c r="D10" i="1178"/>
  <c r="H9" i="1178"/>
  <c r="D9" i="1178"/>
  <c r="H8" i="1178"/>
  <c r="D8" i="1178"/>
  <c r="H7" i="1178"/>
  <c r="D7" i="1178"/>
  <c r="G6" i="1178"/>
  <c r="I8" i="1178" s="1"/>
  <c r="F6" i="1178"/>
  <c r="C6" i="1178"/>
  <c r="D6" i="1178" s="1"/>
  <c r="B6" i="1178"/>
  <c r="I40" i="1177"/>
  <c r="H40" i="1177"/>
  <c r="D40" i="1177"/>
  <c r="I39" i="1177"/>
  <c r="I38" i="1177" s="1"/>
  <c r="H39" i="1177"/>
  <c r="D39" i="1177"/>
  <c r="G38" i="1177"/>
  <c r="H38" i="1177" s="1"/>
  <c r="F38" i="1177"/>
  <c r="C38" i="1177"/>
  <c r="D38" i="1177" s="1"/>
  <c r="B38" i="1177"/>
  <c r="H35" i="1177"/>
  <c r="D35" i="1177"/>
  <c r="H34" i="1177"/>
  <c r="I32" i="1177"/>
  <c r="H32" i="1177"/>
  <c r="D32" i="1177"/>
  <c r="I31" i="1177"/>
  <c r="H31" i="1177"/>
  <c r="D31" i="1177"/>
  <c r="H30" i="1177"/>
  <c r="D30" i="1177"/>
  <c r="H29" i="1177"/>
  <c r="D29" i="1177"/>
  <c r="H28" i="1177"/>
  <c r="D28" i="1177"/>
  <c r="H27" i="1177"/>
  <c r="D27" i="1177"/>
  <c r="I26" i="1177"/>
  <c r="H25" i="1177"/>
  <c r="D25" i="1177"/>
  <c r="H24" i="1177"/>
  <c r="D24" i="1177"/>
  <c r="H23" i="1177"/>
  <c r="D23" i="1177"/>
  <c r="H22" i="1177"/>
  <c r="D22" i="1177"/>
  <c r="D21" i="1177"/>
  <c r="H20" i="1177"/>
  <c r="D20" i="1177"/>
  <c r="H19" i="1177"/>
  <c r="D19" i="1177"/>
  <c r="I18" i="1177"/>
  <c r="H18" i="1177"/>
  <c r="D18" i="1177"/>
  <c r="I17" i="1177"/>
  <c r="H17" i="1177"/>
  <c r="D17" i="1177"/>
  <c r="H16" i="1177"/>
  <c r="D16" i="1177"/>
  <c r="H15" i="1177"/>
  <c r="D15" i="1177"/>
  <c r="H14" i="1177"/>
  <c r="D14" i="1177"/>
  <c r="H13" i="1177"/>
  <c r="D13" i="1177"/>
  <c r="I12" i="1177"/>
  <c r="H12" i="1177"/>
  <c r="D12" i="1177"/>
  <c r="I11" i="1177"/>
  <c r="H11" i="1177"/>
  <c r="D11" i="1177"/>
  <c r="I10" i="1177"/>
  <c r="H10" i="1177"/>
  <c r="D10" i="1177"/>
  <c r="H9" i="1177"/>
  <c r="D9" i="1177"/>
  <c r="H8" i="1177"/>
  <c r="D8" i="1177"/>
  <c r="H7" i="1177"/>
  <c r="D7" i="1177"/>
  <c r="G6" i="1177"/>
  <c r="F6" i="1177"/>
  <c r="C6" i="1177"/>
  <c r="D6" i="1177" s="1"/>
  <c r="B6" i="1177"/>
  <c r="H107" i="1178" l="1"/>
  <c r="I91" i="1178"/>
  <c r="I90" i="1178"/>
  <c r="I89" i="1178"/>
  <c r="H88" i="1178"/>
  <c r="D12" i="1178"/>
  <c r="I84" i="1178"/>
  <c r="I83" i="1178"/>
  <c r="I85" i="1178"/>
  <c r="H82" i="1178"/>
  <c r="I75" i="1178"/>
  <c r="I74" i="1178"/>
  <c r="I73" i="1178"/>
  <c r="I76" i="1178"/>
  <c r="I72" i="1178"/>
  <c r="I71" i="1178" s="1"/>
  <c r="I79" i="1178"/>
  <c r="H115" i="1178"/>
  <c r="H103" i="1178"/>
  <c r="I108" i="1178"/>
  <c r="I107" i="1178" s="1"/>
  <c r="I37" i="1178"/>
  <c r="I36" i="1178"/>
  <c r="I35" i="1178"/>
  <c r="I34" i="1178"/>
  <c r="I33" i="1178" s="1"/>
  <c r="H33" i="1178"/>
  <c r="I30" i="1177"/>
  <c r="I9" i="1177"/>
  <c r="I22" i="1177"/>
  <c r="I15" i="1177"/>
  <c r="I29" i="1177"/>
  <c r="I8" i="1177"/>
  <c r="I21" i="1177"/>
  <c r="I14" i="1177"/>
  <c r="I13" i="1177"/>
  <c r="I27" i="1177"/>
  <c r="I19" i="1177"/>
  <c r="H6" i="1177"/>
  <c r="I23" i="1177"/>
  <c r="I16" i="1177"/>
  <c r="I28" i="1177"/>
  <c r="I7" i="1177"/>
  <c r="I20" i="1177"/>
  <c r="I35" i="1177"/>
  <c r="I33" i="1177"/>
  <c r="I92" i="1178"/>
  <c r="I24" i="1177"/>
  <c r="I25" i="1178"/>
  <c r="I24" i="1178"/>
  <c r="I23" i="1178"/>
  <c r="I22" i="1178"/>
  <c r="I20" i="1178" s="1"/>
  <c r="I34" i="1177"/>
  <c r="H20" i="1178"/>
  <c r="I48" i="1178"/>
  <c r="I47" i="1178"/>
  <c r="I46" i="1178"/>
  <c r="I44" i="1178" s="1"/>
  <c r="I25" i="1177"/>
  <c r="H44" i="1178"/>
  <c r="I96" i="1178"/>
  <c r="I94" i="1178"/>
  <c r="I95" i="1178"/>
  <c r="I62" i="1178"/>
  <c r="H67" i="1178"/>
  <c r="H12" i="1178"/>
  <c r="I116" i="1178"/>
  <c r="I115" i="1178" s="1"/>
  <c r="H100" i="1178"/>
  <c r="I9" i="1178"/>
  <c r="I31" i="1178"/>
  <c r="I70" i="1178"/>
  <c r="I81" i="1178"/>
  <c r="I59" i="1178"/>
  <c r="I118" i="1178"/>
  <c r="I117" i="1178" s="1"/>
  <c r="I112" i="1178"/>
  <c r="I111" i="1178" s="1"/>
  <c r="H6" i="1178"/>
  <c r="H28" i="1178"/>
  <c r="H40" i="1178"/>
  <c r="H56" i="1178"/>
  <c r="H105" i="1178"/>
  <c r="I7" i="1178"/>
  <c r="I6" i="1178" s="1"/>
  <c r="I68" i="1178"/>
  <c r="I67" i="1178" s="1"/>
  <c r="I29" i="1178"/>
  <c r="I28" i="1178" s="1"/>
  <c r="I41" i="1178"/>
  <c r="I40" i="1178" s="1"/>
  <c r="I57" i="1178"/>
  <c r="H79" i="1178"/>
  <c r="H11" i="1179"/>
  <c r="I93" i="1178" l="1"/>
  <c r="I82" i="1178"/>
  <c r="I88" i="1178"/>
  <c r="I56" i="1178"/>
  <c r="I6" i="1177"/>
  <c r="I74" i="910" l="1"/>
  <c r="L91" i="864" l="1"/>
</calcChain>
</file>

<file path=xl/sharedStrings.xml><?xml version="1.0" encoding="utf-8"?>
<sst xmlns="http://schemas.openxmlformats.org/spreadsheetml/2006/main" count="2487" uniqueCount="935">
  <si>
    <t>TOTAL</t>
  </si>
  <si>
    <t>Cobre</t>
  </si>
  <si>
    <t>Oro</t>
  </si>
  <si>
    <t>Zinc</t>
  </si>
  <si>
    <t>Plata</t>
  </si>
  <si>
    <t>Hierro</t>
  </si>
  <si>
    <t>ETAPA</t>
  </si>
  <si>
    <t>PROYECTO</t>
  </si>
  <si>
    <t>OPERADOR</t>
  </si>
  <si>
    <t>TIPO DE EXPLORACIÓN</t>
  </si>
  <si>
    <t>PRODUCTO PRINCIPAL</t>
  </si>
  <si>
    <t>IGA</t>
  </si>
  <si>
    <t>FECHA DE APROBACIÓN DEL IGA</t>
  </si>
  <si>
    <t>La Libertad</t>
  </si>
  <si>
    <t>Greenfield</t>
  </si>
  <si>
    <t>Pasco</t>
  </si>
  <si>
    <t>Lima</t>
  </si>
  <si>
    <t>2da MEIAsd</t>
  </si>
  <si>
    <t>Amazonas</t>
  </si>
  <si>
    <t>Arequipa</t>
  </si>
  <si>
    <t>Brownfield</t>
  </si>
  <si>
    <t>Minera Yanacocha S.R.L.</t>
  </si>
  <si>
    <t>Cajamarca</t>
  </si>
  <si>
    <t>1era MEIAsd</t>
  </si>
  <si>
    <t>Huánuco</t>
  </si>
  <si>
    <t>Huancavelica</t>
  </si>
  <si>
    <t>Moquegua</t>
  </si>
  <si>
    <t>Ayacucho</t>
  </si>
  <si>
    <t>Junín</t>
  </si>
  <si>
    <t>Vale Exploration Perú S.A.C.</t>
  </si>
  <si>
    <t>Compañía Minera Ares S.A.C.</t>
  </si>
  <si>
    <t>Nexa Resources Perú S.A.A.</t>
  </si>
  <si>
    <t>Áncash</t>
  </si>
  <si>
    <t>Puno</t>
  </si>
  <si>
    <t>Compañía Minera Chungar S.A.C.</t>
  </si>
  <si>
    <t>Camino Resources S.A.C.</t>
  </si>
  <si>
    <t>Apurímac</t>
  </si>
  <si>
    <t>Hudbay Perú S.A.C.</t>
  </si>
  <si>
    <t>Minera Peñoles de Perú S.A.</t>
  </si>
  <si>
    <t>Cusco</t>
  </si>
  <si>
    <t>Minsur S.A.</t>
  </si>
  <si>
    <t>Sumitomo Metal Mining Perú S.A.</t>
  </si>
  <si>
    <t>Chakana Resources S.A.C.</t>
  </si>
  <si>
    <t>Rio Tinto Mining and Exploration S.A.C.</t>
  </si>
  <si>
    <t>Tacna</t>
  </si>
  <si>
    <t>Ica</t>
  </si>
  <si>
    <t>AZULMINA</t>
  </si>
  <si>
    <t>PUCAJIRCA</t>
  </si>
  <si>
    <t>EL CARMEN</t>
  </si>
  <si>
    <t>PUCASALLA</t>
  </si>
  <si>
    <t>CORVINÓN</t>
  </si>
  <si>
    <t>DORITA</t>
  </si>
  <si>
    <t>Sociedad Minera Reliquias S.A.C.</t>
  </si>
  <si>
    <t>GABÁN</t>
  </si>
  <si>
    <t>LA ZANJA</t>
  </si>
  <si>
    <t>Minera La Zanja S.R.L.</t>
  </si>
  <si>
    <t>10ma MEIAsd</t>
  </si>
  <si>
    <t>LEZARD</t>
  </si>
  <si>
    <t>Black Swan Minerals S.A.C.</t>
  </si>
  <si>
    <t>1ra MDIA</t>
  </si>
  <si>
    <t>LOS PERDIDOS II</t>
  </si>
  <si>
    <t>MISCANTHUS</t>
  </si>
  <si>
    <t>SOLEDAD</t>
  </si>
  <si>
    <t>Boletín Estadístico Minero (BEM)</t>
  </si>
  <si>
    <t>Producción metálica</t>
  </si>
  <si>
    <t>Volumen de la producción minera metálica</t>
  </si>
  <si>
    <t>1. PRODUCCIÓN METÁLICA'!A1</t>
  </si>
  <si>
    <t>Producción minera metálica según empresa</t>
  </si>
  <si>
    <t>2. PRODUCCIÓN EMPRESAS'!A1</t>
  </si>
  <si>
    <t>4. NO METÁLICA'!A1</t>
  </si>
  <si>
    <t>4.2. CARBONÍFERA'!A1</t>
  </si>
  <si>
    <t>Principales indicadores macroeconómicos</t>
  </si>
  <si>
    <t>5. MACROECONÓMICAS'!A1</t>
  </si>
  <si>
    <t>Exportaciones</t>
  </si>
  <si>
    <t>Exportaciones metálicas</t>
  </si>
  <si>
    <t>Estructura del valor de las exportaciones peruanas</t>
  </si>
  <si>
    <t>Valor de exportaciones de principales productos mineros</t>
  </si>
  <si>
    <t>6. EXPORTACIONES'!A1</t>
  </si>
  <si>
    <t>6.1 EXPORTACIONES PART'!A1</t>
  </si>
  <si>
    <t>6.2 EXPORT PRODUCTOS'!A1</t>
  </si>
  <si>
    <t>Inversiones</t>
  </si>
  <si>
    <t>Inversiones mineras según empresa</t>
  </si>
  <si>
    <t xml:space="preserve">Inversiones mineras </t>
  </si>
  <si>
    <t>Inversiones mineras según rubro de inversión</t>
  </si>
  <si>
    <t>7. INVERSIONES'!A1</t>
  </si>
  <si>
    <t>8. INVERSIONES TIPO'!A1</t>
  </si>
  <si>
    <t>9. INVERSIONES RUBRO'!A1</t>
  </si>
  <si>
    <t>Empleo</t>
  </si>
  <si>
    <t>Empleo según tipo de empleador</t>
  </si>
  <si>
    <t>10. EMPLEO'!A1</t>
  </si>
  <si>
    <t>Transferencias mineras</t>
  </si>
  <si>
    <t>Transferencias por tipo de recursos (Canon Minero, Regalías Mineras y Derecho de Vigencia y Penalidad)</t>
  </si>
  <si>
    <t>Petitorios, catastro y actividad minera</t>
  </si>
  <si>
    <t>Cantidad de solicitudes de petitorios mineros a nivel nacional</t>
  </si>
  <si>
    <t>Actividad minera</t>
  </si>
  <si>
    <t>Áreas restringidas a la minería</t>
  </si>
  <si>
    <t>Recaudación fiscal del subsector minero</t>
  </si>
  <si>
    <t>ETAPA DE AVANCE</t>
  </si>
  <si>
    <t>Minera Chinalco Perú S.A.</t>
  </si>
  <si>
    <t>San Gabriel</t>
  </si>
  <si>
    <t>Compañía de Minas Buenaventura S.A.A.</t>
  </si>
  <si>
    <t>Romina</t>
  </si>
  <si>
    <t>FACTIBILIDAD</t>
  </si>
  <si>
    <t>Corani</t>
  </si>
  <si>
    <t>Bear Creek Mining S.A.C.</t>
  </si>
  <si>
    <t>INGENIERÍA DE DETALLE</t>
  </si>
  <si>
    <t>Magistral</t>
  </si>
  <si>
    <t>Nexa Resources Perú. S.A.A.</t>
  </si>
  <si>
    <t>Reposición Antamina</t>
  </si>
  <si>
    <t>Compañía Minera Antamina S.A.</t>
  </si>
  <si>
    <t>Yanacocha Sulfuros</t>
  </si>
  <si>
    <t>Zafranal</t>
  </si>
  <si>
    <t>Compañía Minera Zafranal S.A.C.</t>
  </si>
  <si>
    <t>Ampliación Ilo</t>
  </si>
  <si>
    <t>CONCEPTUAL</t>
  </si>
  <si>
    <t>Los Chancas</t>
  </si>
  <si>
    <t>PRE-FACTIBILIDAD</t>
  </si>
  <si>
    <t>Trapiche</t>
  </si>
  <si>
    <t>El Molle Verde S.A.C.</t>
  </si>
  <si>
    <t>Michiquillay</t>
  </si>
  <si>
    <t>P.D.</t>
  </si>
  <si>
    <t>Ampliación Bayóvar</t>
  </si>
  <si>
    <t>Compañía Minera Miski Mayo S.R.L.</t>
  </si>
  <si>
    <t>Piura</t>
  </si>
  <si>
    <t>Ampliación Cuajone</t>
  </si>
  <si>
    <t>Ampliación Pachapaqui</t>
  </si>
  <si>
    <t>ICM Pachapaqui S.A.C.</t>
  </si>
  <si>
    <t>Antilla</t>
  </si>
  <si>
    <t>Panoro Apurímac S.A.</t>
  </si>
  <si>
    <t>Ariana Operaciones Mineras S.A.C.</t>
  </si>
  <si>
    <t>Ayawilca</t>
  </si>
  <si>
    <t>Tinka Resources S.A.C.</t>
  </si>
  <si>
    <t>Cañariaco</t>
  </si>
  <si>
    <t>Cañariaco Copper Perú S.A.</t>
  </si>
  <si>
    <t>Lambayeque</t>
  </si>
  <si>
    <t>Cañón Florida</t>
  </si>
  <si>
    <t>Minera Las Bambas S.A.</t>
  </si>
  <si>
    <t>Conga</t>
  </si>
  <si>
    <t>Cotabambas</t>
  </si>
  <si>
    <t>Don Javier</t>
  </si>
  <si>
    <t xml:space="preserve">Junefield Group S.A. </t>
  </si>
  <si>
    <t>El Galeno</t>
  </si>
  <si>
    <t>Lumina Copper S.A.C.</t>
  </si>
  <si>
    <t>Haquira</t>
  </si>
  <si>
    <t>Minera Antares Perú S.A.C.</t>
  </si>
  <si>
    <t>Hierro Apurímac</t>
  </si>
  <si>
    <t>Apurímac Ferrum S.A.C.</t>
  </si>
  <si>
    <t>Hilarión</t>
  </si>
  <si>
    <t>Integración Coroccohuayco</t>
  </si>
  <si>
    <t>Compañía Minera Antapaccay S.A.</t>
  </si>
  <si>
    <t>La Arena II</t>
  </si>
  <si>
    <t>La Arena S.A.</t>
  </si>
  <si>
    <t>La Granja</t>
  </si>
  <si>
    <t>Los Calatos</t>
  </si>
  <si>
    <t>Minera Hampton Perú S.A.C</t>
  </si>
  <si>
    <t>Ollachea</t>
  </si>
  <si>
    <t>Minera Kuri Kullu S.A.</t>
  </si>
  <si>
    <t>Pampa de Pongo</t>
  </si>
  <si>
    <t>Jinzhao Mining Perú S.A.</t>
  </si>
  <si>
    <t>Planta de Cobre Río Seco</t>
  </si>
  <si>
    <t>Procesadora Industrial Río Seco S.A.</t>
  </si>
  <si>
    <t>Pukaqaqa</t>
  </si>
  <si>
    <t>Quechua</t>
  </si>
  <si>
    <t>Compañía Minera Quechua S.A.</t>
  </si>
  <si>
    <t>Reposición Inmaculada</t>
  </si>
  <si>
    <t xml:space="preserve">Compañía Minera Ares S.A.C </t>
  </si>
  <si>
    <t>Reposición Raura</t>
  </si>
  <si>
    <t>Compañía Minera Raura S.A.</t>
  </si>
  <si>
    <t>Reposición Tantahuatay</t>
  </si>
  <si>
    <t xml:space="preserve"> Compañía Minera Coimolache S.A.</t>
  </si>
  <si>
    <t>Río Blanco</t>
  </si>
  <si>
    <t>Rio Blanco Copper S.A.</t>
  </si>
  <si>
    <t>San Luis</t>
  </si>
  <si>
    <t>Reliant Ventures S.A.C.</t>
  </si>
  <si>
    <t>Tía María</t>
  </si>
  <si>
    <t>PROYECTOS</t>
  </si>
  <si>
    <t>Empleo según género y tipo de empleador</t>
  </si>
  <si>
    <t>11. EMPLEO-GÉNERO'!A1</t>
  </si>
  <si>
    <t>12. TRANSFERENCIAS'!A1</t>
  </si>
  <si>
    <t>13. TRANSFERENCIAS 2'!A1</t>
  </si>
  <si>
    <t>14. CATASTRO ACTIVIDAD'!A1</t>
  </si>
  <si>
    <t>14.1 ACTIVIDAD MINERA'!A1</t>
  </si>
  <si>
    <t>14.2 ÁREAS RESTRINGIDAS'!A1</t>
  </si>
  <si>
    <t>15. RECAUDACIÓN'!A1</t>
  </si>
  <si>
    <t>DEPARTAMENTO</t>
  </si>
  <si>
    <t>INVERSIÓN GLOBAL 
(US$ MILLONES)</t>
  </si>
  <si>
    <t>FTA</t>
  </si>
  <si>
    <t>PAMPA ESPERANZA</t>
  </si>
  <si>
    <t>CHASKA</t>
  </si>
  <si>
    <t>PICHA</t>
  </si>
  <si>
    <t>TAMBOMAYO</t>
  </si>
  <si>
    <t>UMAMI</t>
  </si>
  <si>
    <t>Teck Perú S.A.</t>
  </si>
  <si>
    <t>ALPAMARCA</t>
  </si>
  <si>
    <t>Nexa Resources Atacocha S.A.A.</t>
  </si>
  <si>
    <t>BERENGUELA</t>
  </si>
  <si>
    <t>CONDORILLO</t>
  </si>
  <si>
    <t>HUARANGAYOC</t>
  </si>
  <si>
    <t>MARA</t>
  </si>
  <si>
    <t>MÓNICA LOURDES</t>
  </si>
  <si>
    <t>OASIS</t>
  </si>
  <si>
    <t>PATACANCHA</t>
  </si>
  <si>
    <t>QUELCAYA</t>
  </si>
  <si>
    <t>Litio</t>
  </si>
  <si>
    <t>QUICAY II</t>
  </si>
  <si>
    <t>SARA</t>
  </si>
  <si>
    <t>SILVIA</t>
  </si>
  <si>
    <t>SUMAC WAYRA</t>
  </si>
  <si>
    <t>USICAYOS</t>
  </si>
  <si>
    <t>PERIODO</t>
  </si>
  <si>
    <t>Ene.</t>
  </si>
  <si>
    <t>Feb.</t>
  </si>
  <si>
    <t>3. PRODUCCIÓN DEPARTAMENTOS'!A1</t>
  </si>
  <si>
    <t>4.1. NO METÁLICA DEPARTAMENTOS'!A1</t>
  </si>
  <si>
    <t>Producción minera metálica según departamento</t>
  </si>
  <si>
    <t>Inversiones mineras según departamento</t>
  </si>
  <si>
    <t>Empleo según departamento</t>
  </si>
  <si>
    <t>Transferencias de recursos mineros generados por la minería</t>
  </si>
  <si>
    <t>Ampliación Toromocho (Fase II)</t>
  </si>
  <si>
    <t>Fosfatos</t>
  </si>
  <si>
    <t>Ariana</t>
  </si>
  <si>
    <t>Fecha de inicio pendiente de determinación por factores asociados a decisiones empresariales, asuntos sociales, entre otros.</t>
  </si>
  <si>
    <t>LOS CHAPITOS</t>
  </si>
  <si>
    <t>Macusani Yellowcake S.A.C.</t>
  </si>
  <si>
    <t>Tabla 15</t>
  </si>
  <si>
    <t>RECAUDACIÓN FISCAL DEL SUBSECTOR MINERO* (Millones de soles)</t>
  </si>
  <si>
    <t>Regalías Mineras</t>
  </si>
  <si>
    <t>Regalías Mineras 
Ley Nº 29788</t>
  </si>
  <si>
    <t>Gravamen Especial 
a la Minería</t>
  </si>
  <si>
    <t>TOTAL 
RECAUDADO</t>
  </si>
  <si>
    <t>EVOLUCIÓN ANUAL DE LA RECAUDACIÓN FISCAL DEL SUBSECTOR MINERO
(Millones de soles)</t>
  </si>
  <si>
    <t>% DEL PERÚ</t>
  </si>
  <si>
    <t>EXPLORACIÓN</t>
  </si>
  <si>
    <t>Tabla 05</t>
  </si>
  <si>
    <t>PRINCIPALES INDICADORES MACROECONÓMICOS</t>
  </si>
  <si>
    <t xml:space="preserve">PBI   </t>
  </si>
  <si>
    <t>INFLACIÓN</t>
  </si>
  <si>
    <t>TIPO DE CAMBIO *</t>
  </si>
  <si>
    <t>EXPORTACIONES</t>
  </si>
  <si>
    <t>EXPORT. MIN.**</t>
  </si>
  <si>
    <t>IMPORTACIONES</t>
  </si>
  <si>
    <t>BALANZA COMERCIAL</t>
  </si>
  <si>
    <t>Var.% anual</t>
  </si>
  <si>
    <t>Soles por US$</t>
  </si>
  <si>
    <t>Millones US$</t>
  </si>
  <si>
    <t>* Promedio del tipo de cambio interbancario. 
** Incluye valor de exportaciones metálicas y no metálicas.  
Nd: No disponible a la fecha.
Fuente: BCRP, Cuadros Estadísticos Mensuales. Elaborado por el Ministerio de Energía y Minas. 
Información disponible a la fecha de elaboración de este boletín.</t>
  </si>
  <si>
    <t>+</t>
  </si>
  <si>
    <t>-</t>
  </si>
  <si>
    <t>JUNÍN</t>
  </si>
  <si>
    <t>LIMA</t>
  </si>
  <si>
    <t>AREQUIPA</t>
  </si>
  <si>
    <t>CAJAMARCA</t>
  </si>
  <si>
    <t>OTROS</t>
  </si>
  <si>
    <t>PIURA</t>
  </si>
  <si>
    <t>MOQUEGUA</t>
  </si>
  <si>
    <t>CALLAO</t>
  </si>
  <si>
    <t>ICA</t>
  </si>
  <si>
    <t>LORETO</t>
  </si>
  <si>
    <t>LAMBAYEQUE</t>
  </si>
  <si>
    <t>TACNA</t>
  </si>
  <si>
    <t>ÁNCASH</t>
  </si>
  <si>
    <t>PUNO</t>
  </si>
  <si>
    <t>SAN MARTÍN</t>
  </si>
  <si>
    <t>LA LIBERTAD</t>
  </si>
  <si>
    <t>AYACUCHO</t>
  </si>
  <si>
    <t>AMAZONAS</t>
  </si>
  <si>
    <t>HUÁNUCO</t>
  </si>
  <si>
    <t>HUANCAVELICA</t>
  </si>
  <si>
    <t>CUSCO</t>
  </si>
  <si>
    <t>PASCO</t>
  </si>
  <si>
    <t>HIERRO</t>
  </si>
  <si>
    <t>Var%</t>
  </si>
  <si>
    <t>Plomo</t>
  </si>
  <si>
    <t>Estaño</t>
  </si>
  <si>
    <t>Enero</t>
  </si>
  <si>
    <t>Var. %</t>
  </si>
  <si>
    <t>VARIACIÓN RESPECTO AL MES ANTERIOR</t>
  </si>
  <si>
    <t>Part. %</t>
  </si>
  <si>
    <t>SOCIEDAD MINERA CERRO VERDE S.A.A.</t>
  </si>
  <si>
    <t>COMPAÑIA MINERA ANTAMINA S.A.</t>
  </si>
  <si>
    <t>SOUTHERN PERU COPPER CORPORATION SUCURSAL DEL PERU</t>
  </si>
  <si>
    <t>ANGLO AMERICAN QUELLAVECO S.A.</t>
  </si>
  <si>
    <t>MINERA LAS BAMBAS S.A.</t>
  </si>
  <si>
    <t>MINERA CHINALCO PERU S.A.</t>
  </si>
  <si>
    <t>COMPAÑIA MINERA ANTAPACCAY S.A.</t>
  </si>
  <si>
    <t>MARCOBRE S.A.C.</t>
  </si>
  <si>
    <t>HUDBAY PERU S.A.C.</t>
  </si>
  <si>
    <t>SOCIEDAD MINERA EL BROCAL S.A.A.</t>
  </si>
  <si>
    <t>MINERA YANACOCHA S.R.L.</t>
  </si>
  <si>
    <t>COMPAÑIA MINERA PODEROSA S.A.</t>
  </si>
  <si>
    <t>CONSORCIO MINERO HORIZONTE S.R.L.</t>
  </si>
  <si>
    <t>MINERA AURIFERA RETAMAS S.A.</t>
  </si>
  <si>
    <t>SHAHUINDO S.A.C.</t>
  </si>
  <si>
    <t>COMPAÑIA MINERA ARES S.A.C.</t>
  </si>
  <si>
    <t>COMPAÑIA DE MINAS BUENAVENTURA S.A.A.</t>
  </si>
  <si>
    <t>VOLCAN COMPAÑIA MINERA S.A.A.</t>
  </si>
  <si>
    <t>NEXA RESOURCES PERU S.A.A.</t>
  </si>
  <si>
    <t>NEXA RESOURCES EL PORVENIR S.A.C.</t>
  </si>
  <si>
    <t>COMPAÑIA MINERA CHUNGAR S.A.C.</t>
  </si>
  <si>
    <t>MINERA SHOUXIN PERU S.A.</t>
  </si>
  <si>
    <t>CATALINA HUANCA SOCIEDAD MINERA S.A.C.</t>
  </si>
  <si>
    <t>COMPAÑIA MINERA KOLPA S.A.</t>
  </si>
  <si>
    <t>PAN AMERICAN SILVER HUARON S.A.</t>
  </si>
  <si>
    <t>COMPAÑIA MINERA LINCUNA S.A.</t>
  </si>
  <si>
    <t>NEXA RESOURCES ATACOCHA S.A.A.</t>
  </si>
  <si>
    <t>SHOUGANG HIERRO PERU S.A.A.</t>
  </si>
  <si>
    <t>MINSUR S.A.</t>
  </si>
  <si>
    <t>APURÍMAC</t>
  </si>
  <si>
    <t>MADRE DE DIOS</t>
  </si>
  <si>
    <t>INVERSIONES MINERAS (US$)</t>
  </si>
  <si>
    <t>PLANTA BENEFICIO</t>
  </si>
  <si>
    <t>EQUIPAMIENTO MINERO</t>
  </si>
  <si>
    <t>INFRAESTRUCTURA</t>
  </si>
  <si>
    <t>DESARROLLO Y PREPARACIÓN</t>
  </si>
  <si>
    <t>EVOLUCIÓN ANUAL DE LAS INVERSIONES MINERAS
(US$ MILLONES)</t>
  </si>
  <si>
    <t>SEGÚN DEPARTAMENTO</t>
  </si>
  <si>
    <t>SEGÚN EMPRESA</t>
  </si>
  <si>
    <t>EMPRESA</t>
  </si>
  <si>
    <t>JINZHAO MINING PERU S.A.</t>
  </si>
  <si>
    <t>COMPAÑIA MINERA CONDESTABLE S.A.</t>
  </si>
  <si>
    <t>COMPAÑIA MINERA RAURA S.A.</t>
  </si>
  <si>
    <t>EMPRESA MINERA LOS QUENUALES S.A.</t>
  </si>
  <si>
    <t>SOCIEDAD MINERA CORONA S.A.</t>
  </si>
  <si>
    <t>S.M.R.L. SANTA BARBARA DE TRUJILLO</t>
  </si>
  <si>
    <t>SUMMA GOLD CORPORATION S.A.C.</t>
  </si>
  <si>
    <t>COMPAÑIA MINERA ZAFRANAL S.A.C.</t>
  </si>
  <si>
    <t>Total</t>
  </si>
  <si>
    <t>SEGÚN RUBRO DE INVERSIÓN</t>
  </si>
  <si>
    <t>RUBRO / EMPRESA</t>
  </si>
  <si>
    <t>Tabla 14</t>
  </si>
  <si>
    <t>PETITORIOS, CATASTRO Y ACTIVIDAD MINERA</t>
  </si>
  <si>
    <t>CANTIDAD DE SOLICITUDES DE PETITORIOS MINEROS A NIVEL NACIONAL*</t>
  </si>
  <si>
    <t>Año</t>
  </si>
  <si>
    <t>ENE</t>
  </si>
  <si>
    <t>FEB</t>
  </si>
  <si>
    <t>MAR</t>
  </si>
  <si>
    <t>ABR</t>
  </si>
  <si>
    <t>MAY</t>
  </si>
  <si>
    <t>JUN</t>
  </si>
  <si>
    <t>JUL</t>
  </si>
  <si>
    <t>AGO</t>
  </si>
  <si>
    <t>SET</t>
  </si>
  <si>
    <t>OCT</t>
  </si>
  <si>
    <t>NOV</t>
  </si>
  <si>
    <t>DIC</t>
  </si>
  <si>
    <t>SOLICITUDES DE PETITORIOS MINEROS A NIVEL NACIONAL *</t>
  </si>
  <si>
    <t>TÍTULOS DE CONCESIONES OTORGADAS POR INGEMMET *</t>
  </si>
  <si>
    <t>TÍTULOS DE CONCESIONES OTORGADAS POR INGEMMET (HECTÁREAS)*</t>
  </si>
  <si>
    <t>Tabla 14.2</t>
  </si>
  <si>
    <t>N°</t>
  </si>
  <si>
    <t>TIPO DE ÁREA RESTRINGIDA</t>
  </si>
  <si>
    <t>HECTÁREAS</t>
  </si>
  <si>
    <t>SITIO RAMSAR (humedales de importancia internacional)</t>
  </si>
  <si>
    <t>RESERVA TERRITORIAL</t>
  </si>
  <si>
    <t>ZONA URBANA</t>
  </si>
  <si>
    <t>PUERTO Y/O AEROPUERTO</t>
  </si>
  <si>
    <t>RED VIAL NACIONAL</t>
  </si>
  <si>
    <t>PAISAJE CULTURAL</t>
  </si>
  <si>
    <t>ZONA DE RIESGO NO MITIGABLE (alto riesgo de habitabilidad - ley 30556)</t>
  </si>
  <si>
    <t>****</t>
  </si>
  <si>
    <t>Territorio Perú (Has según IGN)</t>
  </si>
  <si>
    <t>Tabla 10</t>
  </si>
  <si>
    <t>EMPLEO DIRECTO EN MINERÍA</t>
  </si>
  <si>
    <t>SEGÚN TIPO DE EMPLEADOR (PROMEDIO)</t>
  </si>
  <si>
    <t>COMPAÑÍA</t>
  </si>
  <si>
    <t>CONTRATISTAS</t>
  </si>
  <si>
    <t xml:space="preserve">ACCIDENTES MORTALES EN EL SECTOR MINERO
</t>
  </si>
  <si>
    <t xml:space="preserve">AÑO         </t>
  </si>
  <si>
    <t>ENE.</t>
  </si>
  <si>
    <t>FEB.</t>
  </si>
  <si>
    <t>MAR.</t>
  </si>
  <si>
    <t>ABR.</t>
  </si>
  <si>
    <t>MAY.</t>
  </si>
  <si>
    <t>JUN.</t>
  </si>
  <si>
    <t>JUL.</t>
  </si>
  <si>
    <t>AGO.</t>
  </si>
  <si>
    <t>SEP</t>
  </si>
  <si>
    <t>Tabla 11</t>
  </si>
  <si>
    <t>SEGÚN GÉNERO</t>
  </si>
  <si>
    <t>Género</t>
  </si>
  <si>
    <t>Varones</t>
  </si>
  <si>
    <t xml:space="preserve">Mujeres </t>
  </si>
  <si>
    <t>Total trabajadores</t>
  </si>
  <si>
    <t>SEGÚN GÉNERO Y TIPO DE EMPLEADOR</t>
  </si>
  <si>
    <t>Empleador/Género</t>
  </si>
  <si>
    <t>Compañía</t>
  </si>
  <si>
    <t>Contratista</t>
  </si>
  <si>
    <t xml:space="preserve">Varones </t>
  </si>
  <si>
    <t>Extracción minera no metálica y carbonífera</t>
  </si>
  <si>
    <t>Extracción minera no metálica según departamento</t>
  </si>
  <si>
    <t>Extracción minera carbonífera según departamento</t>
  </si>
  <si>
    <t>INGRESOS TRIBUTARIOS</t>
  </si>
  <si>
    <t>INGRESOS NO TRIBUTARIOS</t>
  </si>
  <si>
    <t>Minería Metálica</t>
  </si>
  <si>
    <t>Minería No Metálica</t>
  </si>
  <si>
    <t>VARONES</t>
  </si>
  <si>
    <t>MUJERES</t>
  </si>
  <si>
    <t>TOTAL TRABAJADORES</t>
  </si>
  <si>
    <t>Extracción no metálica</t>
  </si>
  <si>
    <t>(*) Información disponible a la fecha de elaboración de este boletín</t>
  </si>
  <si>
    <t>EMPRESA ADMINISTRADORA CERRO S.A.C.</t>
  </si>
  <si>
    <t>MINERA LA GRANJA S.A.C.</t>
  </si>
  <si>
    <t xml:space="preserve">(*) Información disponible a la fecha de elaboración de este boletín. </t>
  </si>
  <si>
    <t>INICIO / FIN DE EJECUCIÓN</t>
  </si>
  <si>
    <t>PUESTA EN MARCHA OPERATIVA</t>
  </si>
  <si>
    <t>2022 / 2025</t>
  </si>
  <si>
    <t>EJECUCIÓN</t>
  </si>
  <si>
    <t>2023 / 2042</t>
  </si>
  <si>
    <t>2024 / 2029</t>
  </si>
  <si>
    <t>Ampliación Huancapetí</t>
  </si>
  <si>
    <t>Compañía Minera Lincuna S.A.</t>
  </si>
  <si>
    <t>2025 / 2028</t>
  </si>
  <si>
    <t>2025 / 2033</t>
  </si>
  <si>
    <t>Coimolache Sulfuros</t>
  </si>
  <si>
    <t xml:space="preserve">Cobre </t>
  </si>
  <si>
    <t>Mina Justa Subterránea</t>
  </si>
  <si>
    <t>Marcobre S.A.C.</t>
  </si>
  <si>
    <t>Ampliación Huachocolpa</t>
  </si>
  <si>
    <t xml:space="preserve">Compañía Minera Kolpa S.A. </t>
  </si>
  <si>
    <t>Antilla Copper S.A.</t>
  </si>
  <si>
    <t>EJECUCIÓN*</t>
  </si>
  <si>
    <t>Minera La Granja S.A.C.</t>
  </si>
  <si>
    <t>Reposición Colquijirca</t>
  </si>
  <si>
    <t>Sociedad Minera El Brocal S.A.A.</t>
  </si>
  <si>
    <t>Reposición Ferrobamba</t>
  </si>
  <si>
    <t>COTIZACIONES DE LOS PRINCIPALES METALES</t>
  </si>
  <si>
    <t xml:space="preserve">COBRE </t>
  </si>
  <si>
    <t xml:space="preserve">ORO </t>
  </si>
  <si>
    <t xml:space="preserve">ZINC </t>
  </si>
  <si>
    <t xml:space="preserve">PLATA </t>
  </si>
  <si>
    <t xml:space="preserve">PLOMO </t>
  </si>
  <si>
    <t xml:space="preserve">ESTAÑO </t>
  </si>
  <si>
    <t xml:space="preserve">MOLIBDENO </t>
  </si>
  <si>
    <t>MANGANESO**</t>
  </si>
  <si>
    <t>Ctvs.US$/lb</t>
  </si>
  <si>
    <t>US$/oz tr</t>
  </si>
  <si>
    <t>US$/TM*</t>
  </si>
  <si>
    <t>US$/lb</t>
  </si>
  <si>
    <t>LME</t>
  </si>
  <si>
    <t>LBMA</t>
  </si>
  <si>
    <t>London Fix</t>
  </si>
  <si>
    <t>S&amp;P</t>
  </si>
  <si>
    <t>* Tonelada métrica seca.
**Precio del compuesto Mn32%-Fe20%.
Nd: No disponible a la fecha.
Fuente: Bolsa de Metales de Londres, Standard &amp; Poor's Capital IQ. Elaborado por el Ministerio de Energía y Minas. 
Información disponible a la fecha de elaboración de este boletín.</t>
  </si>
  <si>
    <t>INVERSIÓN CAPEX
US$ MILLONES</t>
  </si>
  <si>
    <t>P.D.: Por definir</t>
  </si>
  <si>
    <t>Cabe señalar que este documento recopila la información pública más actualizada disponible sobre la evolución de los proyectos listados. En algunos casos, a falta de referencias públicas y oficiales, la información se basa en estimaciones de los autores y no compromete en ningún sentido a las compañías titulares de dichos proyectos.</t>
  </si>
  <si>
    <t>EJECUCIÓN: Etapa en la que se encuentran los proyectos que ya iniciaron o están por iniciar la ejecución de las inversiones principales para el desarrollo del Proyecto Minero, después de obtener los permisos y/o autorizaciones necesarias.</t>
  </si>
  <si>
    <t>* El proyecto Ariana del titular Ariana Operaciones Mineras S.A.C. se encuentra en la etapa de ejecución suspendida.</t>
  </si>
  <si>
    <t>PBI MINERO METÁLICO</t>
  </si>
  <si>
    <t>Nd</t>
  </si>
  <si>
    <t>EL MOLLE VERDE S.A.C.</t>
  </si>
  <si>
    <t>ANTAPATA</t>
  </si>
  <si>
    <t>DIA</t>
  </si>
  <si>
    <t>ATALAYA</t>
  </si>
  <si>
    <t>Compañía Minera Santa Luisa S.A.</t>
  </si>
  <si>
    <t>4ta MEIAsd</t>
  </si>
  <si>
    <t>Aftermath Silver Peru S.A.C.</t>
  </si>
  <si>
    <t>C.P.S. Nº 1</t>
  </si>
  <si>
    <t>Shougang Hierro Perú S.A.A.</t>
  </si>
  <si>
    <t>EIAsd</t>
  </si>
  <si>
    <t>EL PADRINO</t>
  </si>
  <si>
    <t>MARÍA REYNA</t>
  </si>
  <si>
    <t>PINAYA</t>
  </si>
  <si>
    <t>Kaizen Discovery Perú S.A.C.</t>
  </si>
  <si>
    <t>QANQAWA</t>
  </si>
  <si>
    <t>QOYA - CHULLO</t>
  </si>
  <si>
    <t>BHP World Exploration Inc. Sucursal del Perú</t>
  </si>
  <si>
    <t>QUELLOPUNTA</t>
  </si>
  <si>
    <t>ROMINA 2</t>
  </si>
  <si>
    <t>AZULCCACCA</t>
  </si>
  <si>
    <t>BORDEBAMBA</t>
  </si>
  <si>
    <t>ESPERANZA</t>
  </si>
  <si>
    <t>Amaru Resources S.A.C.</t>
  </si>
  <si>
    <t>HUATANA</t>
  </si>
  <si>
    <t>TASSA</t>
  </si>
  <si>
    <t>WILLAY</t>
  </si>
  <si>
    <t>ACHATAYHUA</t>
  </si>
  <si>
    <t>Achatayhua Metals Perú S.A.C.</t>
  </si>
  <si>
    <t>ANTARUMI</t>
  </si>
  <si>
    <t>1ra MEIAsd</t>
  </si>
  <si>
    <t>Winshear de Perú S.A.C.</t>
  </si>
  <si>
    <t>Pampa Esperanza Resources S.A.C.</t>
  </si>
  <si>
    <t>SALLAHUE NORTE</t>
  </si>
  <si>
    <t>Palamina S.A.C</t>
  </si>
  <si>
    <t>Tabla 12</t>
  </si>
  <si>
    <t>TRANSFERENCIA DE RECURSOS (CANON MINERO, REGALÍAS MINERAS Y DERECHO DE VIGENCIA Y PENALIDAD) 
GENERADOS POR LA MINERÍA  (Soles)*</t>
  </si>
  <si>
    <t>DEPARTAMENTOS</t>
  </si>
  <si>
    <t xml:space="preserve">  ÁNCASH</t>
  </si>
  <si>
    <t xml:space="preserve">  AREQUIPA</t>
  </si>
  <si>
    <t xml:space="preserve">  ICA</t>
  </si>
  <si>
    <t xml:space="preserve">  TACNA</t>
  </si>
  <si>
    <t xml:space="preserve">  CUSCO</t>
  </si>
  <si>
    <t xml:space="preserve">  MOQUEGUA</t>
  </si>
  <si>
    <t xml:space="preserve">  LA LIBERTAD</t>
  </si>
  <si>
    <t xml:space="preserve">  APURÍMAC</t>
  </si>
  <si>
    <t xml:space="preserve">  CAJAMARCA</t>
  </si>
  <si>
    <t xml:space="preserve">  JUNÍN</t>
  </si>
  <si>
    <t xml:space="preserve">  PUNO</t>
  </si>
  <si>
    <t xml:space="preserve">  LIMA</t>
  </si>
  <si>
    <t xml:space="preserve">  AYACUCHO</t>
  </si>
  <si>
    <t xml:space="preserve">  PASCO</t>
  </si>
  <si>
    <t xml:space="preserve">  PIURA</t>
  </si>
  <si>
    <t xml:space="preserve">  HUANCAVELICA</t>
  </si>
  <si>
    <t xml:space="preserve">  MADRE DE DIOS</t>
  </si>
  <si>
    <t xml:space="preserve">  SAN MARTÍN</t>
  </si>
  <si>
    <t xml:space="preserve">  HUÁNUCO</t>
  </si>
  <si>
    <t xml:space="preserve">  LAMBAYEQUE</t>
  </si>
  <si>
    <t xml:space="preserve">  AMAZONAS</t>
  </si>
  <si>
    <t xml:space="preserve">  LORETO</t>
  </si>
  <si>
    <t xml:space="preserve">  TUMBES</t>
  </si>
  <si>
    <t xml:space="preserve">  UCAYALI</t>
  </si>
  <si>
    <t xml:space="preserve">  CALLAO</t>
  </si>
  <si>
    <t>Tabla 13</t>
  </si>
  <si>
    <t>TRANSFERENCIA DE RECURSOS (CANON MINERO, REGALÍAS MINERAS Y DERECHO DE VIGENCIA Y PENALIDAD) 
GENERADOS POR LA MINERÍA (Soles)*</t>
  </si>
  <si>
    <t>CANON MINERO***</t>
  </si>
  <si>
    <t>DERECHO DE VIGENCIA Y PENALIDAD</t>
  </si>
  <si>
    <t>*** Incluye Canon Regional para Cajamarca y adelanto del Canon Minero que se aprobó en la Cuarta Disposición Complementaria Final del Decreto Legislativo N° 1441, del Sistema Nacional de Tesorería.</t>
  </si>
  <si>
    <t>**** Incluye Regalías Contractuales Mineras.</t>
  </si>
  <si>
    <t>REGALÍAS MINERAS****</t>
  </si>
  <si>
    <t>PROYECTO ESPECIAL - HIDRAULICOS</t>
  </si>
  <si>
    <t xml:space="preserve"> </t>
  </si>
  <si>
    <t>COMPAÑIA MINERA MISKI MAYO S.R.L.</t>
  </si>
  <si>
    <t>PART. %</t>
  </si>
  <si>
    <t>TSI</t>
  </si>
  <si>
    <t>Tabla 07</t>
  </si>
  <si>
    <t>Tabla 08</t>
  </si>
  <si>
    <t>Tabla 09</t>
  </si>
  <si>
    <t>Fuente: Instituto Geológico Minero y Metalúrgico (INGEMMET)</t>
  </si>
  <si>
    <t>SOBREANDES S.A.C.</t>
  </si>
  <si>
    <t>EMPLEO SEGÚN GÉNERO Y TIPO DE EMPLEADOR</t>
  </si>
  <si>
    <t>UCAYALI</t>
  </si>
  <si>
    <t>Tabla 04</t>
  </si>
  <si>
    <t>EXTRACCIÓN MINERA NO METÁLICA Y CARBONÍFERA*</t>
  </si>
  <si>
    <t>RECURSO EXTRAÍDO</t>
  </si>
  <si>
    <t>VAR. %</t>
  </si>
  <si>
    <t>NO METÁLICO (TM)</t>
  </si>
  <si>
    <t>CALIZA / DOLOMITA</t>
  </si>
  <si>
    <t>FOSFATOS</t>
  </si>
  <si>
    <t>HORMIGÓN</t>
  </si>
  <si>
    <t>ARENA (GRUESA/FINA)</t>
  </si>
  <si>
    <t>CALCITA</t>
  </si>
  <si>
    <t>PIEDRA (CONSTRUCCIÓN)</t>
  </si>
  <si>
    <t>PUZOLANA</t>
  </si>
  <si>
    <t>SAL</t>
  </si>
  <si>
    <t>ARCILLAS</t>
  </si>
  <si>
    <t>CONCHUELAS</t>
  </si>
  <si>
    <t>ANDALUCITA</t>
  </si>
  <si>
    <t>TRAVERTINO</t>
  </si>
  <si>
    <t>SÍLICE</t>
  </si>
  <si>
    <t>YESO</t>
  </si>
  <si>
    <t>DIATOMITAS</t>
  </si>
  <si>
    <t>GRANITO</t>
  </si>
  <si>
    <t>BENTONITA</t>
  </si>
  <si>
    <t>PIROFILITA</t>
  </si>
  <si>
    <t>ARENISCA / CUARCITA</t>
  </si>
  <si>
    <t>ANDESITA</t>
  </si>
  <si>
    <t>CAOLÍN</t>
  </si>
  <si>
    <t>DOLOMITA</t>
  </si>
  <si>
    <t>BARITINA</t>
  </si>
  <si>
    <t>TALCO</t>
  </si>
  <si>
    <t>FELDESPATOS</t>
  </si>
  <si>
    <t>PIEDRA LAJA</t>
  </si>
  <si>
    <t>GRANODIORITA ORNAMENTAL</t>
  </si>
  <si>
    <t>SULFATOS</t>
  </si>
  <si>
    <t>ÓNIX</t>
  </si>
  <si>
    <t>CARBONÍFERA  (TM)</t>
  </si>
  <si>
    <t>CARBÓN ANTRACITA</t>
  </si>
  <si>
    <t>CARBÓN BITUMINOSO</t>
  </si>
  <si>
    <t>(*) Información preliminar</t>
  </si>
  <si>
    <t>Tabla 4.1</t>
  </si>
  <si>
    <t>EXTRACCIÓN MINERA NO METÁLICA SEGÚN DEPARTAMENTO*</t>
  </si>
  <si>
    <t xml:space="preserve">RECURSO EXTRAÍDO / DEPARTAMENTO </t>
  </si>
  <si>
    <t>VAR %</t>
  </si>
  <si>
    <t>CALIZA / DOLOMITA (TM)</t>
  </si>
  <si>
    <t>FOSFATOS (TM)</t>
  </si>
  <si>
    <t>HORMIGÓN (TM)</t>
  </si>
  <si>
    <t>ARENA (GRUESA/FINA) (TM)</t>
  </si>
  <si>
    <t>CALCITA (TM)</t>
  </si>
  <si>
    <t>PUZOLANA (TM)</t>
  </si>
  <si>
    <t>SAL (TM)</t>
  </si>
  <si>
    <t>ARCILLAS (TM)</t>
  </si>
  <si>
    <t>CONCHUELAS (TM)</t>
  </si>
  <si>
    <t>ANDALUCITA (TM)</t>
  </si>
  <si>
    <t>TRAVERTINO (TM)</t>
  </si>
  <si>
    <t>SÍLICE (TM)</t>
  </si>
  <si>
    <t>YESO (TM)</t>
  </si>
  <si>
    <t>DIATOMITAS (TM)</t>
  </si>
  <si>
    <t>GRANITO (TM)</t>
  </si>
  <si>
    <t>BENTONITA (TM)</t>
  </si>
  <si>
    <t>PIROFILITA (TM)</t>
  </si>
  <si>
    <t>ARENISCA / CUARCITA (TM)</t>
  </si>
  <si>
    <t>ANDESITA (TM)</t>
  </si>
  <si>
    <t>CAOLÍN (TM)</t>
  </si>
  <si>
    <t>DOLOMITA (TM)</t>
  </si>
  <si>
    <t>BARITINA (TM)</t>
  </si>
  <si>
    <t>TALCO (TM)</t>
  </si>
  <si>
    <t>FELDESPATOS (TM)</t>
  </si>
  <si>
    <t>PIEDRA LAJA  (TM)</t>
  </si>
  <si>
    <t>GRANODIORITA ORNAMENTAL (TM)</t>
  </si>
  <si>
    <t>SULFATOS (TM)</t>
  </si>
  <si>
    <t>ÓNIX (TM)</t>
  </si>
  <si>
    <t>Tabla 4.2</t>
  </si>
  <si>
    <t>EXTRACCIÓN MINERA DE CARBÓN SEGÚN DEPARTAMENTO*</t>
  </si>
  <si>
    <t>RECURSO EXTRAÍDO / DEPARTAMENTO</t>
  </si>
  <si>
    <t xml:space="preserve"> (*) Información preliminar</t>
  </si>
  <si>
    <t>2025*</t>
  </si>
  <si>
    <t>2025**</t>
  </si>
  <si>
    <t>NORCOBRE S.A.C.</t>
  </si>
  <si>
    <t>MINERA CASTOR S.A.C.</t>
  </si>
  <si>
    <t>COMPAÑIA MINERA ARGENTUM S.A.</t>
  </si>
  <si>
    <t>Tabla 14.1</t>
  </si>
  <si>
    <t>CANTIDAD</t>
  </si>
  <si>
    <t>SITUACIÓN</t>
  </si>
  <si>
    <t>HECTÁREAS(**)</t>
  </si>
  <si>
    <t>EXPLOTACIÓN</t>
  </si>
  <si>
    <t>BENEFICIO</t>
  </si>
  <si>
    <t>CATEO Y PROSPECCIÓN</t>
  </si>
  <si>
    <t>PREPARACIÓN Y DESARROLLO*</t>
  </si>
  <si>
    <t>CIERRE PROGRESIVO*</t>
  </si>
  <si>
    <t>CIERRE FINAL*</t>
  </si>
  <si>
    <t>CIERRE POST-CIERRE (DEFINITIVO)</t>
  </si>
  <si>
    <t xml:space="preserve"> Información disponible a la fecha de elaboración de este boletín.
(*) Mediante R.D. N°0043-2020-MINEM/DGM, se reemplazó la situación "Construcción" al nombre de "Preparación y Desarrollo", asimismo se añadieron las situaciones "Cierre Final" y "Cierre Progresivo". De esta manera, las situaciones reportadas se encuentran alineadas a la Ley General de Minería y los procedimientos de autorizaciones mineras de la Dirección General de Minería.
(**) Hectáreas otorgadas totales destinadas a las unidades mineras que se encuentran en alguna de las situaciones descritas en el presente cuadro.</t>
  </si>
  <si>
    <t>COQUINA</t>
  </si>
  <si>
    <t>COQUINA (TM)</t>
  </si>
  <si>
    <t>CONCESIONES y/o UNIDADES ECONÓMICAS ADMINISTRATIVAS (UEAs) EN ACTIVIDAD</t>
  </si>
  <si>
    <t>FECHA DE CONCLUSIÓN DE LA CONSULTA PRELIMINAR</t>
  </si>
  <si>
    <t>FECHA DE AUTORIZACIÓN DEL INICIO DE ACTIVIDADES DE EXPLORACIÓN</t>
  </si>
  <si>
    <t>PERÚ: CARTERA DE PROYECTOS DE EXPLORACIÓN MINERA, EDICIÓN 2025</t>
  </si>
  <si>
    <t>INSTRUMENTO DE GESTIÓN AMBIENTAL</t>
  </si>
  <si>
    <t>ACCOPATA</t>
  </si>
  <si>
    <t>En evaluación</t>
  </si>
  <si>
    <t>ANTILLA</t>
  </si>
  <si>
    <t>ANY CENTRO</t>
  </si>
  <si>
    <t>Ayor S.A.C.</t>
  </si>
  <si>
    <t>ANY ESTE</t>
  </si>
  <si>
    <t>AYAWILCA</t>
  </si>
  <si>
    <t>MEIAsd</t>
  </si>
  <si>
    <t>CAÑARIACO</t>
  </si>
  <si>
    <t>Cañariaco Copper Perú S.A.C</t>
  </si>
  <si>
    <t>CHANCHO AL PALO</t>
  </si>
  <si>
    <t>Westminster Perú S.A.C.</t>
  </si>
  <si>
    <t>COBREORCO</t>
  </si>
  <si>
    <t>COTABAMBAS</t>
  </si>
  <si>
    <t>Panoro Apurimac S.A.</t>
  </si>
  <si>
    <t>3ra MEIAsd</t>
  </si>
  <si>
    <t>EL GALENO</t>
  </si>
  <si>
    <t>6ta MEIAsd</t>
  </si>
  <si>
    <t>HAQUIRA</t>
  </si>
  <si>
    <t>HUARON</t>
  </si>
  <si>
    <t>Pan American Silver Huaron S.A.</t>
  </si>
  <si>
    <t>ISIBILLA</t>
  </si>
  <si>
    <t>Macusani Uranium S.A.C.</t>
  </si>
  <si>
    <t>Uranio</t>
  </si>
  <si>
    <t>KOLPA</t>
  </si>
  <si>
    <t>Compañía Minera Kolpa S.A.</t>
  </si>
  <si>
    <t>LACSHA</t>
  </si>
  <si>
    <t>Zafiro Mining S.A.C.</t>
  </si>
  <si>
    <t>LAS BAMBAS</t>
  </si>
  <si>
    <t>MARCOBRE</t>
  </si>
  <si>
    <t>8va MEIAsd</t>
  </si>
  <si>
    <t>NEAR MINE</t>
  </si>
  <si>
    <t>Consorcio Minero Horizonte S.R.L.</t>
  </si>
  <si>
    <t>Kiwanda S.A.C.</t>
  </si>
  <si>
    <t>PÓRFIDO</t>
  </si>
  <si>
    <t>Anama-Valeria S.A.C.</t>
  </si>
  <si>
    <t>PUCAMAYO SUR</t>
  </si>
  <si>
    <t>Ferroaluminios Perú Nº 4 S.A.C.</t>
  </si>
  <si>
    <t>QUENAMARI</t>
  </si>
  <si>
    <t>QUILLA</t>
  </si>
  <si>
    <t>SAN GABRIEL</t>
  </si>
  <si>
    <t>Nexa Resources El Porvenir S.A.C.</t>
  </si>
  <si>
    <t>TINA</t>
  </si>
  <si>
    <t>MFTA</t>
  </si>
  <si>
    <t>CONSULTA PRELIMINAR</t>
  </si>
  <si>
    <t>ANKA</t>
  </si>
  <si>
    <t>ASUMAN FE</t>
  </si>
  <si>
    <t>Total Genius Iron Mining S.A.C.</t>
  </si>
  <si>
    <t>ATOLLADERO HASRET FE</t>
  </si>
  <si>
    <t>DAYLETTE</t>
  </si>
  <si>
    <t>Minera Anaconda Perú S.A.</t>
  </si>
  <si>
    <t>HUARO</t>
  </si>
  <si>
    <t>Minera Cuculi S.A.C.</t>
  </si>
  <si>
    <t>YANANTA</t>
  </si>
  <si>
    <t>Perú Fortescue S.A.C.</t>
  </si>
  <si>
    <t>AUTORIZACIÓN DE EXPLORACIÓN</t>
  </si>
  <si>
    <t>Sobreandes S.A.C.</t>
  </si>
  <si>
    <t>CABALLITO</t>
  </si>
  <si>
    <t>LA COLORADA</t>
  </si>
  <si>
    <t>LA ESTRELLA</t>
  </si>
  <si>
    <t>Cappex Exploraciones S.A.C.</t>
  </si>
  <si>
    <t>Corporación Minera Centauro S.A.C.</t>
  </si>
  <si>
    <t>Darwin Perú S.A.C.</t>
  </si>
  <si>
    <t>TOTAL ( 84 proyectos)</t>
  </si>
  <si>
    <t>Fecha de consulta: 25 de febrero de 2025.</t>
  </si>
  <si>
    <t>Elaborado por la Dirección General de Promoción y Sostenibilidad Minera.</t>
  </si>
  <si>
    <t>Febrero</t>
  </si>
  <si>
    <t>Cartera de Proyectos de Exploración Minera, edición 2025</t>
  </si>
  <si>
    <t>CPEM 2025'!A1</t>
  </si>
  <si>
    <t>EXPORTACIONES METÁLICAS</t>
  </si>
  <si>
    <t>VALOR DE LAS EXPORTACIONES METÁLICAS (US$ MILLONES)</t>
  </si>
  <si>
    <t>COBRE</t>
  </si>
  <si>
    <t>ORO</t>
  </si>
  <si>
    <t>ZINC</t>
  </si>
  <si>
    <t>PLATA</t>
  </si>
  <si>
    <t>PLOMO</t>
  </si>
  <si>
    <t>ESTAÑO</t>
  </si>
  <si>
    <t>MOLIBDENO</t>
  </si>
  <si>
    <t xml:space="preserve">VARIACIÓN RESPECTO AL MES ANTERIOR* EN MILLONES DE US$ </t>
  </si>
  <si>
    <t>EVOLUCIÓN DE LAS EXPORTACIONES MINERAS METÁLICAS / US$ MILLONES</t>
  </si>
  <si>
    <t>VOLUMEN DE LAS EXPORTACIONES METÁLICAS</t>
  </si>
  <si>
    <t>(Miles toneladas)</t>
  </si>
  <si>
    <t>(Miles oz tr)</t>
  </si>
  <si>
    <t>(Millones oz tr)</t>
  </si>
  <si>
    <t>(Millones toneladas)</t>
  </si>
  <si>
    <t xml:space="preserve">VARIACIÓN RESPECTO AL MES ANTERIOR * VOLUMEN </t>
  </si>
  <si>
    <t>VARIACIÓN INTERANUAL DE LAS EXPORTACIONES MINERAS METÁLICAS (VOLUMEN (*))/ VAR%</t>
  </si>
  <si>
    <t>Tabla 6.1</t>
  </si>
  <si>
    <t>ESTRUCTURA DEL VALOR DE LAS EXPORTACIONES PERUANAS (MILLONES DE US$)</t>
  </si>
  <si>
    <t>RUBRO</t>
  </si>
  <si>
    <t>Part%</t>
  </si>
  <si>
    <t>Ene</t>
  </si>
  <si>
    <t>Mineros Metálicos</t>
  </si>
  <si>
    <t>Petróleo y gas natural</t>
  </si>
  <si>
    <t>Pesqueros (Export. Trad.)</t>
  </si>
  <si>
    <t>Agrícolas</t>
  </si>
  <si>
    <t>Agropecuarios</t>
  </si>
  <si>
    <t>Pesqueros (Export. No Trad.)</t>
  </si>
  <si>
    <t>Textiles</t>
  </si>
  <si>
    <t>Maderas y papeles</t>
  </si>
  <si>
    <t>Químicos</t>
  </si>
  <si>
    <t>Minerales no metálicos</t>
  </si>
  <si>
    <t>Sidero-metalúrgicos y joyería</t>
  </si>
  <si>
    <t>Metal-mecánicos</t>
  </si>
  <si>
    <t>Otros</t>
  </si>
  <si>
    <t>TOTAL EXPORTACIONES</t>
  </si>
  <si>
    <t>TOTAL EXPORTACIONES MINERAS</t>
  </si>
  <si>
    <t>Tabla 6.2</t>
  </si>
  <si>
    <t>VALOR DE EXPORTACIONES DE PRINCIPALES PRODUCTOS MINEROS (Millones de US$)</t>
  </si>
  <si>
    <t>Productos Metálicos</t>
  </si>
  <si>
    <t>Molibdeno</t>
  </si>
  <si>
    <t>PARTICIPACIÓN DE PRODUCTOS MINEROS EN EL VALOR DE EXPORTACIONES NACIONALES (Millones de US$)</t>
  </si>
  <si>
    <t>TOTAL PROD. MINEROS</t>
  </si>
  <si>
    <t>Minerales No Metálicos</t>
  </si>
  <si>
    <t>TOTAL EXPORTACIONES NACIONALES</t>
  </si>
  <si>
    <t>Tabla 06</t>
  </si>
  <si>
    <t>MINERA BOROO MISQUICHILCA S.A.</t>
  </si>
  <si>
    <t>Mar.</t>
  </si>
  <si>
    <t>Marzo</t>
  </si>
  <si>
    <t>Mar. 2025</t>
  </si>
  <si>
    <t>CORI PUNO S.R.L.</t>
  </si>
  <si>
    <t>2023 / 2025</t>
  </si>
  <si>
    <t>2024 / 2026</t>
  </si>
  <si>
    <t>Reposición San Rafael</t>
  </si>
  <si>
    <t>2025 / 2030</t>
  </si>
  <si>
    <t>Compañía Minera Coimolache S.A.</t>
  </si>
  <si>
    <t>2025 / 2036</t>
  </si>
  <si>
    <t>2025 / 2027</t>
  </si>
  <si>
    <t>Southern Perú Copper Corporation</t>
  </si>
  <si>
    <t>2025 / 2029</t>
  </si>
  <si>
    <t>2026 / 2032</t>
  </si>
  <si>
    <t>Ampliación Huarón</t>
  </si>
  <si>
    <t>Pan American Silver Huarón S.A.C.</t>
  </si>
  <si>
    <t>2026 / 2053</t>
  </si>
  <si>
    <t>Optimización Cerro Verde</t>
  </si>
  <si>
    <t>Sociedad Minera Cerro Verde S.A.A.</t>
  </si>
  <si>
    <t>2026 / P.D.</t>
  </si>
  <si>
    <t>2027 / 2028</t>
  </si>
  <si>
    <t>2027 / 2029</t>
  </si>
  <si>
    <t>2027 / 2031</t>
  </si>
  <si>
    <t>2029 / 2034</t>
  </si>
  <si>
    <t>Ampliación Cobriza</t>
  </si>
  <si>
    <t>Operadores Concentrados Peruanos S.A.C.</t>
  </si>
  <si>
    <t>Ampliación Contonga</t>
  </si>
  <si>
    <t>Norcobre S.A.C.</t>
  </si>
  <si>
    <t>Ampliación Esperanza</t>
  </si>
  <si>
    <t>Compañía Minera Caraveli S.A.C.</t>
  </si>
  <si>
    <t>Ampliación Quellaveco</t>
  </si>
  <si>
    <t>Anglo American Quellaveco S.A.</t>
  </si>
  <si>
    <t>Ampliación Recuperada</t>
  </si>
  <si>
    <t>Recuperada S.A.C.</t>
  </si>
  <si>
    <t>Ampliación Shougang</t>
  </si>
  <si>
    <t>Shougang Hierro Peru S.A.A.</t>
  </si>
  <si>
    <t>Ampliación Yauricocha</t>
  </si>
  <si>
    <t>Sociedad Minera Corona S.A.</t>
  </si>
  <si>
    <t>Katy</t>
  </si>
  <si>
    <t>Cultinor S.A.C.</t>
  </si>
  <si>
    <t>Optimización Cajamarquilla</t>
  </si>
  <si>
    <t>Nexa Resources Cajamarquilla S.A.</t>
  </si>
  <si>
    <t>Optimización Constancia</t>
  </si>
  <si>
    <t>Optimización Julcani</t>
  </si>
  <si>
    <t>Optimización Pallancata</t>
  </si>
  <si>
    <t>Optimización Pucamarca</t>
  </si>
  <si>
    <t>Olympic Precious Metals Ltd.</t>
  </si>
  <si>
    <t>Reaprovechamiento Quiruvilca</t>
  </si>
  <si>
    <t>Atom Enviromental II S.A.C.</t>
  </si>
  <si>
    <t>Reposición Cerro de Pasco</t>
  </si>
  <si>
    <t>Empresa Administradora Cerro S.A.C.</t>
  </si>
  <si>
    <t>Reposición Shahuindo</t>
  </si>
  <si>
    <t>Shahuindo S.A.C.</t>
  </si>
  <si>
    <t>PERÚ: CARTERA DE PROYECTOS DE INVERSIÓN MINERA, EDICIÓN 2025</t>
  </si>
  <si>
    <t>Cartera de Proyectos de Inversión Minera, edición 2025</t>
  </si>
  <si>
    <t>CPIM 2025'!A1</t>
  </si>
  <si>
    <t>CMC CRITICAL MINERALS CORPORATION S.A.C.</t>
  </si>
  <si>
    <t>Feb</t>
  </si>
  <si>
    <t>PIZARRA</t>
  </si>
  <si>
    <t>PIZARRA (TM)</t>
  </si>
  <si>
    <t>Abr.</t>
  </si>
  <si>
    <t>Mar</t>
  </si>
  <si>
    <t>Abril</t>
  </si>
  <si>
    <t>Abr. 2024</t>
  </si>
  <si>
    <t>Abr. 2025</t>
  </si>
  <si>
    <t>Ene-Abr 2024</t>
  </si>
  <si>
    <t>Ene-Abr 2025</t>
  </si>
  <si>
    <t>MINERA SOTRAMI S.A.</t>
  </si>
  <si>
    <t>SITIO HISTORICO DE BATALLA</t>
  </si>
  <si>
    <t>MAYO</t>
  </si>
  <si>
    <t>ENERO - MAYO</t>
  </si>
  <si>
    <t>Fuente: Dirección de Gestión Minera, DGM / Fecha de consulta: 26 de junio de 2025.
Elaboración: Dirección General de Promoción y Sostenibilidad Minera, DGPSM.</t>
  </si>
  <si>
    <t>Fuente: Dirección de Gestión Minera, DGM / Fecha de consulta: 26 de junio de 2025.
Elaboración: Dirección General de Promoción y Sostenibilidad Minera, DGPSM.                                                                                                                                 
 (*) Información preliminar</t>
  </si>
  <si>
    <t>May.</t>
  </si>
  <si>
    <t>2025 
(Ene - Abr)</t>
  </si>
  <si>
    <t>VARIACIÓN INTERANUAL * EN MILLONES DE US$ / ABRIL</t>
  </si>
  <si>
    <t>VARIACIÓN INTERANUAL ACUMULADA* EN MILLONES DE US$ / ENERO-ABRIL</t>
  </si>
  <si>
    <t>VARIACIÓN INTERANUAL * VOLUMEN /ABRIL</t>
  </si>
  <si>
    <t>VARIACIÓN INTERANUAL ACUMULADA * VOLUMEN / ENERO-ABRIL</t>
  </si>
  <si>
    <t>Fuente: BCRP, Cuadros Estadísticos Mensuales. Elaborado por el Ministerio de Energía y Minas
Fecha de consulta: 19 de junio de 2025.
* El cuadro contiene datos publicados por el Banco Central de Reserva del Perú. Los volúmenes para cada mineral se especifican a continuación:
. COBRE: Se considera las partidas arancelarias que corresponden a “Minerales de cobre y sus concentrados” y “Cátodos y secciones de cátodos de cobre refinado”.
. ORO: Se considera “Minerales de oro y sus concentrados”, así como “Refinados de oro”. Incluye estimación de exportaciones de oro no registradas por Aduanas.
. ZINC: Se considera “Minerales de zinc y sus concentrados” y “Zinc refinado”.
. HIERRO: Se considera “Hierro pellets” y “Hierro lodos y tortas”.
. PLATA: Se considera plata refinada y la partida “plata y sus concentrados”.
El volumen es calculado en base a la información que envía Aduanas en kg y se transforman a la unidades de referencia (es decir, de kilos a onzas troy, o de kilos a toneladas). En el caso del cobre y otros metales, en los que se considera concentrados, los volúmenes se ajustan por una ley promedio. Información disponible a la fecha de elaboración de este boletín.</t>
  </si>
  <si>
    <t>Abr</t>
  </si>
  <si>
    <t>Fuente: BCRP, Cuadros Estadísticos Mensuales. Elaborado por el Ministerio de Energía y Minas.
Fecha de consulta: 19 de junio de 2025.</t>
  </si>
  <si>
    <t>Fuente: BCRP, Cuadros Estadísticos Mensuales. Elaborado por el Ministerio de Energía y Minas
Fecha de consulta: 19 de junio de 2025.</t>
  </si>
  <si>
    <t>2025
(ene-may)</t>
  </si>
  <si>
    <t>Mayo</t>
  </si>
  <si>
    <t>VARIACIÓN INTERANUAL / MAYO</t>
  </si>
  <si>
    <t>May. 2024</t>
  </si>
  <si>
    <t>May. 2025</t>
  </si>
  <si>
    <t>VARIACIÓN INTERANUAL ACUMULADA / ENERO-MAYO</t>
  </si>
  <si>
    <t>Ene-May 2024</t>
  </si>
  <si>
    <t>Ene-May 2025</t>
  </si>
  <si>
    <t>Fuente: Dirección General de Minería, DGM - Ministerio de Energía y Minas.
Elaboración: Dirección General de Promoción y Sostenibilidad Minera, DGPSM.
- Información proporcionada por los Titulares Mineros a través del ESTAMIN.
- Las cifras han sido ajustadas a lo reportado por los Titulares Mineros al 27 de junio de 2025.</t>
  </si>
  <si>
    <t>LA ARENA S.A.</t>
  </si>
  <si>
    <t>OTROS (2024: 265 titulares mineros, 2025: 234 titulares mineros)</t>
  </si>
  <si>
    <t>OTROS (2024: 71 titulares mineros, 2025: 70 titulares mineros)</t>
  </si>
  <si>
    <t>OTROS (2024: 117 titulares mineros, 2025: 108 titulares mineros)</t>
  </si>
  <si>
    <t>OTROS (2024: 175 titulares mineros, 2025: 159 titulares mineros)</t>
  </si>
  <si>
    <t>OTROS (2024: 132 titulares mineros, 2025: 121 titulares mineros)</t>
  </si>
  <si>
    <t>OTROS (2024: 134 titulares mineros, 2025: 110 titulares mineros)</t>
  </si>
  <si>
    <t>OTROS (2024: 104 titulares mineros, 2025: 95 titulares mineros)</t>
  </si>
  <si>
    <t>SEGÚN DEPARTAMENTO Y GÉNERO - MAYO 2025</t>
  </si>
  <si>
    <t>Variación Interanual - Mayo</t>
  </si>
  <si>
    <t>Fuente: Dirección General de Minería - Ministerio de Energía y Minas.
- 2015-2019:  Información proporcionada por los Titulares Mineros a través de la Declaración Anual Consolidada (DAC).
- 2020-2025:  Información proporcionada por los Titulares Mineros a través del Declaración Estadística Mensual (ESTAMIN).
* Las cifras han sido ajustadas a lo reportado por los Titulares Mineros al 27 de junio de 2025.</t>
  </si>
  <si>
    <t>Fuente: Dirección General de Minería - Ministerio de Energía y Minas.
 *Las cifras han sido ajustadas a lo reportado por los Titulares Mineros al 27 de junio de 2025.</t>
  </si>
  <si>
    <t>Fuente: Dirección General de Minería - Ministerio de Energía y Minas.
Información proporcionada por los Titulares Mineros a través del Declaración Estadística Mensual (ESTAMIN).
* Las cifras han sido ajustadas a lo reportado por los Titulares Mineros al 27 de junio de 2025.</t>
  </si>
  <si>
    <t xml:space="preserve">*Se considera las transferencias a los gobiernos locales, regionales y nacionales (universidades públicas).
Fuente: MEF - Portal de Transparencia Económica, Instituto Geológico Minero y Metalúrgico (INGEMMET). Elaborado por el Ministerio de Energía y Minas. 
** Fecha de consulta: 17 de junio de 2025
   Canon Minero 2025
   Regalías Mineras - Datos a mayo 2025 
   Derecho de Vigencia y Penalidad - Datos a abril 2025    </t>
  </si>
  <si>
    <t xml:space="preserve">*Se considera las transferencias a los gobiernos locales, regionales y nacionales (universidades públicas).
Fuente: MEF - Portal de Transparencia Económica, Instituto Geológico Minero y Metalúrgico (INGEMMET). Elaborado por el Ministerio de Energía y Minas. 
** Fecha de consulta: 17 de junio de 2025
   Canon Minero 2025
   Regalías Mineras - Datos a mayo 2025 
   Derecho de Vigencia y Penalidad - Datos a abril 2025    
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</si>
  <si>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Fuente: Instituto Geológico Minero y Metalúrgico (INGEMMET) /  Fecha de consulta: 05 de junio de 2025.</t>
  </si>
  <si>
    <t>ÁREAS RESTRINGIDAS A LA MINERÍA - MAYO 2025</t>
  </si>
  <si>
    <t>ÁREA NATURAL - USO INDIRECTO</t>
  </si>
  <si>
    <t>CLASIFICACIÓN DIVERSA (gasoductos, oleoductos,  otros)</t>
  </si>
  <si>
    <t xml:space="preserve">CONCESIÓN FORESTAL </t>
  </si>
  <si>
    <t>ECOSISTEMAS FRÁGILES</t>
  </si>
  <si>
    <t>ÁREA DE DEFENSA NACIONAL</t>
  </si>
  <si>
    <t>RESERVA INDÍGENA</t>
  </si>
  <si>
    <t>ZONA ARQUEOLÓGICA</t>
  </si>
  <si>
    <t xml:space="preserve">ÁREA DE NO ADMISIÓN DE PETITORIOS </t>
  </si>
  <si>
    <t>ÁREA DE NO ADMISIÓN DE PETITORIOS INGEMMET</t>
  </si>
  <si>
    <r>
      <t>ACTIVIDAD MINERA - MAYO</t>
    </r>
    <r>
      <rPr>
        <b/>
        <sz val="12"/>
        <rFont val="Calibri"/>
        <family val="2"/>
      </rPr>
      <t xml:space="preserve"> 2025</t>
    </r>
  </si>
  <si>
    <t>Fuente:  Declaración Estadística Mensual (ESTAMIN) - Ministerio de Energía y Minas.   /    Fecha de consulta: 27 de junio de 2025.</t>
  </si>
  <si>
    <t>2025 
(ene-may)</t>
  </si>
  <si>
    <t>VARIACIÓN INTERANUAL ACUMULADA / ENERO - MAYO</t>
  </si>
  <si>
    <t>Fuente: SUNAT, Nota Tributaria. Elaborado por Ministerio de Energía y Minas.
Fecha de consulta: 17 de junio de 2025.
* Incluye Ingresos Tributarios y No Tributarios mineros recaudados por SUNAT.</t>
  </si>
  <si>
    <t>Según ESTAMIN Mayo 2025</t>
  </si>
  <si>
    <t>Edición Nº 05 - 2025</t>
  </si>
  <si>
    <t>Tabla 01</t>
  </si>
  <si>
    <t>VOLUMEN DE LA PRODUCCIÓN MINERA METÁLICA</t>
  </si>
  <si>
    <t>ORO*</t>
  </si>
  <si>
    <t>ARSÉNICO</t>
  </si>
  <si>
    <t>BISMUTO</t>
  </si>
  <si>
    <t>CADMIO</t>
  </si>
  <si>
    <t>MANGANESO</t>
  </si>
  <si>
    <t>MAGNESIO</t>
  </si>
  <si>
    <t>TMF</t>
  </si>
  <si>
    <t>g finos</t>
  </si>
  <si>
    <t>kg finos</t>
  </si>
  <si>
    <t>N/D</t>
  </si>
  <si>
    <t>2025
(Ene-May)</t>
  </si>
  <si>
    <t>Fuente:  Dirección de Gestión Minera, DGM/  Fecha de consulta: 26 de junio de 2025.
Elaboración: Dirección General de Promoción y Sostenibilidad Minera, DGPSM.
(*) Información preliminar. Incluye producción aurífera estimada de mineros artesanales de Madre de Dios, Puno, Piura y Arequipa.
N/D: Información no disponible</t>
  </si>
  <si>
    <t>EVOLUCIÓN ANUAL DE LA PRODUCCIÓN DE COBRE
(MILES DE TMF)</t>
  </si>
  <si>
    <t>Tabla 02</t>
  </si>
  <si>
    <t>PRODUCCIÓN MINERA METÁLICA SEGÚN EMPRESA</t>
  </si>
  <si>
    <t>PRODUCTO / EMPRESA</t>
  </si>
  <si>
    <t>COBRE (TMF)</t>
  </si>
  <si>
    <t>SOCIEDAD MINERA CERRO VERDE S.A.A.*</t>
  </si>
  <si>
    <t>MARCOBRE S.A.C.*</t>
  </si>
  <si>
    <t>OTROS (2024: 47 titulares mineros, 2025: 43 titulares mineros)</t>
  </si>
  <si>
    <t>ORO** (g finos)</t>
  </si>
  <si>
    <t>PALTARUMI S.A.C.</t>
  </si>
  <si>
    <t>GOLD FIELDS LA CIMA S.A.</t>
  </si>
  <si>
    <t>MINERA VETA DORADA S.A.C.</t>
  </si>
  <si>
    <t>ZINC (TMF)</t>
  </si>
  <si>
    <t>PLATA (kg finos)</t>
  </si>
  <si>
    <t>PLOMO (TMF)</t>
  </si>
  <si>
    <t>MINERA BATEAS S.A.C.</t>
  </si>
  <si>
    <t>HIERRO (TMF)</t>
  </si>
  <si>
    <t>ESTAÑO (TMF)</t>
  </si>
  <si>
    <t>MOLIBDENO (TMF)</t>
  </si>
  <si>
    <t>ARSÉNICO (TMF)</t>
  </si>
  <si>
    <t>SOCIEDAD MINERA ANDEREAL S.A.C.</t>
  </si>
  <si>
    <t>GLORE PERU S.A.C</t>
  </si>
  <si>
    <t>EL PACIFICO DORADO S.A.C.</t>
  </si>
  <si>
    <t>BISMUTO (TMF)</t>
  </si>
  <si>
    <t>CADMIO (TMF)</t>
  </si>
  <si>
    <t>MANGANESO (TMF)</t>
  </si>
  <si>
    <t>MAGNESIO (TMF)</t>
  </si>
  <si>
    <t>Fuente:  Dirección de Gestión Minera, DGM/  Fecha de consulta: 26 de junio de 2025.
Elaboración: Dirección de Promoción y Sostenibilidad Minera, DGPSM.
(*)Incluye producción cuprífera por proceso de flotación (TMF), lixiviación y electro-obtención (TM). 
(**) Información preliminar. Incluye producción aurífera estimada de mineros artesanales de Madre de Dios, Puno, Piura y Arequipa.</t>
  </si>
  <si>
    <t>Tabla 03</t>
  </si>
  <si>
    <t>PRODUCCIÓN MINERA METÁLICA SEGÚN DEPARTAMENTO</t>
  </si>
  <si>
    <t>PRODUCTO / DEPARTAMENTO</t>
  </si>
  <si>
    <t>COBRE / TMF</t>
  </si>
  <si>
    <t>ORO* / G FINOS</t>
  </si>
  <si>
    <t>ZINC / TMF</t>
  </si>
  <si>
    <t>PLATA / KG FINOS</t>
  </si>
  <si>
    <t>PLOMO / TMF</t>
  </si>
  <si>
    <t>HIERRO / TMF</t>
  </si>
  <si>
    <t>ESTAÑO / TMF</t>
  </si>
  <si>
    <t>MOLIBDENO / TMF</t>
  </si>
  <si>
    <t>ARSÉNICO / TMF</t>
  </si>
  <si>
    <t>BISMUTO / TMF</t>
  </si>
  <si>
    <t>CADMIO / TMF</t>
  </si>
  <si>
    <t>MANGANESO / TMF</t>
  </si>
  <si>
    <t>MAGNESIO / TMF</t>
  </si>
  <si>
    <t>Fuente:  Dirección de Gestión Minera, DGM/  Fecha de consulta: 26 de junio de 2025.
Elaboración: Dirección de Promoción y Sostenibilidad Minera, DGPSM.
(*) Información preliminar. Incluye producción aurífera estimada de mineros artesanales de Madre de Dios, Puno, Piura y Arequipa.</t>
  </si>
  <si>
    <t>Fuente:  Dirección de Gestión Minera, DGM/  Fecha de consulta: 26 de junio de 2025.
Elaboración: Dirección General de Promoción y Sostenibilidad Minera, DGPSM.
(*) Información preliminar. Incluye producción aurífera estimada de mineros artesanales de Madre de Dios, Puno, Piura y Arequipa.</t>
  </si>
  <si>
    <t>OTROS (2024: 231 titulares mineros, 2025: 243 titulares mineros)</t>
  </si>
  <si>
    <t>OTROS (2024: 29 titulares mineros, 2025: 28 titulares mineros)</t>
  </si>
  <si>
    <t>OTROS (2024: 79 titulares mineros, 2025: 76 titulares mineros)</t>
  </si>
  <si>
    <t>OTROS (2024: 28 titulares mineros, 2025: 29 titulares mineros)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</si>
</sst>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43" formatCode="_-* #,##0.00_-;\-* #,##0.00_-;_-* &quot;-&quot;??_-;_-@_-"/>
    <numFmt numFmtId="164" formatCode="_(* #,##0.00_);_(* \(#,##0.00\);_(* &quot;-&quot;??_);_(@_)"/>
    <numFmt numFmtId="165" formatCode="_ * #,##0.00_ ;_ * \-#,##0.00_ ;_ * &quot;-&quot;??_ ;_ @_ "/>
    <numFmt numFmtId="166" formatCode="0.0%"/>
    <numFmt numFmtId="167" formatCode="_-* #,##0.00\ _€_-;\-* #,##0.00\ _€_-;_-* &quot;-&quot;??\ _€_-;_-@_-"/>
    <numFmt numFmtId="168" formatCode="#,##0.0"/>
    <numFmt numFmtId="169" formatCode="_-* #,##0.00\ _P_t_s_-;\-* #,##0.00\ _P_t_s_-;_-* &quot;-&quot;??\ _P_t_s_-;_-@_-"/>
    <numFmt numFmtId="170" formatCode="_-* #,##0_-;\-* #,##0_-;_-* &quot;-&quot;??_-;_-@_-"/>
    <numFmt numFmtId="171" formatCode="_ * #,##0.0_ ;_ * \-#,##0.0_ ;_ * &quot;-&quot;??_ ;_ @_ "/>
    <numFmt numFmtId="172" formatCode="_-* #,##0.0_-;\-* #,##0.0_-;_-* &quot;-&quot;??_-;_-@_-"/>
    <numFmt numFmtId="173" formatCode="#,##0.0,,"/>
    <numFmt numFmtId="174" formatCode="_ * #,##0.0000_ ;_ * \-#,##0.0000_ ;_ * &quot;-&quot;??_ ;_ @_ "/>
    <numFmt numFmtId="175" formatCode="_ * #,##0_ ;_ * \-#,##0_ ;_ * &quot;-&quot;??_ ;_ @_ "/>
    <numFmt numFmtId="176" formatCode="0.000%"/>
    <numFmt numFmtId="177" formatCode="0.0000%"/>
    <numFmt numFmtId="178" formatCode="#,##0_ ;\-#,##0\ "/>
    <numFmt numFmtId="179" formatCode="0.000"/>
    <numFmt numFmtId="180" formatCode="#,##0;[Red]#,##0"/>
    <numFmt numFmtId="181" formatCode="[$-1010409]###,##0"/>
    <numFmt numFmtId="182" formatCode="0.00000%"/>
    <numFmt numFmtId="183" formatCode="_-* #,##0.00_-;\-* #,##0.00_-;_-* &quot;-&quot;??_-;_-@"/>
    <numFmt numFmtId="184" formatCode="0.0"/>
    <numFmt numFmtId="185" formatCode="_-* #,##0.000_-;\-* #,##0.000_-;_-* &quot;-&quot;??_-;_-@_-"/>
    <numFmt numFmtId="186" formatCode="_ * #,##0.000_ ;_ * \-#,##0.000_ ;_ * &quot;-&quot;??_ ;_ @_ "/>
    <numFmt numFmtId="187" formatCode="_-* #,##0.000000_-;\-* #,##0.000000_-;_-* &quot;-&quot;??_-;_-@_-"/>
  </numFmts>
  <fonts count="8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8"/>
      <name val="Arial"/>
      <family val="2"/>
    </font>
    <font>
      <sz val="11"/>
      <name val="Calibri"/>
      <family val="2"/>
    </font>
    <font>
      <sz val="11"/>
      <name val="Calibri"/>
      <family val="2"/>
    </font>
    <font>
      <b/>
      <sz val="18"/>
      <name val="Century Gothic"/>
      <family val="2"/>
    </font>
    <font>
      <sz val="14"/>
      <name val="Century Gothic"/>
      <family val="2"/>
    </font>
    <font>
      <u/>
      <sz val="11"/>
      <color theme="10"/>
      <name val="Calibri"/>
      <family val="2"/>
      <scheme val="minor"/>
    </font>
    <font>
      <sz val="11"/>
      <color theme="1"/>
      <name val="Century Gothic"/>
      <family val="2"/>
    </font>
    <font>
      <b/>
      <sz val="14"/>
      <color rgb="FF00519E"/>
      <name val="Century Gothic"/>
      <family val="2"/>
    </font>
    <font>
      <sz val="10"/>
      <color theme="0"/>
      <name val="Calibri"/>
      <family val="2"/>
      <scheme val="minor"/>
    </font>
    <font>
      <b/>
      <sz val="10"/>
      <color rgb="FF000000"/>
      <name val="Calibri"/>
      <family val="2"/>
    </font>
    <font>
      <b/>
      <sz val="12"/>
      <color rgb="FF000000"/>
      <name val="Calibri"/>
      <family val="2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theme="1"/>
      <name val="Calibri"/>
      <family val="2"/>
    </font>
    <font>
      <sz val="11"/>
      <color theme="1"/>
      <name val="Calibri Light"/>
      <family val="2"/>
      <scheme val="major"/>
    </font>
    <font>
      <b/>
      <sz val="11"/>
      <color rgb="FF00B050"/>
      <name val="Calibri Light"/>
      <family val="2"/>
      <scheme val="major"/>
    </font>
    <font>
      <sz val="11"/>
      <color rgb="FF00B050"/>
      <name val="Calibri Light"/>
      <family val="2"/>
      <scheme val="major"/>
    </font>
    <font>
      <b/>
      <sz val="11"/>
      <color theme="5" tint="-0.249977111117893"/>
      <name val="Calibri Light"/>
      <family val="2"/>
      <scheme val="major"/>
    </font>
    <font>
      <sz val="11"/>
      <color theme="5" tint="-0.249977111117893"/>
      <name val="Calibri Light"/>
      <family val="2"/>
      <scheme val="major"/>
    </font>
    <font>
      <b/>
      <sz val="11"/>
      <color rgb="FF305496"/>
      <name val="Calibri Light"/>
      <family val="2"/>
      <scheme val="major"/>
    </font>
    <font>
      <sz val="11"/>
      <color rgb="FF305496"/>
      <name val="Calibri Light"/>
      <family val="2"/>
      <scheme val="major"/>
    </font>
    <font>
      <b/>
      <sz val="22"/>
      <color theme="3" tint="-0.499984740745262"/>
      <name val="Calibri Light"/>
      <family val="2"/>
      <scheme val="major"/>
    </font>
    <font>
      <b/>
      <sz val="22"/>
      <color theme="1"/>
      <name val="Calibri Light"/>
      <family val="2"/>
      <scheme val="major"/>
    </font>
    <font>
      <b/>
      <sz val="22"/>
      <color rgb="FF002060"/>
      <name val="Calibri Light"/>
      <family val="2"/>
      <scheme val="major"/>
    </font>
    <font>
      <b/>
      <sz val="10"/>
      <color indexed="8"/>
      <name val="Calibri"/>
      <family val="2"/>
    </font>
    <font>
      <sz val="10"/>
      <color rgb="FFFFFFFF"/>
      <name val="Calibri"/>
      <family val="2"/>
    </font>
    <font>
      <i/>
      <sz val="10"/>
      <color rgb="FF000000"/>
      <name val="Calibri"/>
      <family val="2"/>
    </font>
    <font>
      <sz val="7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b/>
      <sz val="10"/>
      <color rgb="FFFFFFFF"/>
      <name val="Calibri"/>
      <family val="2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i/>
      <sz val="10"/>
      <color theme="0" tint="-0.499984740745262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0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0" tint="-0.499984740745262"/>
      <name val="Calibri"/>
      <family val="2"/>
      <scheme val="minor"/>
    </font>
    <font>
      <b/>
      <sz val="10"/>
      <color theme="0" tint="-4.9989318521683403E-2"/>
      <name val="Calibri"/>
      <family val="2"/>
      <scheme val="minor"/>
    </font>
    <font>
      <i/>
      <sz val="10"/>
      <name val="Calibri"/>
      <family val="2"/>
      <scheme val="minor"/>
    </font>
    <font>
      <b/>
      <sz val="10"/>
      <color theme="1"/>
      <name val="Calibri"/>
      <family val="2"/>
    </font>
    <font>
      <sz val="12"/>
      <name val="Calibri"/>
      <family val="2"/>
    </font>
    <font>
      <i/>
      <sz val="10"/>
      <color theme="1"/>
      <name val="Calibri"/>
      <family val="2"/>
    </font>
    <font>
      <sz val="10"/>
      <color rgb="FFFF0000"/>
      <name val="Calibri"/>
      <family val="2"/>
    </font>
    <font>
      <sz val="8"/>
      <color rgb="FF4D5156"/>
      <name val="Arial"/>
      <family val="2"/>
    </font>
    <font>
      <i/>
      <sz val="10"/>
      <name val="Calibri"/>
      <family val="2"/>
    </font>
    <font>
      <sz val="16"/>
      <color rgb="FF000000"/>
      <name val="Calibri"/>
      <family val="2"/>
    </font>
    <font>
      <b/>
      <sz val="10"/>
      <color rgb="FFFFFFFF"/>
      <name val="Calibri Light"/>
      <family val="2"/>
      <scheme val="major"/>
    </font>
    <font>
      <sz val="10"/>
      <color rgb="FF000000"/>
      <name val="Calibri Light"/>
      <family val="2"/>
      <scheme val="major"/>
    </font>
    <font>
      <b/>
      <sz val="10"/>
      <color rgb="FF000000"/>
      <name val="Calibri Light"/>
      <family val="2"/>
      <scheme val="major"/>
    </font>
    <font>
      <sz val="10"/>
      <color theme="1"/>
      <name val="Calibri Light"/>
      <family val="2"/>
      <scheme val="major"/>
    </font>
    <font>
      <b/>
      <sz val="10"/>
      <color theme="1"/>
      <name val="Calibri Light"/>
      <family val="2"/>
      <scheme val="major"/>
    </font>
    <font>
      <i/>
      <sz val="10"/>
      <color theme="1"/>
      <name val="Calibri Light"/>
      <family val="2"/>
      <scheme val="major"/>
    </font>
    <font>
      <b/>
      <sz val="12"/>
      <color theme="0"/>
      <name val="Calibri Light"/>
      <family val="2"/>
      <scheme val="major"/>
    </font>
    <font>
      <sz val="14"/>
      <color theme="1"/>
      <name val="Calibri Light"/>
      <family val="2"/>
      <scheme val="major"/>
    </font>
    <font>
      <i/>
      <sz val="11"/>
      <color theme="1"/>
      <name val="Calibri Light"/>
      <family val="2"/>
      <scheme val="major"/>
    </font>
    <font>
      <u/>
      <sz val="11"/>
      <color theme="8" tint="-0.249977111117893"/>
      <name val="Century Gothic"/>
      <family val="2"/>
    </font>
    <font>
      <sz val="11"/>
      <color theme="8" tint="-0.249977111117893"/>
      <name val="Century Gothic"/>
      <family val="2"/>
    </font>
    <font>
      <sz val="8"/>
      <color rgb="FF000000"/>
      <name val="Arial"/>
      <family val="2"/>
    </font>
    <font>
      <sz val="9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entury Gothic"/>
      <family val="2"/>
    </font>
    <font>
      <sz val="10"/>
      <name val="Arial"/>
      <family val="2"/>
    </font>
    <font>
      <sz val="9"/>
      <color theme="0" tint="-0.34998626667073579"/>
      <name val="Calibri"/>
      <family val="2"/>
      <scheme val="minor"/>
    </font>
    <font>
      <b/>
      <sz val="12"/>
      <name val="Calibri"/>
      <family val="2"/>
    </font>
    <font>
      <sz val="9"/>
      <color rgb="FFFF0000"/>
      <name val="Calibri"/>
      <family val="2"/>
      <scheme val="minor"/>
    </font>
    <font>
      <b/>
      <sz val="11"/>
      <color rgb="FF305496"/>
      <name val="Calibri Light"/>
      <family val="1"/>
      <scheme val="major"/>
    </font>
    <font>
      <sz val="11"/>
      <color rgb="FFC00000"/>
      <name val="Calibri Light"/>
      <family val="2"/>
      <scheme val="major"/>
    </font>
    <font>
      <b/>
      <sz val="11"/>
      <color rgb="FF963634"/>
      <name val="Calibri Light"/>
      <family val="2"/>
      <scheme val="major"/>
    </font>
    <font>
      <sz val="11"/>
      <color rgb="FF963634"/>
      <name val="Calibri Light"/>
      <family val="2"/>
      <scheme val="major"/>
    </font>
    <font>
      <b/>
      <sz val="11"/>
      <color theme="5" tint="-0.249977111117893"/>
      <name val="Calibri Light"/>
      <family val="1"/>
      <scheme val="major"/>
    </font>
    <font>
      <b/>
      <sz val="11"/>
      <color rgb="FF00B050"/>
      <name val="Calibri Light"/>
      <family val="1"/>
      <scheme val="major"/>
    </font>
    <font>
      <sz val="7"/>
      <color rgb="FF000000"/>
      <name val="Arial"/>
      <family val="2"/>
    </font>
    <font>
      <b/>
      <sz val="16"/>
      <color rgb="FF000000"/>
      <name val="Calibri"/>
      <family val="2"/>
    </font>
    <font>
      <sz val="10"/>
      <color theme="0"/>
      <name val="Calibri"/>
      <family val="2"/>
    </font>
  </fonts>
  <fills count="3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</patternFill>
    </fill>
    <fill>
      <patternFill patternType="solid">
        <fgColor rgb="FFFFFFFF"/>
        <bgColor rgb="FFFFFFFF"/>
      </patternFill>
    </fill>
    <fill>
      <patternFill patternType="solid">
        <fgColor rgb="FFC3A560"/>
        <bgColor indexed="64"/>
      </patternFill>
    </fill>
    <fill>
      <patternFill patternType="solid">
        <fgColor rgb="FF0081B0"/>
        <bgColor indexed="64"/>
      </patternFill>
    </fill>
    <fill>
      <patternFill patternType="solid">
        <fgColor rgb="FF7F7F7F"/>
        <bgColor rgb="FF7F7F7F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0.499984740745262"/>
        <bgColor rgb="FFC00000"/>
      </patternFill>
    </fill>
    <fill>
      <patternFill patternType="solid">
        <fgColor theme="0"/>
        <bgColor rgb="FF7F7F7F"/>
      </patternFill>
    </fill>
    <fill>
      <patternFill patternType="solid">
        <fgColor rgb="FFFFFFFF"/>
        <bgColor indexed="64"/>
      </patternFill>
    </fill>
    <fill>
      <patternFill patternType="solid">
        <fgColor rgb="FFD8D8D8"/>
        <bgColor rgb="FFD8D8D8"/>
      </patternFill>
    </fill>
    <fill>
      <patternFill patternType="solid">
        <fgColor theme="0" tint="-0.499984740745262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rgb="FFFFFFFF"/>
      </patternFill>
    </fill>
    <fill>
      <patternFill patternType="solid">
        <fgColor rgb="FFF2F2F2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808080"/>
        <bgColor indexed="64"/>
      </patternFill>
    </fill>
    <fill>
      <patternFill patternType="solid">
        <fgColor rgb="FFF2F2F2"/>
        <bgColor rgb="FFF2F2F2"/>
      </patternFill>
    </fill>
    <fill>
      <patternFill patternType="solid">
        <fgColor rgb="FFF2F2F2"/>
        <bgColor rgb="FFFFFFFF"/>
      </patternFill>
    </fill>
    <fill>
      <patternFill patternType="solid">
        <fgColor rgb="FFD9D9D9"/>
        <bgColor rgb="FFFFFFFF"/>
      </patternFill>
    </fill>
    <fill>
      <patternFill patternType="solid">
        <fgColor theme="0" tint="-0.14999847407452621"/>
        <bgColor rgb="FFFFFFFF"/>
      </patternFill>
    </fill>
    <fill>
      <patternFill patternType="solid">
        <fgColor theme="1" tint="0.34998626667073579"/>
        <bgColor indexed="64"/>
      </patternFill>
    </fill>
  </fills>
  <borders count="7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2060"/>
      </bottom>
      <diagonal/>
    </border>
    <border>
      <left/>
      <right/>
      <top/>
      <bottom style="medium">
        <color rgb="FF5B9BD5"/>
      </bottom>
      <diagonal/>
    </border>
    <border>
      <left/>
      <right/>
      <top style="medium">
        <color rgb="FF5B9BD5"/>
      </top>
      <bottom style="medium">
        <color rgb="FF5B9BD5"/>
      </bottom>
      <diagonal/>
    </border>
    <border>
      <left/>
      <right/>
      <top style="medium">
        <color rgb="FF5B9BD5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 style="medium">
        <color rgb="FF5B9BD5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ck">
        <color rgb="FF534A51"/>
      </top>
      <bottom/>
      <diagonal/>
    </border>
    <border>
      <left/>
      <right/>
      <top style="thick">
        <color rgb="FF534A51"/>
      </top>
      <bottom style="thin">
        <color rgb="FF534A51"/>
      </bottom>
      <diagonal/>
    </border>
    <border>
      <left/>
      <right/>
      <top style="thin">
        <color rgb="FF534A51"/>
      </top>
      <bottom style="thin">
        <color rgb="FF534A51"/>
      </bottom>
      <diagonal/>
    </border>
    <border>
      <left/>
      <right/>
      <top/>
      <bottom style="thick">
        <color rgb="FF534A51"/>
      </bottom>
      <diagonal/>
    </border>
    <border>
      <left/>
      <right/>
      <top style="thick">
        <color rgb="FF534A51"/>
      </top>
      <bottom style="thick">
        <color rgb="FF534A51"/>
      </bottom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534A51"/>
      </bottom>
      <diagonal/>
    </border>
    <border>
      <left/>
      <right/>
      <top style="thin">
        <color rgb="FF534A51"/>
      </top>
      <bottom style="thin">
        <color indexed="64"/>
      </bottom>
      <diagonal/>
    </border>
    <border>
      <left/>
      <right/>
      <top style="thin">
        <color rgb="FF534A51"/>
      </top>
      <bottom/>
      <diagonal/>
    </border>
    <border>
      <left/>
      <right/>
      <top style="thin">
        <color indexed="64"/>
      </top>
      <bottom style="thin">
        <color rgb="FF534A51"/>
      </bottom>
      <diagonal/>
    </border>
    <border>
      <left/>
      <right/>
      <top style="thin">
        <color rgb="FF534A51"/>
      </top>
      <bottom style="thick">
        <color theme="1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rgb="FF5B9BD5"/>
      </top>
      <bottom style="thin">
        <color indexed="64"/>
      </bottom>
      <diagonal/>
    </border>
    <border>
      <left/>
      <right style="dashed">
        <color indexed="64"/>
      </right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3">
    <xf numFmtId="0" fontId="0" fillId="0" borderId="0"/>
    <xf numFmtId="9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5" fillId="0" borderId="0"/>
    <xf numFmtId="0" fontId="6" fillId="2" borderId="0">
      <alignment horizontal="left"/>
    </xf>
    <xf numFmtId="164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5" fillId="0" borderId="0" applyFont="0" applyFill="0" applyBorder="0" applyAlignment="0" applyProtection="0"/>
    <xf numFmtId="0" fontId="2" fillId="0" borderId="0"/>
    <xf numFmtId="0" fontId="2" fillId="0" borderId="0"/>
    <xf numFmtId="167" fontId="1" fillId="0" borderId="0" applyFont="0" applyFill="0" applyBorder="0" applyAlignment="0" applyProtection="0"/>
    <xf numFmtId="0" fontId="2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8" fillId="0" borderId="0" applyFont="0" applyFill="0" applyBorder="0" applyAlignment="0" applyProtection="0"/>
    <xf numFmtId="0" fontId="10" fillId="0" borderId="0"/>
    <xf numFmtId="0" fontId="9" fillId="0" borderId="0"/>
    <xf numFmtId="0" fontId="1" fillId="0" borderId="0"/>
    <xf numFmtId="0" fontId="13" fillId="0" borderId="0" applyNumberFormat="0" applyFill="0" applyBorder="0" applyAlignment="0" applyProtection="0"/>
    <xf numFmtId="0" fontId="19" fillId="0" borderId="0"/>
    <xf numFmtId="0" fontId="1" fillId="0" borderId="0"/>
    <xf numFmtId="0" fontId="7" fillId="3" borderId="0" applyNumberFormat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75" fillId="0" borderId="0" applyBorder="0"/>
    <xf numFmtId="0" fontId="5" fillId="0" borderId="0" applyBorder="0"/>
    <xf numFmtId="43" fontId="1" fillId="0" borderId="0" applyFont="0" applyFill="0" applyBorder="0" applyAlignment="0" applyProtection="0"/>
  </cellStyleXfs>
  <cellXfs count="1115">
    <xf numFmtId="0" fontId="0" fillId="0" borderId="0" xfId="0"/>
    <xf numFmtId="0" fontId="0" fillId="2" borderId="0" xfId="0" applyFill="1"/>
    <xf numFmtId="0" fontId="6" fillId="2" borderId="0" xfId="9" applyAlignment="1">
      <alignment horizontal="center"/>
    </xf>
    <xf numFmtId="0" fontId="6" fillId="2" borderId="0" xfId="9">
      <alignment horizontal="left"/>
    </xf>
    <xf numFmtId="0" fontId="0" fillId="0" borderId="0" xfId="0" applyAlignment="1">
      <alignment vertical="center"/>
    </xf>
    <xf numFmtId="0" fontId="2" fillId="0" borderId="0" xfId="5"/>
    <xf numFmtId="0" fontId="4" fillId="2" borderId="0" xfId="0" applyFont="1" applyFill="1"/>
    <xf numFmtId="0" fontId="4" fillId="2" borderId="0" xfId="0" applyFont="1" applyFill="1" applyAlignment="1">
      <alignment horizontal="left"/>
    </xf>
    <xf numFmtId="0" fontId="4" fillId="2" borderId="0" xfId="0" applyFont="1" applyFill="1" applyAlignment="1">
      <alignment horizontal="center"/>
    </xf>
    <xf numFmtId="0" fontId="4" fillId="0" borderId="0" xfId="0" applyFont="1"/>
    <xf numFmtId="166" fontId="4" fillId="2" borderId="0" xfId="1" applyNumberFormat="1" applyFont="1" applyFill="1"/>
    <xf numFmtId="0" fontId="14" fillId="2" borderId="0" xfId="0" applyFont="1" applyFill="1"/>
    <xf numFmtId="49" fontId="15" fillId="2" borderId="0" xfId="23" applyNumberFormat="1" applyFont="1" applyFill="1" applyAlignment="1">
      <alignment horizontal="left" vertical="center"/>
    </xf>
    <xf numFmtId="49" fontId="11" fillId="2" borderId="0" xfId="23" applyNumberFormat="1" applyFont="1" applyFill="1" applyAlignment="1">
      <alignment vertical="center"/>
    </xf>
    <xf numFmtId="49" fontId="12" fillId="2" borderId="0" xfId="23" applyNumberFormat="1" applyFont="1" applyFill="1" applyAlignment="1">
      <alignment vertical="center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/>
    </xf>
    <xf numFmtId="170" fontId="4" fillId="2" borderId="0" xfId="19" applyNumberFormat="1" applyFont="1" applyFill="1"/>
    <xf numFmtId="0" fontId="17" fillId="4" borderId="0" xfId="5" applyFont="1" applyFill="1" applyAlignment="1">
      <alignment horizontal="left"/>
    </xf>
    <xf numFmtId="0" fontId="21" fillId="4" borderId="0" xfId="5" applyFont="1" applyFill="1" applyAlignment="1">
      <alignment horizontal="center"/>
    </xf>
    <xf numFmtId="0" fontId="2" fillId="4" borderId="0" xfId="5" applyFill="1"/>
    <xf numFmtId="0" fontId="18" fillId="4" borderId="0" xfId="5" applyFont="1" applyFill="1" applyAlignment="1">
      <alignment horizontal="left"/>
    </xf>
    <xf numFmtId="0" fontId="22" fillId="0" borderId="0" xfId="0" applyFont="1"/>
    <xf numFmtId="0" fontId="14" fillId="0" borderId="0" xfId="0" applyFont="1"/>
    <xf numFmtId="0" fontId="23" fillId="0" borderId="0" xfId="26" applyFont="1" applyAlignment="1">
      <alignment vertical="center"/>
    </xf>
    <xf numFmtId="14" fontId="23" fillId="0" borderId="0" xfId="26" applyNumberFormat="1" applyFont="1" applyAlignment="1">
      <alignment vertical="center"/>
    </xf>
    <xf numFmtId="0" fontId="23" fillId="0" borderId="0" xfId="26" applyFont="1" applyAlignment="1">
      <alignment horizontal="center" vertical="center"/>
    </xf>
    <xf numFmtId="14" fontId="23" fillId="0" borderId="0" xfId="26" applyNumberFormat="1" applyFont="1" applyAlignment="1">
      <alignment horizontal="center" vertical="center"/>
    </xf>
    <xf numFmtId="0" fontId="24" fillId="2" borderId="0" xfId="26" applyFont="1" applyFill="1" applyAlignment="1">
      <alignment horizontal="left" vertical="center"/>
    </xf>
    <xf numFmtId="0" fontId="25" fillId="2" borderId="0" xfId="26" applyFont="1" applyFill="1" applyAlignment="1">
      <alignment horizontal="left" vertical="center"/>
    </xf>
    <xf numFmtId="3" fontId="25" fillId="2" borderId="0" xfId="26" applyNumberFormat="1" applyFont="1" applyFill="1" applyAlignment="1">
      <alignment horizontal="center" vertical="center"/>
    </xf>
    <xf numFmtId="0" fontId="25" fillId="2" borderId="0" xfId="26" applyFont="1" applyFill="1" applyAlignment="1">
      <alignment horizontal="center" vertical="center"/>
    </xf>
    <xf numFmtId="14" fontId="25" fillId="2" borderId="0" xfId="26" applyNumberFormat="1" applyFont="1" applyFill="1" applyAlignment="1">
      <alignment horizontal="center" vertical="center"/>
    </xf>
    <xf numFmtId="168" fontId="25" fillId="2" borderId="0" xfId="26" applyNumberFormat="1" applyFont="1" applyFill="1" applyAlignment="1">
      <alignment horizontal="center" vertical="center"/>
    </xf>
    <xf numFmtId="0" fontId="23" fillId="2" borderId="0" xfId="26" applyFont="1" applyFill="1" applyAlignment="1">
      <alignment vertical="center"/>
    </xf>
    <xf numFmtId="14" fontId="23" fillId="2" borderId="0" xfId="26" applyNumberFormat="1" applyFont="1" applyFill="1" applyAlignment="1">
      <alignment vertical="center"/>
    </xf>
    <xf numFmtId="0" fontId="29" fillId="0" borderId="0" xfId="26" applyFont="1" applyAlignment="1">
      <alignment horizontal="center" vertical="center"/>
    </xf>
    <xf numFmtId="14" fontId="29" fillId="0" borderId="0" xfId="26" applyNumberFormat="1" applyFont="1" applyAlignment="1">
      <alignment horizontal="center" vertical="center"/>
    </xf>
    <xf numFmtId="168" fontId="29" fillId="0" borderId="0" xfId="26" applyNumberFormat="1" applyFont="1" applyAlignment="1">
      <alignment horizontal="center" vertical="center"/>
    </xf>
    <xf numFmtId="0" fontId="21" fillId="4" borderId="0" xfId="5" applyFont="1" applyFill="1" applyAlignment="1">
      <alignment horizontal="left"/>
    </xf>
    <xf numFmtId="171" fontId="21" fillId="0" borderId="0" xfId="5" applyNumberFormat="1" applyFont="1" applyAlignment="1">
      <alignment horizontal="center"/>
    </xf>
    <xf numFmtId="171" fontId="21" fillId="4" borderId="0" xfId="5" applyNumberFormat="1" applyFont="1" applyFill="1" applyAlignment="1">
      <alignment horizontal="center"/>
    </xf>
    <xf numFmtId="171" fontId="21" fillId="4" borderId="0" xfId="5" applyNumberFormat="1" applyFont="1" applyFill="1" applyAlignment="1">
      <alignment horizontal="center" vertical="center"/>
    </xf>
    <xf numFmtId="165" fontId="2" fillId="4" borderId="0" xfId="5" applyNumberFormat="1" applyFill="1"/>
    <xf numFmtId="173" fontId="36" fillId="2" borderId="0" xfId="20" applyNumberFormat="1" applyFont="1" applyFill="1" applyAlignment="1">
      <alignment horizontal="right"/>
    </xf>
    <xf numFmtId="171" fontId="21" fillId="4" borderId="0" xfId="5" applyNumberFormat="1" applyFont="1" applyFill="1" applyAlignment="1">
      <alignment vertical="center"/>
    </xf>
    <xf numFmtId="0" fontId="2" fillId="4" borderId="0" xfId="5" applyFill="1" applyAlignment="1">
      <alignment horizontal="left"/>
    </xf>
    <xf numFmtId="165" fontId="2" fillId="4" borderId="0" xfId="5" applyNumberFormat="1" applyFill="1" applyAlignment="1">
      <alignment horizontal="center"/>
    </xf>
    <xf numFmtId="0" fontId="33" fillId="0" borderId="0" xfId="0" applyFont="1" applyAlignment="1">
      <alignment vertical="center" wrapText="1"/>
    </xf>
    <xf numFmtId="173" fontId="36" fillId="2" borderId="0" xfId="19" applyNumberFormat="1" applyFont="1" applyFill="1" applyAlignment="1">
      <alignment horizontal="right"/>
    </xf>
    <xf numFmtId="43" fontId="2" fillId="2" borderId="0" xfId="19" applyFont="1" applyFill="1" applyAlignment="1">
      <alignment horizontal="center"/>
    </xf>
    <xf numFmtId="0" fontId="2" fillId="9" borderId="0" xfId="5" applyFill="1" applyAlignment="1">
      <alignment horizontal="center"/>
    </xf>
    <xf numFmtId="0" fontId="2" fillId="4" borderId="0" xfId="5" applyFill="1" applyAlignment="1">
      <alignment horizontal="center"/>
    </xf>
    <xf numFmtId="0" fontId="2" fillId="9" borderId="0" xfId="5" applyFill="1" applyAlignment="1">
      <alignment vertical="center"/>
    </xf>
    <xf numFmtId="0" fontId="2" fillId="2" borderId="0" xfId="5" applyFill="1" applyAlignment="1">
      <alignment horizontal="center"/>
    </xf>
    <xf numFmtId="0" fontId="17" fillId="4" borderId="0" xfId="2" applyFont="1" applyFill="1"/>
    <xf numFmtId="0" fontId="41" fillId="2" borderId="0" xfId="0" applyFont="1" applyFill="1" applyAlignment="1">
      <alignment horizontal="left"/>
    </xf>
    <xf numFmtId="0" fontId="42" fillId="2" borderId="0" xfId="0" applyFont="1" applyFill="1" applyAlignment="1">
      <alignment horizontal="left"/>
    </xf>
    <xf numFmtId="0" fontId="4" fillId="0" borderId="0" xfId="0" applyFont="1" applyAlignment="1">
      <alignment horizontal="center"/>
    </xf>
    <xf numFmtId="0" fontId="20" fillId="2" borderId="0" xfId="0" applyFont="1" applyFill="1" applyAlignment="1">
      <alignment horizontal="left"/>
    </xf>
    <xf numFmtId="0" fontId="43" fillId="10" borderId="0" xfId="0" applyFont="1" applyFill="1" applyAlignment="1">
      <alignment horizontal="left"/>
    </xf>
    <xf numFmtId="0" fontId="43" fillId="10" borderId="0" xfId="0" applyFont="1" applyFill="1" applyAlignment="1">
      <alignment horizontal="center"/>
    </xf>
    <xf numFmtId="0" fontId="44" fillId="2" borderId="4" xfId="0" applyFont="1" applyFill="1" applyBorder="1" applyAlignment="1">
      <alignment horizontal="left"/>
    </xf>
    <xf numFmtId="0" fontId="44" fillId="2" borderId="4" xfId="0" applyFont="1" applyFill="1" applyBorder="1" applyAlignment="1">
      <alignment horizontal="center"/>
    </xf>
    <xf numFmtId="10" fontId="4" fillId="2" borderId="0" xfId="1" applyNumberFormat="1" applyFont="1" applyFill="1" applyAlignment="1">
      <alignment horizontal="center" vertical="center"/>
    </xf>
    <xf numFmtId="4" fontId="4" fillId="2" borderId="0" xfId="0" applyNumberFormat="1" applyFont="1" applyFill="1" applyAlignment="1">
      <alignment horizontal="center" vertical="center"/>
    </xf>
    <xf numFmtId="3" fontId="4" fillId="2" borderId="0" xfId="0" applyNumberFormat="1" applyFont="1" applyFill="1" applyAlignment="1">
      <alignment horizontal="center" vertical="center"/>
    </xf>
    <xf numFmtId="4" fontId="4" fillId="2" borderId="0" xfId="0" applyNumberFormat="1" applyFont="1" applyFill="1"/>
    <xf numFmtId="0" fontId="20" fillId="11" borderId="1" xfId="0" applyFont="1" applyFill="1" applyBorder="1" applyAlignment="1">
      <alignment horizontal="left"/>
    </xf>
    <xf numFmtId="0" fontId="20" fillId="11" borderId="1" xfId="0" applyFont="1" applyFill="1" applyBorder="1" applyAlignment="1">
      <alignment horizontal="left" vertical="center"/>
    </xf>
    <xf numFmtId="0" fontId="45" fillId="2" borderId="0" xfId="0" applyFont="1" applyFill="1" applyAlignment="1">
      <alignment horizontal="left" indent="1"/>
    </xf>
    <xf numFmtId="3" fontId="4" fillId="2" borderId="0" xfId="0" applyNumberFormat="1" applyFont="1" applyFill="1"/>
    <xf numFmtId="10" fontId="4" fillId="0" borderId="0" xfId="0" applyNumberFormat="1" applyFont="1" applyAlignment="1">
      <alignment horizontal="center"/>
    </xf>
    <xf numFmtId="10" fontId="4" fillId="2" borderId="0" xfId="1" applyNumberFormat="1" applyFont="1" applyFill="1" applyAlignment="1">
      <alignment horizontal="center"/>
    </xf>
    <xf numFmtId="4" fontId="4" fillId="2" borderId="0" xfId="0" applyNumberFormat="1" applyFont="1" applyFill="1" applyAlignment="1">
      <alignment horizontal="center"/>
    </xf>
    <xf numFmtId="0" fontId="3" fillId="2" borderId="0" xfId="9" applyFont="1">
      <alignment horizontal="left"/>
    </xf>
    <xf numFmtId="0" fontId="16" fillId="2" borderId="0" xfId="9" applyFont="1">
      <alignment horizontal="left"/>
    </xf>
    <xf numFmtId="175" fontId="0" fillId="0" borderId="0" xfId="0" applyNumberFormat="1"/>
    <xf numFmtId="0" fontId="46" fillId="2" borderId="0" xfId="0" applyFont="1" applyFill="1" applyAlignment="1">
      <alignment horizontal="left"/>
    </xf>
    <xf numFmtId="0" fontId="43" fillId="10" borderId="0" xfId="0" applyFont="1" applyFill="1" applyAlignment="1">
      <alignment horizontal="left" vertical="center"/>
    </xf>
    <xf numFmtId="0" fontId="43" fillId="10" borderId="0" xfId="0" applyFont="1" applyFill="1" applyAlignment="1">
      <alignment horizontal="right" vertical="center"/>
    </xf>
    <xf numFmtId="0" fontId="0" fillId="2" borderId="0" xfId="0" applyFill="1" applyAlignment="1">
      <alignment vertical="center"/>
    </xf>
    <xf numFmtId="0" fontId="4" fillId="2" borderId="0" xfId="0" applyFont="1" applyFill="1" applyAlignment="1">
      <alignment horizontal="left" indent="1"/>
    </xf>
    <xf numFmtId="170" fontId="4" fillId="2" borderId="0" xfId="19" applyNumberFormat="1" applyFont="1" applyFill="1" applyAlignment="1">
      <alignment horizontal="center" vertical="center"/>
    </xf>
    <xf numFmtId="3" fontId="0" fillId="2" borderId="0" xfId="0" applyNumberFormat="1" applyFill="1"/>
    <xf numFmtId="172" fontId="43" fillId="10" borderId="0" xfId="19" applyNumberFormat="1" applyFont="1" applyFill="1" applyAlignment="1">
      <alignment horizontal="center" vertical="center"/>
    </xf>
    <xf numFmtId="0" fontId="4" fillId="0" borderId="0" xfId="0" applyFont="1" applyAlignment="1">
      <alignment horizontal="left" indent="1"/>
    </xf>
    <xf numFmtId="172" fontId="4" fillId="0" borderId="0" xfId="19" applyNumberFormat="1" applyFont="1" applyFill="1" applyAlignment="1">
      <alignment horizontal="center"/>
    </xf>
    <xf numFmtId="172" fontId="4" fillId="2" borderId="0" xfId="19" applyNumberFormat="1" applyFont="1" applyFill="1" applyAlignment="1">
      <alignment horizontal="center"/>
    </xf>
    <xf numFmtId="0" fontId="20" fillId="0" borderId="0" xfId="0" applyFont="1" applyAlignment="1">
      <alignment vertical="center"/>
    </xf>
    <xf numFmtId="0" fontId="20" fillId="0" borderId="1" xfId="0" applyFont="1" applyBorder="1" applyAlignment="1">
      <alignment horizontal="left"/>
    </xf>
    <xf numFmtId="166" fontId="20" fillId="0" borderId="1" xfId="0" applyNumberFormat="1" applyFont="1" applyBorder="1" applyAlignment="1">
      <alignment horizontal="right" vertical="center"/>
    </xf>
    <xf numFmtId="0" fontId="20" fillId="0" borderId="0" xfId="0" applyFont="1" applyAlignment="1">
      <alignment horizontal="left"/>
    </xf>
    <xf numFmtId="166" fontId="20" fillId="0" borderId="0" xfId="0" applyNumberFormat="1" applyFont="1" applyAlignment="1">
      <alignment horizontal="right" vertical="center"/>
    </xf>
    <xf numFmtId="14" fontId="0" fillId="2" borderId="0" xfId="0" applyNumberFormat="1" applyFill="1" applyAlignment="1">
      <alignment horizontal="left"/>
    </xf>
    <xf numFmtId="0" fontId="16" fillId="10" borderId="0" xfId="0" applyFont="1" applyFill="1" applyAlignment="1">
      <alignment horizontal="left"/>
    </xf>
    <xf numFmtId="0" fontId="16" fillId="10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right" vertical="center"/>
    </xf>
    <xf numFmtId="168" fontId="4" fillId="2" borderId="0" xfId="0" applyNumberFormat="1" applyFont="1" applyFill="1" applyAlignment="1">
      <alignment horizontal="center"/>
    </xf>
    <xf numFmtId="172" fontId="4" fillId="2" borderId="0" xfId="0" applyNumberFormat="1" applyFont="1" applyFill="1" applyAlignment="1">
      <alignment horizontal="center"/>
    </xf>
    <xf numFmtId="43" fontId="4" fillId="2" borderId="0" xfId="19" applyFont="1" applyFill="1" applyAlignment="1">
      <alignment horizontal="center"/>
    </xf>
    <xf numFmtId="0" fontId="20" fillId="0" borderId="1" xfId="0" applyFont="1" applyBorder="1" applyAlignment="1">
      <alignment horizontal="left" indent="1"/>
    </xf>
    <xf numFmtId="0" fontId="20" fillId="0" borderId="0" xfId="0" applyFont="1" applyAlignment="1">
      <alignment horizontal="left" indent="1"/>
    </xf>
    <xf numFmtId="10" fontId="20" fillId="0" borderId="0" xfId="0" applyNumberFormat="1" applyFont="1" applyAlignment="1">
      <alignment horizontal="center"/>
    </xf>
    <xf numFmtId="0" fontId="20" fillId="2" borderId="1" xfId="0" applyFont="1" applyFill="1" applyBorder="1" applyAlignment="1">
      <alignment horizontal="left" indent="1"/>
    </xf>
    <xf numFmtId="166" fontId="20" fillId="2" borderId="1" xfId="0" applyNumberFormat="1" applyFont="1" applyFill="1" applyBorder="1" applyAlignment="1">
      <alignment horizontal="right" vertical="center"/>
    </xf>
    <xf numFmtId="0" fontId="0" fillId="2" borderId="1" xfId="0" applyFill="1" applyBorder="1" applyAlignment="1">
      <alignment horizontal="center"/>
    </xf>
    <xf numFmtId="0" fontId="41" fillId="2" borderId="0" xfId="0" applyFont="1" applyFill="1"/>
    <xf numFmtId="0" fontId="43" fillId="13" borderId="0" xfId="9" applyFont="1" applyFill="1" applyAlignment="1">
      <alignment horizontal="left" vertical="center"/>
    </xf>
    <xf numFmtId="0" fontId="43" fillId="13" borderId="0" xfId="9" applyFont="1" applyFill="1" applyAlignment="1">
      <alignment horizontal="center" vertical="center"/>
    </xf>
    <xf numFmtId="0" fontId="6" fillId="2" borderId="0" xfId="9" applyAlignment="1">
      <alignment horizontal="left" vertical="center"/>
    </xf>
    <xf numFmtId="0" fontId="47" fillId="13" borderId="0" xfId="9" applyFont="1" applyFill="1">
      <alignment horizontal="left"/>
    </xf>
    <xf numFmtId="0" fontId="47" fillId="13" borderId="0" xfId="9" applyFont="1" applyFill="1" applyAlignment="1">
      <alignment horizontal="center"/>
    </xf>
    <xf numFmtId="0" fontId="47" fillId="13" borderId="0" xfId="9" applyFont="1" applyFill="1" applyAlignment="1">
      <alignment horizontal="center" vertical="center"/>
    </xf>
    <xf numFmtId="3" fontId="4" fillId="8" borderId="0" xfId="9" applyNumberFormat="1" applyFont="1" applyFill="1">
      <alignment horizontal="left"/>
    </xf>
    <xf numFmtId="3" fontId="4" fillId="8" borderId="0" xfId="9" applyNumberFormat="1" applyFont="1" applyFill="1" applyAlignment="1">
      <alignment horizontal="right"/>
    </xf>
    <xf numFmtId="178" fontId="4" fillId="8" borderId="0" xfId="4" applyNumberFormat="1" applyFont="1" applyFill="1" applyBorder="1" applyAlignment="1">
      <alignment horizontal="right"/>
    </xf>
    <xf numFmtId="178" fontId="4" fillId="8" borderId="11" xfId="4" applyNumberFormat="1" applyFont="1" applyFill="1" applyBorder="1" applyAlignment="1">
      <alignment horizontal="center"/>
    </xf>
    <xf numFmtId="166" fontId="4" fillId="8" borderId="0" xfId="1" applyNumberFormat="1" applyFont="1" applyFill="1" applyBorder="1" applyAlignment="1">
      <alignment horizontal="center"/>
    </xf>
    <xf numFmtId="43" fontId="6" fillId="2" borderId="0" xfId="19" applyFont="1" applyFill="1" applyAlignment="1">
      <alignment horizontal="left"/>
    </xf>
    <xf numFmtId="43" fontId="6" fillId="2" borderId="0" xfId="9" applyNumberFormat="1">
      <alignment horizontal="left"/>
    </xf>
    <xf numFmtId="3" fontId="4" fillId="2" borderId="0" xfId="9" applyNumberFormat="1" applyFont="1">
      <alignment horizontal="left"/>
    </xf>
    <xf numFmtId="3" fontId="4" fillId="2" borderId="0" xfId="9" applyNumberFormat="1" applyFont="1" applyAlignment="1">
      <alignment horizontal="right"/>
    </xf>
    <xf numFmtId="178" fontId="4" fillId="2" borderId="0" xfId="4" applyNumberFormat="1" applyFont="1" applyFill="1" applyBorder="1" applyAlignment="1">
      <alignment horizontal="right"/>
    </xf>
    <xf numFmtId="166" fontId="4" fillId="0" borderId="0" xfId="1" applyNumberFormat="1" applyFont="1" applyFill="1" applyBorder="1" applyAlignment="1">
      <alignment horizontal="center"/>
    </xf>
    <xf numFmtId="0" fontId="5" fillId="0" borderId="0" xfId="8"/>
    <xf numFmtId="178" fontId="4" fillId="0" borderId="0" xfId="4" applyNumberFormat="1" applyFont="1" applyFill="1" applyBorder="1" applyAlignment="1">
      <alignment horizontal="right"/>
    </xf>
    <xf numFmtId="0" fontId="6" fillId="0" borderId="0" xfId="9" applyFill="1">
      <alignment horizontal="left"/>
    </xf>
    <xf numFmtId="10" fontId="6" fillId="0" borderId="0" xfId="1" applyNumberFormat="1" applyFont="1" applyFill="1" applyBorder="1" applyAlignment="1">
      <alignment horizontal="center"/>
    </xf>
    <xf numFmtId="3" fontId="4" fillId="2" borderId="0" xfId="9" applyNumberFormat="1" applyFont="1" applyAlignment="1">
      <alignment horizontal="center"/>
    </xf>
    <xf numFmtId="0" fontId="4" fillId="2" borderId="0" xfId="9" applyFont="1" applyAlignment="1">
      <alignment horizontal="center"/>
    </xf>
    <xf numFmtId="178" fontId="4" fillId="2" borderId="0" xfId="4" applyNumberFormat="1" applyFont="1" applyFill="1" applyAlignment="1">
      <alignment horizontal="center"/>
    </xf>
    <xf numFmtId="166" fontId="4" fillId="2" borderId="0" xfId="1" applyNumberFormat="1" applyFont="1" applyFill="1" applyBorder="1" applyAlignment="1">
      <alignment horizontal="center"/>
    </xf>
    <xf numFmtId="166" fontId="4" fillId="2" borderId="0" xfId="1" applyNumberFormat="1" applyFont="1" applyFill="1" applyAlignment="1">
      <alignment horizontal="center"/>
    </xf>
    <xf numFmtId="3" fontId="20" fillId="2" borderId="1" xfId="9" applyNumberFormat="1" applyFont="1" applyBorder="1">
      <alignment horizontal="left"/>
    </xf>
    <xf numFmtId="3" fontId="20" fillId="2" borderId="1" xfId="9" applyNumberFormat="1" applyFont="1" applyBorder="1" applyAlignment="1">
      <alignment horizontal="right"/>
    </xf>
    <xf numFmtId="166" fontId="20" fillId="2" borderId="1" xfId="1" applyNumberFormat="1" applyFont="1" applyFill="1" applyBorder="1" applyAlignment="1">
      <alignment horizontal="center"/>
    </xf>
    <xf numFmtId="3" fontId="44" fillId="2" borderId="0" xfId="9" applyNumberFormat="1" applyFont="1">
      <alignment horizontal="left"/>
    </xf>
    <xf numFmtId="3" fontId="20" fillId="2" borderId="0" xfId="9" applyNumberFormat="1" applyFont="1" applyAlignment="1">
      <alignment horizontal="right"/>
    </xf>
    <xf numFmtId="3" fontId="20" fillId="2" borderId="0" xfId="9" applyNumberFormat="1" applyFont="1" applyAlignment="1">
      <alignment horizontal="center"/>
    </xf>
    <xf numFmtId="0" fontId="4" fillId="2" borderId="0" xfId="9" applyFont="1">
      <alignment horizontal="left"/>
    </xf>
    <xf numFmtId="166" fontId="6" fillId="2" borderId="0" xfId="9" applyNumberFormat="1">
      <alignment horizontal="left"/>
    </xf>
    <xf numFmtId="3" fontId="20" fillId="2" borderId="1" xfId="9" applyNumberFormat="1" applyFont="1" applyBorder="1" applyAlignment="1">
      <alignment horizontal="left" vertical="center" wrapText="1"/>
    </xf>
    <xf numFmtId="3" fontId="20" fillId="2" borderId="1" xfId="9" applyNumberFormat="1" applyFont="1" applyBorder="1" applyAlignment="1">
      <alignment horizontal="right" vertical="center"/>
    </xf>
    <xf numFmtId="0" fontId="4" fillId="2" borderId="1" xfId="9" applyFont="1" applyBorder="1">
      <alignment horizontal="left"/>
    </xf>
    <xf numFmtId="170" fontId="0" fillId="0" borderId="0" xfId="19" applyNumberFormat="1" applyFont="1" applyFill="1" applyBorder="1" applyAlignment="1">
      <alignment vertical="center"/>
    </xf>
    <xf numFmtId="170" fontId="0" fillId="0" borderId="0" xfId="19" applyNumberFormat="1" applyFont="1"/>
    <xf numFmtId="43" fontId="0" fillId="0" borderId="0" xfId="19" applyFont="1"/>
    <xf numFmtId="0" fontId="43" fillId="10" borderId="0" xfId="9" applyFont="1" applyFill="1" applyAlignment="1">
      <alignment horizontal="left" vertical="center"/>
    </xf>
    <xf numFmtId="17" fontId="43" fillId="10" borderId="0" xfId="9" applyNumberFormat="1" applyFont="1" applyFill="1" applyAlignment="1">
      <alignment horizontal="center" vertical="center"/>
    </xf>
    <xf numFmtId="0" fontId="43" fillId="10" borderId="0" xfId="9" applyFont="1" applyFill="1" applyAlignment="1">
      <alignment horizontal="center" vertical="center"/>
    </xf>
    <xf numFmtId="0" fontId="44" fillId="2" borderId="0" xfId="9" applyFont="1">
      <alignment horizontal="left"/>
    </xf>
    <xf numFmtId="0" fontId="43" fillId="2" borderId="0" xfId="9" applyFont="1" applyAlignment="1">
      <alignment horizontal="center"/>
    </xf>
    <xf numFmtId="0" fontId="20" fillId="2" borderId="0" xfId="9" applyFont="1">
      <alignment horizontal="left"/>
    </xf>
    <xf numFmtId="166" fontId="20" fillId="2" borderId="15" xfId="1" applyNumberFormat="1" applyFont="1" applyFill="1" applyBorder="1" applyAlignment="1">
      <alignment horizontal="center"/>
    </xf>
    <xf numFmtId="166" fontId="4" fillId="2" borderId="15" xfId="9" applyNumberFormat="1" applyFont="1" applyBorder="1" applyAlignment="1">
      <alignment horizontal="center"/>
    </xf>
    <xf numFmtId="178" fontId="4" fillId="2" borderId="16" xfId="4" applyNumberFormat="1" applyFont="1" applyFill="1" applyBorder="1" applyAlignment="1">
      <alignment horizontal="center"/>
    </xf>
    <xf numFmtId="166" fontId="4" fillId="2" borderId="17" xfId="1" applyNumberFormat="1" applyFont="1" applyFill="1" applyBorder="1" applyAlignment="1">
      <alignment horizontal="center"/>
    </xf>
    <xf numFmtId="178" fontId="4" fillId="2" borderId="18" xfId="4" applyNumberFormat="1" applyFont="1" applyFill="1" applyBorder="1" applyAlignment="1">
      <alignment horizontal="center"/>
    </xf>
    <xf numFmtId="3" fontId="20" fillId="2" borderId="0" xfId="9" applyNumberFormat="1" applyFont="1">
      <alignment horizontal="left"/>
    </xf>
    <xf numFmtId="3" fontId="41" fillId="0" borderId="20" xfId="9" applyNumberFormat="1" applyFont="1" applyFill="1" applyBorder="1" applyAlignment="1">
      <alignment horizontal="center"/>
    </xf>
    <xf numFmtId="166" fontId="20" fillId="2" borderId="20" xfId="1" applyNumberFormat="1" applyFont="1" applyFill="1" applyBorder="1" applyAlignment="1">
      <alignment horizontal="center"/>
    </xf>
    <xf numFmtId="3" fontId="20" fillId="2" borderId="1" xfId="9" applyNumberFormat="1" applyFont="1" applyBorder="1" applyAlignment="1">
      <alignment horizontal="center"/>
    </xf>
    <xf numFmtId="3" fontId="48" fillId="2" borderId="0" xfId="9" applyNumberFormat="1" applyFont="1">
      <alignment horizontal="left"/>
    </xf>
    <xf numFmtId="3" fontId="48" fillId="2" borderId="0" xfId="9" applyNumberFormat="1" applyFont="1" applyAlignment="1">
      <alignment horizontal="center"/>
    </xf>
    <xf numFmtId="43" fontId="48" fillId="2" borderId="0" xfId="19" applyFont="1" applyFill="1" applyBorder="1" applyAlignment="1">
      <alignment horizontal="center"/>
    </xf>
    <xf numFmtId="0" fontId="20" fillId="2" borderId="0" xfId="9" applyFont="1" applyAlignment="1">
      <alignment horizontal="center"/>
    </xf>
    <xf numFmtId="178" fontId="20" fillId="11" borderId="21" xfId="9" applyNumberFormat="1" applyFont="1" applyFill="1" applyBorder="1" applyAlignment="1">
      <alignment horizontal="center"/>
    </xf>
    <xf numFmtId="166" fontId="20" fillId="11" borderId="22" xfId="1" applyNumberFormat="1" applyFont="1" applyFill="1" applyBorder="1" applyAlignment="1">
      <alignment horizontal="center"/>
    </xf>
    <xf numFmtId="166" fontId="4" fillId="2" borderId="23" xfId="1" applyNumberFormat="1" applyFont="1" applyFill="1" applyBorder="1" applyAlignment="1">
      <alignment horizontal="center"/>
    </xf>
    <xf numFmtId="10" fontId="0" fillId="0" borderId="0" xfId="0" applyNumberFormat="1"/>
    <xf numFmtId="166" fontId="4" fillId="2" borderId="24" xfId="1" applyNumberFormat="1" applyFont="1" applyFill="1" applyBorder="1" applyAlignment="1">
      <alignment horizontal="center"/>
    </xf>
    <xf numFmtId="0" fontId="45" fillId="0" borderId="0" xfId="0" applyFont="1" applyAlignment="1">
      <alignment wrapText="1"/>
    </xf>
    <xf numFmtId="0" fontId="45" fillId="0" borderId="0" xfId="0" applyFont="1" applyAlignment="1">
      <alignment horizontal="left" wrapText="1"/>
    </xf>
    <xf numFmtId="0" fontId="4" fillId="2" borderId="0" xfId="0" applyFont="1" applyFill="1" applyAlignment="1">
      <alignment horizontal="center" vertical="center" wrapText="1"/>
    </xf>
    <xf numFmtId="166" fontId="20" fillId="8" borderId="31" xfId="1" applyNumberFormat="1" applyFont="1" applyFill="1" applyBorder="1" applyAlignment="1">
      <alignment horizontal="right" vertical="center"/>
    </xf>
    <xf numFmtId="175" fontId="4" fillId="2" borderId="16" xfId="4" applyNumberFormat="1" applyFont="1" applyFill="1" applyBorder="1" applyAlignment="1">
      <alignment horizontal="center" vertical="center"/>
    </xf>
    <xf numFmtId="175" fontId="4" fillId="2" borderId="0" xfId="4" applyNumberFormat="1" applyFont="1" applyFill="1" applyBorder="1" applyAlignment="1">
      <alignment horizontal="center" vertical="center"/>
    </xf>
    <xf numFmtId="166" fontId="4" fillId="2" borderId="23" xfId="1" applyNumberFormat="1" applyFont="1" applyFill="1" applyBorder="1" applyAlignment="1">
      <alignment horizontal="center" vertical="center"/>
    </xf>
    <xf numFmtId="166" fontId="4" fillId="2" borderId="23" xfId="1" applyNumberFormat="1" applyFont="1" applyFill="1" applyBorder="1" applyAlignment="1">
      <alignment horizontal="right" vertical="center"/>
    </xf>
    <xf numFmtId="175" fontId="3" fillId="2" borderId="16" xfId="4" applyNumberFormat="1" applyFont="1" applyFill="1" applyBorder="1" applyAlignment="1">
      <alignment horizontal="center" vertical="center"/>
    </xf>
    <xf numFmtId="0" fontId="16" fillId="10" borderId="0" xfId="0" applyFont="1" applyFill="1" applyAlignment="1">
      <alignment horizontal="center" vertical="center" wrapText="1"/>
    </xf>
    <xf numFmtId="0" fontId="34" fillId="10" borderId="0" xfId="0" applyFont="1" applyFill="1" applyAlignment="1">
      <alignment horizontal="center" vertical="center" wrapText="1"/>
    </xf>
    <xf numFmtId="175" fontId="49" fillId="2" borderId="0" xfId="4" applyNumberFormat="1" applyFont="1" applyFill="1"/>
    <xf numFmtId="0" fontId="20" fillId="8" borderId="0" xfId="0" applyFont="1" applyFill="1" applyAlignment="1">
      <alignment horizontal="left" vertical="center" wrapText="1"/>
    </xf>
    <xf numFmtId="3" fontId="20" fillId="8" borderId="0" xfId="0" applyNumberFormat="1" applyFont="1" applyFill="1" applyAlignment="1">
      <alignment vertical="center"/>
    </xf>
    <xf numFmtId="0" fontId="4" fillId="2" borderId="0" xfId="0" applyFont="1" applyFill="1" applyAlignment="1">
      <alignment vertical="center"/>
    </xf>
    <xf numFmtId="2" fontId="4" fillId="2" borderId="0" xfId="9" applyNumberFormat="1" applyFont="1" applyAlignment="1">
      <alignment horizontal="left" indent="1"/>
    </xf>
    <xf numFmtId="1" fontId="4" fillId="2" borderId="0" xfId="0" applyNumberFormat="1" applyFont="1" applyFill="1"/>
    <xf numFmtId="3" fontId="4" fillId="2" borderId="0" xfId="0" applyNumberFormat="1" applyFont="1" applyFill="1" applyAlignment="1">
      <alignment horizontal="right"/>
    </xf>
    <xf numFmtId="0" fontId="20" fillId="8" borderId="1" xfId="0" applyFont="1" applyFill="1" applyBorder="1" applyAlignment="1">
      <alignment horizontal="left"/>
    </xf>
    <xf numFmtId="166" fontId="20" fillId="8" borderId="1" xfId="0" applyNumberFormat="1" applyFont="1" applyFill="1" applyBorder="1"/>
    <xf numFmtId="3" fontId="3" fillId="2" borderId="0" xfId="9" applyNumberFormat="1" applyFont="1" applyAlignment="1">
      <alignment horizontal="right" vertical="center"/>
    </xf>
    <xf numFmtId="0" fontId="4" fillId="2" borderId="1" xfId="0" applyFont="1" applyFill="1" applyBorder="1"/>
    <xf numFmtId="0" fontId="41" fillId="2" borderId="0" xfId="0" applyFont="1" applyFill="1" applyAlignment="1">
      <alignment horizontal="left" vertical="center"/>
    </xf>
    <xf numFmtId="166" fontId="4" fillId="2" borderId="0" xfId="1" applyNumberFormat="1" applyFont="1" applyFill="1" applyAlignment="1">
      <alignment vertical="center"/>
    </xf>
    <xf numFmtId="0" fontId="46" fillId="2" borderId="0" xfId="0" applyFont="1" applyFill="1" applyAlignment="1">
      <alignment horizontal="left" vertical="center"/>
    </xf>
    <xf numFmtId="0" fontId="20" fillId="2" borderId="0" xfId="0" applyFont="1" applyFill="1" applyAlignment="1">
      <alignment horizontal="left" vertical="center"/>
    </xf>
    <xf numFmtId="0" fontId="20" fillId="2" borderId="0" xfId="0" applyFont="1" applyFill="1" applyAlignment="1">
      <alignment vertical="center"/>
    </xf>
    <xf numFmtId="0" fontId="4" fillId="0" borderId="0" xfId="9" applyFont="1" applyFill="1" applyAlignment="1">
      <alignment horizontal="left" vertical="center"/>
    </xf>
    <xf numFmtId="0" fontId="4" fillId="0" borderId="0" xfId="0" applyFont="1" applyAlignment="1">
      <alignment vertical="center"/>
    </xf>
    <xf numFmtId="0" fontId="43" fillId="10" borderId="21" xfId="9" applyFont="1" applyFill="1" applyBorder="1" applyAlignment="1">
      <alignment horizontal="left" vertical="center"/>
    </xf>
    <xf numFmtId="0" fontId="43" fillId="10" borderId="21" xfId="4" applyNumberFormat="1" applyFont="1" applyFill="1" applyBorder="1" applyAlignment="1">
      <alignment horizontal="center" vertical="center"/>
    </xf>
    <xf numFmtId="0" fontId="43" fillId="10" borderId="29" xfId="4" applyNumberFormat="1" applyFont="1" applyFill="1" applyBorder="1" applyAlignment="1">
      <alignment horizontal="center" vertical="center"/>
    </xf>
    <xf numFmtId="166" fontId="43" fillId="10" borderId="29" xfId="1" applyNumberFormat="1" applyFont="1" applyFill="1" applyBorder="1" applyAlignment="1">
      <alignment horizontal="center" vertical="center"/>
    </xf>
    <xf numFmtId="175" fontId="3" fillId="2" borderId="0" xfId="4" applyNumberFormat="1" applyFont="1" applyFill="1" applyBorder="1" applyAlignment="1">
      <alignment horizontal="center" vertical="center"/>
    </xf>
    <xf numFmtId="166" fontId="3" fillId="2" borderId="0" xfId="1" applyNumberFormat="1" applyFont="1" applyFill="1" applyBorder="1" applyAlignment="1">
      <alignment horizontal="center" vertical="center"/>
    </xf>
    <xf numFmtId="166" fontId="3" fillId="2" borderId="17" xfId="1" applyNumberFormat="1" applyFont="1" applyFill="1" applyBorder="1" applyAlignment="1">
      <alignment horizontal="right" vertical="center"/>
    </xf>
    <xf numFmtId="175" fontId="4" fillId="2" borderId="0" xfId="4" applyNumberFormat="1" applyFont="1" applyFill="1" applyAlignment="1">
      <alignment vertical="center"/>
    </xf>
    <xf numFmtId="0" fontId="4" fillId="2" borderId="0" xfId="0" applyFont="1" applyFill="1" applyAlignment="1">
      <alignment horizontal="left" vertical="center"/>
    </xf>
    <xf numFmtId="170" fontId="4" fillId="2" borderId="16" xfId="19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1" fillId="12" borderId="28" xfId="0" applyFont="1" applyFill="1" applyBorder="1" applyAlignment="1">
      <alignment vertical="center" wrapText="1"/>
    </xf>
    <xf numFmtId="170" fontId="20" fillId="12" borderId="27" xfId="19" applyNumberFormat="1" applyFont="1" applyFill="1" applyBorder="1" applyAlignment="1">
      <alignment horizontal="center" vertical="center"/>
    </xf>
    <xf numFmtId="170" fontId="20" fillId="12" borderId="28" xfId="19" applyNumberFormat="1" applyFont="1" applyFill="1" applyBorder="1" applyAlignment="1">
      <alignment horizontal="center" vertical="center"/>
    </xf>
    <xf numFmtId="166" fontId="20" fillId="12" borderId="34" xfId="1" applyNumberFormat="1" applyFont="1" applyFill="1" applyBorder="1" applyAlignment="1">
      <alignment horizontal="right" vertical="center"/>
    </xf>
    <xf numFmtId="175" fontId="4" fillId="2" borderId="0" xfId="4" applyNumberFormat="1" applyFont="1" applyFill="1"/>
    <xf numFmtId="166" fontId="43" fillId="10" borderId="22" xfId="1" applyNumberFormat="1" applyFont="1" applyFill="1" applyBorder="1" applyAlignment="1">
      <alignment horizontal="center" vertical="center"/>
    </xf>
    <xf numFmtId="175" fontId="20" fillId="8" borderId="30" xfId="4" applyNumberFormat="1" applyFont="1" applyFill="1" applyBorder="1" applyAlignment="1">
      <alignment horizontal="right"/>
    </xf>
    <xf numFmtId="175" fontId="4" fillId="2" borderId="16" xfId="4" applyNumberFormat="1" applyFont="1" applyFill="1" applyBorder="1" applyAlignment="1">
      <alignment horizontal="right"/>
    </xf>
    <xf numFmtId="175" fontId="4" fillId="2" borderId="0" xfId="4" applyNumberFormat="1" applyFont="1" applyFill="1" applyBorder="1" applyAlignment="1">
      <alignment horizontal="right"/>
    </xf>
    <xf numFmtId="166" fontId="4" fillId="2" borderId="17" xfId="1" applyNumberFormat="1" applyFont="1" applyFill="1" applyBorder="1" applyAlignment="1">
      <alignment horizontal="right" vertical="center"/>
    </xf>
    <xf numFmtId="175" fontId="20" fillId="8" borderId="1" xfId="4" applyNumberFormat="1" applyFont="1" applyFill="1" applyBorder="1" applyAlignment="1">
      <alignment horizontal="right"/>
    </xf>
    <xf numFmtId="166" fontId="20" fillId="8" borderId="33" xfId="1" applyNumberFormat="1" applyFont="1" applyFill="1" applyBorder="1" applyAlignment="1">
      <alignment horizontal="right" vertical="center"/>
    </xf>
    <xf numFmtId="0" fontId="3" fillId="2" borderId="0" xfId="0" applyFont="1" applyFill="1" applyAlignment="1">
      <alignment horizontal="right"/>
    </xf>
    <xf numFmtId="0" fontId="42" fillId="2" borderId="0" xfId="0" applyFont="1" applyFill="1"/>
    <xf numFmtId="0" fontId="43" fillId="10" borderId="0" xfId="0" applyFont="1" applyFill="1" applyAlignment="1">
      <alignment horizontal="right"/>
    </xf>
    <xf numFmtId="0" fontId="41" fillId="8" borderId="21" xfId="0" applyFont="1" applyFill="1" applyBorder="1" applyAlignment="1">
      <alignment horizontal="left"/>
    </xf>
    <xf numFmtId="0" fontId="41" fillId="8" borderId="29" xfId="0" applyFont="1" applyFill="1" applyBorder="1" applyAlignment="1">
      <alignment horizontal="right"/>
    </xf>
    <xf numFmtId="0" fontId="41" fillId="8" borderId="22" xfId="0" applyFont="1" applyFill="1" applyBorder="1" applyAlignment="1">
      <alignment horizontal="right"/>
    </xf>
    <xf numFmtId="0" fontId="3" fillId="2" borderId="0" xfId="0" applyFont="1" applyFill="1" applyAlignment="1">
      <alignment horizontal="left"/>
    </xf>
    <xf numFmtId="175" fontId="3" fillId="2" borderId="0" xfId="18" applyNumberFormat="1" applyFont="1" applyFill="1" applyAlignment="1">
      <alignment horizontal="right"/>
    </xf>
    <xf numFmtId="0" fontId="41" fillId="8" borderId="21" xfId="0" applyFont="1" applyFill="1" applyBorder="1"/>
    <xf numFmtId="0" fontId="3" fillId="8" borderId="29" xfId="0" applyFont="1" applyFill="1" applyBorder="1" applyAlignment="1">
      <alignment horizontal="right"/>
    </xf>
    <xf numFmtId="0" fontId="3" fillId="8" borderId="22" xfId="0" applyFont="1" applyFill="1" applyBorder="1" applyAlignment="1">
      <alignment horizontal="right"/>
    </xf>
    <xf numFmtId="178" fontId="3" fillId="2" borderId="0" xfId="18" applyNumberFormat="1" applyFont="1" applyFill="1" applyAlignment="1">
      <alignment horizontal="right"/>
    </xf>
    <xf numFmtId="178" fontId="3" fillId="0" borderId="0" xfId="18" applyNumberFormat="1" applyFont="1" applyFill="1" applyAlignment="1">
      <alignment horizontal="right"/>
    </xf>
    <xf numFmtId="175" fontId="3" fillId="0" borderId="0" xfId="18" applyNumberFormat="1" applyFont="1" applyFill="1" applyAlignment="1">
      <alignment horizontal="right"/>
    </xf>
    <xf numFmtId="0" fontId="3" fillId="2" borderId="5" xfId="0" applyFont="1" applyFill="1" applyBorder="1" applyAlignment="1">
      <alignment horizontal="right"/>
    </xf>
    <xf numFmtId="0" fontId="52" fillId="2" borderId="2" xfId="0" applyFont="1" applyFill="1" applyBorder="1"/>
    <xf numFmtId="0" fontId="3" fillId="2" borderId="2" xfId="0" applyFont="1" applyFill="1" applyBorder="1" applyAlignment="1">
      <alignment horizontal="right"/>
    </xf>
    <xf numFmtId="0" fontId="38" fillId="4" borderId="0" xfId="17" applyFont="1" applyFill="1"/>
    <xf numFmtId="0" fontId="18" fillId="4" borderId="0" xfId="17" applyFont="1" applyFill="1" applyAlignment="1">
      <alignment horizontal="left"/>
    </xf>
    <xf numFmtId="0" fontId="17" fillId="4" borderId="0" xfId="17" applyFont="1" applyFill="1" applyAlignment="1">
      <alignment horizontal="left"/>
    </xf>
    <xf numFmtId="0" fontId="53" fillId="14" borderId="36" xfId="0" applyFont="1" applyFill="1" applyBorder="1" applyAlignment="1">
      <alignment horizontal="center" vertical="center"/>
    </xf>
    <xf numFmtId="179" fontId="53" fillId="14" borderId="6" xfId="0" applyNumberFormat="1" applyFont="1" applyFill="1" applyBorder="1" applyAlignment="1">
      <alignment horizontal="center" vertical="center" wrapText="1"/>
    </xf>
    <xf numFmtId="0" fontId="53" fillId="0" borderId="37" xfId="0" applyFont="1" applyBorder="1" applyAlignment="1">
      <alignment horizontal="center" vertical="center"/>
    </xf>
    <xf numFmtId="0" fontId="38" fillId="15" borderId="37" xfId="0" applyFont="1" applyFill="1" applyBorder="1" applyAlignment="1">
      <alignment horizontal="left" vertical="center"/>
    </xf>
    <xf numFmtId="179" fontId="38" fillId="8" borderId="6" xfId="4" applyNumberFormat="1" applyFont="1" applyFill="1" applyBorder="1" applyAlignment="1">
      <alignment horizontal="center" vertical="center"/>
    </xf>
    <xf numFmtId="1" fontId="22" fillId="0" borderId="0" xfId="1" applyNumberFormat="1" applyFont="1"/>
    <xf numFmtId="3" fontId="22" fillId="0" borderId="0" xfId="0" applyNumberFormat="1" applyFont="1"/>
    <xf numFmtId="0" fontId="53" fillId="0" borderId="6" xfId="0" applyFont="1" applyBorder="1" applyAlignment="1">
      <alignment horizontal="center" vertical="center"/>
    </xf>
    <xf numFmtId="0" fontId="38" fillId="15" borderId="13" xfId="0" applyFont="1" applyFill="1" applyBorder="1" applyAlignment="1">
      <alignment horizontal="left" vertical="center"/>
    </xf>
    <xf numFmtId="0" fontId="38" fillId="15" borderId="5" xfId="0" applyFont="1" applyFill="1" applyBorder="1" applyAlignment="1">
      <alignment horizontal="left" vertical="center"/>
    </xf>
    <xf numFmtId="0" fontId="53" fillId="15" borderId="5" xfId="0" applyFont="1" applyFill="1" applyBorder="1" applyAlignment="1">
      <alignment horizontal="left" vertical="center"/>
    </xf>
    <xf numFmtId="0" fontId="38" fillId="15" borderId="5" xfId="0" applyFont="1" applyFill="1" applyBorder="1" applyAlignment="1">
      <alignment horizontal="left" vertical="center" wrapText="1"/>
    </xf>
    <xf numFmtId="3" fontId="54" fillId="0" borderId="0" xfId="0" applyNumberFormat="1" applyFont="1" applyAlignment="1">
      <alignment horizontal="center"/>
    </xf>
    <xf numFmtId="3" fontId="38" fillId="15" borderId="6" xfId="4" applyNumberFormat="1" applyFont="1" applyFill="1" applyBorder="1" applyAlignment="1">
      <alignment horizontal="center" vertical="center"/>
    </xf>
    <xf numFmtId="175" fontId="38" fillId="15" borderId="6" xfId="4" applyNumberFormat="1" applyFont="1" applyFill="1" applyBorder="1" applyAlignment="1">
      <alignment horizontal="center" vertical="center"/>
    </xf>
    <xf numFmtId="171" fontId="38" fillId="8" borderId="6" xfId="4" applyNumberFormat="1" applyFont="1" applyFill="1" applyBorder="1" applyAlignment="1">
      <alignment horizontal="center" vertical="center"/>
    </xf>
    <xf numFmtId="3" fontId="39" fillId="0" borderId="0" xfId="0" applyNumberFormat="1" applyFont="1" applyAlignment="1">
      <alignment horizontal="center"/>
    </xf>
    <xf numFmtId="0" fontId="22" fillId="0" borderId="0" xfId="0" applyFont="1" applyAlignment="1">
      <alignment vertical="center"/>
    </xf>
    <xf numFmtId="0" fontId="41" fillId="2" borderId="0" xfId="0" applyFont="1" applyFill="1" applyAlignment="1">
      <alignment vertical="center" wrapText="1"/>
    </xf>
    <xf numFmtId="0" fontId="41" fillId="2" borderId="0" xfId="0" applyFont="1" applyFill="1" applyAlignment="1">
      <alignment vertical="center"/>
    </xf>
    <xf numFmtId="0" fontId="50" fillId="2" borderId="0" xfId="0" applyFont="1" applyFill="1"/>
    <xf numFmtId="0" fontId="20" fillId="2" borderId="0" xfId="0" applyFont="1" applyFill="1" applyAlignment="1">
      <alignment horizontal="left" vertical="center" wrapText="1"/>
    </xf>
    <xf numFmtId="175" fontId="4" fillId="2" borderId="0" xfId="4" applyNumberFormat="1" applyFont="1" applyFill="1" applyBorder="1"/>
    <xf numFmtId="0" fontId="43" fillId="10" borderId="0" xfId="0" applyFont="1" applyFill="1" applyAlignment="1">
      <alignment horizontal="center" vertical="center" wrapText="1"/>
    </xf>
    <xf numFmtId="170" fontId="0" fillId="0" borderId="0" xfId="0" applyNumberFormat="1"/>
    <xf numFmtId="166" fontId="4" fillId="2" borderId="0" xfId="1" applyNumberFormat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166" fontId="0" fillId="2" borderId="0" xfId="1" applyNumberFormat="1" applyFont="1" applyFill="1" applyBorder="1"/>
    <xf numFmtId="0" fontId="4" fillId="2" borderId="0" xfId="0" applyFont="1" applyFill="1" applyAlignment="1">
      <alignment horizontal="left" vertical="center" indent="1"/>
    </xf>
    <xf numFmtId="3" fontId="4" fillId="2" borderId="0" xfId="0" applyNumberFormat="1" applyFont="1" applyFill="1" applyAlignment="1">
      <alignment vertical="center" wrapText="1"/>
    </xf>
    <xf numFmtId="170" fontId="0" fillId="2" borderId="0" xfId="19" applyNumberFormat="1" applyFont="1" applyFill="1" applyBorder="1"/>
    <xf numFmtId="10" fontId="4" fillId="2" borderId="0" xfId="1" applyNumberFormat="1" applyFont="1" applyFill="1" applyBorder="1" applyAlignment="1">
      <alignment horizontal="right"/>
    </xf>
    <xf numFmtId="176" fontId="4" fillId="2" borderId="0" xfId="1" applyNumberFormat="1" applyFont="1" applyFill="1" applyBorder="1" applyAlignment="1">
      <alignment horizontal="right"/>
    </xf>
    <xf numFmtId="17" fontId="4" fillId="2" borderId="0" xfId="0" applyNumberFormat="1" applyFont="1" applyFill="1" applyAlignment="1">
      <alignment horizontal="left" vertical="center"/>
    </xf>
    <xf numFmtId="0" fontId="20" fillId="2" borderId="1" xfId="0" applyFont="1" applyFill="1" applyBorder="1" applyAlignment="1">
      <alignment horizontal="left" vertical="center"/>
    </xf>
    <xf numFmtId="3" fontId="20" fillId="2" borderId="1" xfId="0" applyNumberFormat="1" applyFont="1" applyFill="1" applyBorder="1"/>
    <xf numFmtId="180" fontId="20" fillId="2" borderId="1" xfId="0" applyNumberFormat="1" applyFont="1" applyFill="1" applyBorder="1"/>
    <xf numFmtId="166" fontId="20" fillId="2" borderId="1" xfId="1" applyNumberFormat="1" applyFont="1" applyFill="1" applyBorder="1" applyAlignment="1">
      <alignment horizontal="right"/>
    </xf>
    <xf numFmtId="10" fontId="4" fillId="2" borderId="0" xfId="1" applyNumberFormat="1" applyFont="1" applyFill="1" applyBorder="1"/>
    <xf numFmtId="170" fontId="43" fillId="10" borderId="0" xfId="19" applyNumberFormat="1" applyFont="1" applyFill="1" applyAlignment="1">
      <alignment horizontal="center" vertical="center" wrapText="1"/>
    </xf>
    <xf numFmtId="0" fontId="41" fillId="2" borderId="0" xfId="0" applyFont="1" applyFill="1" applyAlignment="1">
      <alignment horizontal="center" vertical="top" wrapText="1"/>
    </xf>
    <xf numFmtId="1" fontId="3" fillId="2" borderId="0" xfId="19" applyNumberFormat="1" applyFont="1" applyFill="1" applyAlignment="1">
      <alignment horizontal="center" vertical="center" wrapText="1"/>
    </xf>
    <xf numFmtId="1" fontId="4" fillId="2" borderId="0" xfId="19" applyNumberFormat="1" applyFont="1" applyFill="1" applyAlignment="1">
      <alignment horizontal="center" vertical="center"/>
    </xf>
    <xf numFmtId="1" fontId="20" fillId="2" borderId="0" xfId="19" applyNumberFormat="1" applyFont="1" applyFill="1" applyAlignment="1">
      <alignment horizontal="center" vertical="center"/>
    </xf>
    <xf numFmtId="181" fontId="4" fillId="2" borderId="0" xfId="0" applyNumberFormat="1" applyFont="1" applyFill="1"/>
    <xf numFmtId="0" fontId="41" fillId="2" borderId="1" xfId="0" applyFont="1" applyFill="1" applyBorder="1" applyAlignment="1">
      <alignment horizontal="center" vertical="top" wrapText="1"/>
    </xf>
    <xf numFmtId="1" fontId="41" fillId="2" borderId="1" xfId="19" applyNumberFormat="1" applyFont="1" applyFill="1" applyBorder="1" applyAlignment="1">
      <alignment horizontal="center" vertical="center" wrapText="1"/>
    </xf>
    <xf numFmtId="0" fontId="43" fillId="10" borderId="0" xfId="0" applyFont="1" applyFill="1" applyAlignment="1">
      <alignment horizontal="left" vertical="center" wrapText="1"/>
    </xf>
    <xf numFmtId="17" fontId="40" fillId="16" borderId="0" xfId="2" applyNumberFormat="1" applyFont="1" applyFill="1" applyAlignment="1">
      <alignment horizontal="center"/>
    </xf>
    <xf numFmtId="3" fontId="20" fillId="0" borderId="0" xfId="0" applyNumberFormat="1" applyFont="1" applyAlignment="1">
      <alignment horizontal="left" vertical="center" indent="1"/>
    </xf>
    <xf numFmtId="3" fontId="4" fillId="0" borderId="0" xfId="0" applyNumberFormat="1" applyFont="1" applyAlignment="1">
      <alignment horizontal="center" vertical="center"/>
    </xf>
    <xf numFmtId="0" fontId="17" fillId="4" borderId="0" xfId="2" applyFont="1" applyFill="1" applyAlignment="1">
      <alignment horizontal="left" indent="1"/>
    </xf>
    <xf numFmtId="0" fontId="17" fillId="4" borderId="3" xfId="2" applyFont="1" applyFill="1" applyBorder="1"/>
    <xf numFmtId="3" fontId="20" fillId="0" borderId="1" xfId="0" applyNumberFormat="1" applyFont="1" applyBorder="1" applyAlignment="1">
      <alignment horizontal="center" vertical="center"/>
    </xf>
    <xf numFmtId="3" fontId="17" fillId="4" borderId="0" xfId="2" applyNumberFormat="1" applyFont="1" applyFill="1" applyAlignment="1">
      <alignment horizontal="center"/>
    </xf>
    <xf numFmtId="0" fontId="21" fillId="4" borderId="0" xfId="2" applyFont="1" applyFill="1" applyAlignment="1">
      <alignment horizontal="left" indent="3"/>
    </xf>
    <xf numFmtId="3" fontId="21" fillId="4" borderId="0" xfId="2" applyNumberFormat="1" applyFont="1" applyFill="1" applyAlignment="1">
      <alignment horizontal="center"/>
    </xf>
    <xf numFmtId="0" fontId="21" fillId="0" borderId="0" xfId="2" applyFont="1" applyAlignment="1">
      <alignment horizontal="left" indent="3"/>
    </xf>
    <xf numFmtId="3" fontId="21" fillId="0" borderId="0" xfId="2" applyNumberFormat="1" applyFont="1" applyAlignment="1">
      <alignment horizontal="center"/>
    </xf>
    <xf numFmtId="0" fontId="17" fillId="0" borderId="0" xfId="2" applyFont="1" applyAlignment="1">
      <alignment horizontal="left" indent="1"/>
    </xf>
    <xf numFmtId="3" fontId="17" fillId="0" borderId="0" xfId="2" applyNumberFormat="1" applyFont="1" applyAlignment="1">
      <alignment horizontal="center"/>
    </xf>
    <xf numFmtId="3" fontId="17" fillId="4" borderId="3" xfId="2" applyNumberFormat="1" applyFont="1" applyFill="1" applyBorder="1" applyAlignment="1">
      <alignment horizontal="center"/>
    </xf>
    <xf numFmtId="0" fontId="40" fillId="7" borderId="6" xfId="5" applyFont="1" applyFill="1" applyBorder="1" applyAlignment="1">
      <alignment vertical="center"/>
    </xf>
    <xf numFmtId="0" fontId="34" fillId="7" borderId="12" xfId="5" applyFont="1" applyFill="1" applyBorder="1" applyAlignment="1">
      <alignment horizontal="center" vertical="center" wrapText="1"/>
    </xf>
    <xf numFmtId="0" fontId="34" fillId="7" borderId="13" xfId="5" applyFont="1" applyFill="1" applyBorder="1" applyAlignment="1">
      <alignment horizontal="center" vertical="center" wrapText="1"/>
    </xf>
    <xf numFmtId="0" fontId="34" fillId="7" borderId="12" xfId="5" applyFont="1" applyFill="1" applyBorder="1" applyAlignment="1">
      <alignment horizontal="center" vertical="center"/>
    </xf>
    <xf numFmtId="0" fontId="34" fillId="7" borderId="1" xfId="5" applyFont="1" applyFill="1" applyBorder="1" applyAlignment="1">
      <alignment horizontal="center" vertical="center" wrapText="1"/>
    </xf>
    <xf numFmtId="0" fontId="21" fillId="0" borderId="39" xfId="5" applyFont="1" applyBorder="1" applyAlignment="1">
      <alignment horizontal="left"/>
    </xf>
    <xf numFmtId="171" fontId="21" fillId="0" borderId="7" xfId="5" applyNumberFormat="1" applyFont="1" applyBorder="1" applyAlignment="1">
      <alignment horizontal="right"/>
    </xf>
    <xf numFmtId="171" fontId="21" fillId="0" borderId="8" xfId="5" applyNumberFormat="1" applyFont="1" applyBorder="1" applyAlignment="1">
      <alignment horizontal="right"/>
    </xf>
    <xf numFmtId="171" fontId="21" fillId="0" borderId="7" xfId="5" applyNumberFormat="1" applyFont="1" applyBorder="1" applyAlignment="1">
      <alignment horizontal="center"/>
    </xf>
    <xf numFmtId="171" fontId="21" fillId="0" borderId="8" xfId="5" applyNumberFormat="1" applyFont="1" applyBorder="1" applyAlignment="1">
      <alignment horizontal="center"/>
    </xf>
    <xf numFmtId="0" fontId="21" fillId="4" borderId="39" xfId="5" applyFont="1" applyFill="1" applyBorder="1" applyAlignment="1">
      <alignment horizontal="left"/>
    </xf>
    <xf numFmtId="171" fontId="21" fillId="4" borderId="7" xfId="5" applyNumberFormat="1" applyFont="1" applyFill="1" applyBorder="1" applyAlignment="1">
      <alignment horizontal="right"/>
    </xf>
    <xf numFmtId="171" fontId="21" fillId="4" borderId="8" xfId="5" applyNumberFormat="1" applyFont="1" applyFill="1" applyBorder="1" applyAlignment="1">
      <alignment horizontal="right"/>
    </xf>
    <xf numFmtId="171" fontId="21" fillId="4" borderId="7" xfId="5" applyNumberFormat="1" applyFont="1" applyFill="1" applyBorder="1" applyAlignment="1">
      <alignment horizontal="center"/>
    </xf>
    <xf numFmtId="171" fontId="21" fillId="4" borderId="8" xfId="5" applyNumberFormat="1" applyFont="1" applyFill="1" applyBorder="1" applyAlignment="1">
      <alignment horizontal="center"/>
    </xf>
    <xf numFmtId="171" fontId="21" fillId="4" borderId="7" xfId="5" applyNumberFormat="1" applyFont="1" applyFill="1" applyBorder="1" applyAlignment="1">
      <alignment horizontal="center" vertical="center"/>
    </xf>
    <xf numFmtId="171" fontId="21" fillId="4" borderId="8" xfId="5" applyNumberFormat="1" applyFont="1" applyFill="1" applyBorder="1" applyAlignment="1">
      <alignment horizontal="center" vertical="center"/>
    </xf>
    <xf numFmtId="171" fontId="21" fillId="4" borderId="7" xfId="19" applyNumberFormat="1" applyFont="1" applyFill="1" applyBorder="1" applyAlignment="1">
      <alignment horizontal="right"/>
    </xf>
    <xf numFmtId="171" fontId="21" fillId="4" borderId="8" xfId="19" applyNumberFormat="1" applyFont="1" applyFill="1" applyBorder="1" applyAlignment="1">
      <alignment horizontal="right"/>
    </xf>
    <xf numFmtId="171" fontId="21" fillId="4" borderId="39" xfId="5" applyNumberFormat="1" applyFont="1" applyFill="1" applyBorder="1" applyAlignment="1">
      <alignment horizontal="center" vertical="center"/>
    </xf>
    <xf numFmtId="166" fontId="20" fillId="2" borderId="5" xfId="1" applyNumberFormat="1" applyFont="1" applyFill="1" applyBorder="1" applyAlignment="1">
      <alignment horizontal="center" vertical="center"/>
    </xf>
    <xf numFmtId="0" fontId="43" fillId="10" borderId="0" xfId="0" applyFont="1" applyFill="1" applyAlignment="1">
      <alignment horizontal="center" vertical="center"/>
    </xf>
    <xf numFmtId="0" fontId="40" fillId="7" borderId="42" xfId="5" applyFont="1" applyFill="1" applyBorder="1" applyAlignment="1">
      <alignment horizontal="center" vertical="center"/>
    </xf>
    <xf numFmtId="176" fontId="3" fillId="2" borderId="17" xfId="1" applyNumberFormat="1" applyFont="1" applyFill="1" applyBorder="1" applyAlignment="1">
      <alignment horizontal="right" vertical="center"/>
    </xf>
    <xf numFmtId="0" fontId="3" fillId="0" borderId="16" xfId="9" applyFont="1" applyFill="1" applyBorder="1" applyAlignment="1">
      <alignment horizontal="left" indent="1"/>
    </xf>
    <xf numFmtId="172" fontId="21" fillId="4" borderId="0" xfId="19" applyNumberFormat="1" applyFont="1" applyFill="1" applyBorder="1" applyAlignment="1">
      <alignment horizontal="right" vertical="center"/>
    </xf>
    <xf numFmtId="174" fontId="21" fillId="4" borderId="0" xfId="5" applyNumberFormat="1" applyFont="1" applyFill="1" applyAlignment="1">
      <alignment vertical="center"/>
    </xf>
    <xf numFmtId="166" fontId="20" fillId="8" borderId="1" xfId="0" applyNumberFormat="1" applyFont="1" applyFill="1" applyBorder="1" applyAlignment="1">
      <alignment horizontal="right"/>
    </xf>
    <xf numFmtId="0" fontId="20" fillId="11" borderId="1" xfId="0" applyFont="1" applyFill="1" applyBorder="1"/>
    <xf numFmtId="166" fontId="20" fillId="8" borderId="1" xfId="0" applyNumberFormat="1" applyFont="1" applyFill="1" applyBorder="1" applyAlignment="1">
      <alignment horizontal="right" vertical="center"/>
    </xf>
    <xf numFmtId="0" fontId="50" fillId="2" borderId="0" xfId="0" applyFont="1" applyFill="1" applyAlignment="1">
      <alignment horizontal="left"/>
    </xf>
    <xf numFmtId="3" fontId="50" fillId="2" borderId="0" xfId="0" applyNumberFormat="1" applyFont="1" applyFill="1" applyAlignment="1">
      <alignment horizontal="center"/>
    </xf>
    <xf numFmtId="10" fontId="50" fillId="2" borderId="0" xfId="0" applyNumberFormat="1" applyFont="1" applyFill="1" applyAlignment="1">
      <alignment horizontal="center"/>
    </xf>
    <xf numFmtId="3" fontId="50" fillId="2" borderId="0" xfId="1" applyNumberFormat="1" applyFont="1" applyFill="1" applyAlignment="1">
      <alignment horizontal="center"/>
    </xf>
    <xf numFmtId="168" fontId="4" fillId="2" borderId="0" xfId="9" applyNumberFormat="1" applyFont="1" applyAlignment="1">
      <alignment horizontal="center"/>
    </xf>
    <xf numFmtId="0" fontId="20" fillId="11" borderId="1" xfId="9" applyFont="1" applyFill="1" applyBorder="1">
      <alignment horizontal="left"/>
    </xf>
    <xf numFmtId="168" fontId="20" fillId="11" borderId="1" xfId="9" applyNumberFormat="1" applyFont="1" applyFill="1" applyBorder="1" applyAlignment="1">
      <alignment horizontal="center"/>
    </xf>
    <xf numFmtId="0" fontId="38" fillId="4" borderId="0" xfId="2" applyFont="1" applyFill="1"/>
    <xf numFmtId="0" fontId="39" fillId="4" borderId="0" xfId="2" applyFont="1" applyFill="1" applyAlignment="1">
      <alignment horizontal="right"/>
    </xf>
    <xf numFmtId="0" fontId="21" fillId="9" borderId="0" xfId="2" applyFont="1" applyFill="1"/>
    <xf numFmtId="0" fontId="2" fillId="2" borderId="0" xfId="2" applyFill="1"/>
    <xf numFmtId="0" fontId="18" fillId="4" borderId="0" xfId="2" applyFont="1" applyFill="1" applyAlignment="1">
      <alignment horizontal="left"/>
    </xf>
    <xf numFmtId="0" fontId="56" fillId="4" borderId="0" xfId="2" applyFont="1" applyFill="1"/>
    <xf numFmtId="3" fontId="21" fillId="4" borderId="0" xfId="2" applyNumberFormat="1" applyFont="1" applyFill="1"/>
    <xf numFmtId="0" fontId="40" fillId="7" borderId="0" xfId="2" applyFont="1" applyFill="1" applyAlignment="1">
      <alignment horizontal="center" wrapText="1"/>
    </xf>
    <xf numFmtId="3" fontId="40" fillId="7" borderId="0" xfId="2" applyNumberFormat="1" applyFont="1" applyFill="1" applyAlignment="1">
      <alignment horizontal="center" wrapText="1"/>
    </xf>
    <xf numFmtId="0" fontId="17" fillId="19" borderId="0" xfId="2" applyFont="1" applyFill="1" applyAlignment="1">
      <alignment horizontal="center" wrapText="1"/>
    </xf>
    <xf numFmtId="3" fontId="17" fillId="19" borderId="0" xfId="2" applyNumberFormat="1" applyFont="1" applyFill="1" applyAlignment="1">
      <alignment horizontal="center" wrapText="1"/>
    </xf>
    <xf numFmtId="10" fontId="17" fillId="19" borderId="0" xfId="2" applyNumberFormat="1" applyFont="1" applyFill="1" applyAlignment="1">
      <alignment horizontal="center" wrapText="1"/>
    </xf>
    <xf numFmtId="3" fontId="2" fillId="2" borderId="0" xfId="2" applyNumberFormat="1" applyFill="1" applyAlignment="1">
      <alignment horizontal="left"/>
    </xf>
    <xf numFmtId="10" fontId="2" fillId="2" borderId="0" xfId="1" applyNumberFormat="1" applyFont="1" applyFill="1" applyAlignment="1">
      <alignment horizontal="left"/>
    </xf>
    <xf numFmtId="3" fontId="21" fillId="2" borderId="0" xfId="2" applyNumberFormat="1" applyFont="1" applyFill="1" applyAlignment="1">
      <alignment horizontal="center" wrapText="1"/>
    </xf>
    <xf numFmtId="0" fontId="9" fillId="0" borderId="0" xfId="22"/>
    <xf numFmtId="0" fontId="21" fillId="2" borderId="0" xfId="2" applyFont="1" applyFill="1" applyAlignment="1">
      <alignment horizontal="center" wrapText="1"/>
    </xf>
    <xf numFmtId="10" fontId="21" fillId="2" borderId="0" xfId="2" applyNumberFormat="1" applyFont="1" applyFill="1" applyAlignment="1">
      <alignment horizontal="center" wrapText="1"/>
    </xf>
    <xf numFmtId="3" fontId="17" fillId="4" borderId="3" xfId="2" applyNumberFormat="1" applyFont="1" applyFill="1" applyBorder="1" applyAlignment="1">
      <alignment horizontal="center" vertical="center" wrapText="1"/>
    </xf>
    <xf numFmtId="0" fontId="17" fillId="4" borderId="3" xfId="2" applyFont="1" applyFill="1" applyBorder="1" applyAlignment="1">
      <alignment horizontal="center" vertical="center" wrapText="1"/>
    </xf>
    <xf numFmtId="10" fontId="17" fillId="4" borderId="3" xfId="2" applyNumberFormat="1" applyFont="1" applyFill="1" applyBorder="1" applyAlignment="1">
      <alignment horizontal="center" vertical="center" wrapText="1"/>
    </xf>
    <xf numFmtId="0" fontId="21" fillId="4" borderId="0" xfId="2" applyFont="1" applyFill="1" applyAlignment="1">
      <alignment horizontal="center"/>
    </xf>
    <xf numFmtId="0" fontId="21" fillId="4" borderId="0" xfId="2" applyFont="1" applyFill="1"/>
    <xf numFmtId="170" fontId="59" fillId="4" borderId="0" xfId="19" applyNumberFormat="1" applyFont="1" applyFill="1" applyAlignment="1">
      <alignment horizontal="center" vertical="center"/>
    </xf>
    <xf numFmtId="0" fontId="17" fillId="4" borderId="0" xfId="2" applyFont="1" applyFill="1" applyAlignment="1">
      <alignment horizontal="center"/>
    </xf>
    <xf numFmtId="3" fontId="17" fillId="4" borderId="0" xfId="2" applyNumberFormat="1" applyFont="1" applyFill="1"/>
    <xf numFmtId="0" fontId="35" fillId="0" borderId="0" xfId="2" applyFont="1" applyAlignment="1">
      <alignment horizontal="left"/>
    </xf>
    <xf numFmtId="0" fontId="2" fillId="0" borderId="0" xfId="2"/>
    <xf numFmtId="0" fontId="23" fillId="0" borderId="0" xfId="0" applyFont="1"/>
    <xf numFmtId="0" fontId="60" fillId="6" borderId="0" xfId="0" applyFont="1" applyFill="1" applyAlignment="1">
      <alignment horizontal="center" vertical="center" wrapText="1"/>
    </xf>
    <xf numFmtId="0" fontId="60" fillId="6" borderId="0" xfId="0" applyFont="1" applyFill="1" applyAlignment="1">
      <alignment vertical="center" wrapText="1"/>
    </xf>
    <xf numFmtId="0" fontId="23" fillId="2" borderId="0" xfId="0" applyFont="1" applyFill="1"/>
    <xf numFmtId="0" fontId="60" fillId="2" borderId="43" xfId="0" applyFont="1" applyFill="1" applyBorder="1" applyAlignment="1">
      <alignment horizontal="center" vertical="center" wrapText="1"/>
    </xf>
    <xf numFmtId="0" fontId="60" fillId="2" borderId="43" xfId="0" applyFont="1" applyFill="1" applyBorder="1" applyAlignment="1">
      <alignment vertical="center" wrapText="1"/>
    </xf>
    <xf numFmtId="0" fontId="60" fillId="2" borderId="0" xfId="0" applyFont="1" applyFill="1" applyAlignment="1">
      <alignment horizontal="center" vertical="center" wrapText="1"/>
    </xf>
    <xf numFmtId="0" fontId="61" fillId="18" borderId="44" xfId="0" applyFont="1" applyFill="1" applyBorder="1" applyAlignment="1">
      <alignment horizontal="center" vertical="center"/>
    </xf>
    <xf numFmtId="0" fontId="62" fillId="18" borderId="44" xfId="0" applyFont="1" applyFill="1" applyBorder="1" applyAlignment="1">
      <alignment vertical="center"/>
    </xf>
    <xf numFmtId="0" fontId="61" fillId="18" borderId="44" xfId="0" applyFont="1" applyFill="1" applyBorder="1" applyAlignment="1">
      <alignment vertical="center"/>
    </xf>
    <xf numFmtId="0" fontId="63" fillId="0" borderId="0" xfId="0" applyFont="1" applyAlignment="1">
      <alignment horizontal="center" vertical="center"/>
    </xf>
    <xf numFmtId="0" fontId="64" fillId="0" borderId="0" xfId="0" applyFont="1" applyAlignment="1">
      <alignment vertical="center"/>
    </xf>
    <xf numFmtId="0" fontId="63" fillId="0" borderId="0" xfId="0" applyFont="1" applyAlignment="1">
      <alignment vertical="center"/>
    </xf>
    <xf numFmtId="0" fontId="63" fillId="0" borderId="1" xfId="0" applyFont="1" applyBorder="1" applyAlignment="1">
      <alignment horizontal="center" vertical="center"/>
    </xf>
    <xf numFmtId="0" fontId="64" fillId="0" borderId="1" xfId="0" applyFont="1" applyBorder="1" applyAlignment="1">
      <alignment vertical="center"/>
    </xf>
    <xf numFmtId="0" fontId="63" fillId="0" borderId="1" xfId="0" applyFont="1" applyBorder="1" applyAlignment="1">
      <alignment vertical="center"/>
    </xf>
    <xf numFmtId="0" fontId="63" fillId="0" borderId="43" xfId="0" applyFont="1" applyBorder="1" applyAlignment="1">
      <alignment horizontal="center" vertical="center" wrapText="1"/>
    </xf>
    <xf numFmtId="0" fontId="64" fillId="0" borderId="43" xfId="0" applyFont="1" applyBorder="1" applyAlignment="1">
      <alignment vertical="center"/>
    </xf>
    <xf numFmtId="0" fontId="63" fillId="0" borderId="43" xfId="0" applyFont="1" applyBorder="1" applyAlignment="1">
      <alignment vertical="center"/>
    </xf>
    <xf numFmtId="0" fontId="63" fillId="0" borderId="43" xfId="0" applyFont="1" applyBorder="1" applyAlignment="1">
      <alignment horizontal="center" vertical="center"/>
    </xf>
    <xf numFmtId="0" fontId="63" fillId="0" borderId="1" xfId="0" applyFont="1" applyBorder="1" applyAlignment="1">
      <alignment horizontal="center" vertical="center" wrapText="1"/>
    </xf>
    <xf numFmtId="0" fontId="63" fillId="0" borderId="2" xfId="0" applyFont="1" applyBorder="1" applyAlignment="1">
      <alignment horizontal="center" vertical="center" wrapText="1"/>
    </xf>
    <xf numFmtId="0" fontId="64" fillId="0" borderId="2" xfId="0" applyFont="1" applyBorder="1" applyAlignment="1">
      <alignment vertical="center"/>
    </xf>
    <xf numFmtId="0" fontId="63" fillId="0" borderId="2" xfId="0" applyFont="1" applyBorder="1" applyAlignment="1">
      <alignment vertical="center"/>
    </xf>
    <xf numFmtId="0" fontId="63" fillId="0" borderId="2" xfId="0" applyFont="1" applyBorder="1" applyAlignment="1">
      <alignment horizontal="center" vertical="center"/>
    </xf>
    <xf numFmtId="0" fontId="63" fillId="0" borderId="0" xfId="0" applyFont="1" applyAlignment="1">
      <alignment horizontal="center" vertical="center" wrapText="1"/>
    </xf>
    <xf numFmtId="0" fontId="63" fillId="0" borderId="49" xfId="0" applyFont="1" applyBorder="1" applyAlignment="1">
      <alignment horizontal="center" vertical="center" wrapText="1"/>
    </xf>
    <xf numFmtId="0" fontId="63" fillId="0" borderId="49" xfId="0" applyFont="1" applyBorder="1" applyAlignment="1">
      <alignment horizontal="center" vertical="center"/>
    </xf>
    <xf numFmtId="0" fontId="64" fillId="0" borderId="49" xfId="0" applyFont="1" applyBorder="1" applyAlignment="1">
      <alignment vertical="center"/>
    </xf>
    <xf numFmtId="0" fontId="63" fillId="0" borderId="49" xfId="0" applyFont="1" applyBorder="1" applyAlignment="1">
      <alignment vertical="center"/>
    </xf>
    <xf numFmtId="0" fontId="63" fillId="0" borderId="45" xfId="0" applyFont="1" applyBorder="1" applyAlignment="1">
      <alignment horizontal="center" vertical="center" wrapText="1"/>
    </xf>
    <xf numFmtId="0" fontId="61" fillId="18" borderId="0" xfId="0" applyFont="1" applyFill="1" applyAlignment="1">
      <alignment vertical="center"/>
    </xf>
    <xf numFmtId="0" fontId="62" fillId="18" borderId="46" xfId="0" applyFont="1" applyFill="1" applyBorder="1" applyAlignment="1">
      <alignment vertical="center"/>
    </xf>
    <xf numFmtId="0" fontId="62" fillId="18" borderId="46" xfId="0" applyFont="1" applyFill="1" applyBorder="1" applyAlignment="1">
      <alignment horizontal="center" vertical="center"/>
    </xf>
    <xf numFmtId="10" fontId="3" fillId="2" borderId="23" xfId="1" applyNumberFormat="1" applyFont="1" applyFill="1" applyBorder="1" applyAlignment="1">
      <alignment horizontal="right" vertical="center"/>
    </xf>
    <xf numFmtId="175" fontId="4" fillId="0" borderId="0" xfId="0" applyNumberFormat="1" applyFont="1"/>
    <xf numFmtId="10" fontId="3" fillId="2" borderId="17" xfId="1" applyNumberFormat="1" applyFont="1" applyFill="1" applyBorder="1" applyAlignment="1">
      <alignment horizontal="right" vertical="center"/>
    </xf>
    <xf numFmtId="172" fontId="21" fillId="4" borderId="0" xfId="19" applyNumberFormat="1" applyFont="1" applyFill="1" applyBorder="1" applyAlignment="1">
      <alignment vertical="center"/>
    </xf>
    <xf numFmtId="0" fontId="66" fillId="5" borderId="0" xfId="26" applyFont="1" applyFill="1" applyAlignment="1">
      <alignment horizontal="center" vertical="center" wrapText="1"/>
    </xf>
    <xf numFmtId="0" fontId="29" fillId="0" borderId="52" xfId="26" applyFont="1" applyBorder="1" applyAlignment="1">
      <alignment horizontal="center" vertical="center"/>
    </xf>
    <xf numFmtId="3" fontId="29" fillId="0" borderId="52" xfId="26" applyNumberFormat="1" applyFont="1" applyBorder="1" applyAlignment="1">
      <alignment horizontal="center" vertical="center"/>
    </xf>
    <xf numFmtId="14" fontId="29" fillId="0" borderId="52" xfId="26" applyNumberFormat="1" applyFont="1" applyBorder="1" applyAlignment="1">
      <alignment horizontal="center" vertical="center"/>
    </xf>
    <xf numFmtId="168" fontId="29" fillId="0" borderId="52" xfId="26" applyNumberFormat="1" applyFont="1" applyBorder="1" applyAlignment="1">
      <alignment horizontal="center" vertical="center"/>
    </xf>
    <xf numFmtId="0" fontId="29" fillId="0" borderId="53" xfId="26" applyFont="1" applyBorder="1" applyAlignment="1">
      <alignment horizontal="center" vertical="center"/>
    </xf>
    <xf numFmtId="3" fontId="29" fillId="0" borderId="53" xfId="26" applyNumberFormat="1" applyFont="1" applyBorder="1" applyAlignment="1">
      <alignment horizontal="center" vertical="center"/>
    </xf>
    <xf numFmtId="14" fontId="29" fillId="0" borderId="53" xfId="26" applyNumberFormat="1" applyFont="1" applyBorder="1" applyAlignment="1">
      <alignment horizontal="center" vertical="center"/>
    </xf>
    <xf numFmtId="168" fontId="29" fillId="0" borderId="53" xfId="26" applyNumberFormat="1" applyFont="1" applyBorder="1" applyAlignment="1">
      <alignment horizontal="center" vertical="center"/>
    </xf>
    <xf numFmtId="0" fontId="27" fillId="0" borderId="53" xfId="26" applyFont="1" applyBorder="1" applyAlignment="1">
      <alignment horizontal="center" vertical="center"/>
    </xf>
    <xf numFmtId="14" fontId="27" fillId="0" borderId="53" xfId="26" applyNumberFormat="1" applyFont="1" applyBorder="1" applyAlignment="1">
      <alignment horizontal="center" vertical="center"/>
    </xf>
    <xf numFmtId="168" fontId="27" fillId="0" borderId="53" xfId="26" applyNumberFormat="1" applyFont="1" applyBorder="1" applyAlignment="1">
      <alignment horizontal="center" vertical="center"/>
    </xf>
    <xf numFmtId="0" fontId="27" fillId="0" borderId="0" xfId="26" applyFont="1" applyAlignment="1">
      <alignment horizontal="center" vertical="center"/>
    </xf>
    <xf numFmtId="14" fontId="27" fillId="0" borderId="0" xfId="26" applyNumberFormat="1" applyFont="1" applyAlignment="1">
      <alignment horizontal="center" vertical="center"/>
    </xf>
    <xf numFmtId="168" fontId="27" fillId="0" borderId="0" xfId="26" applyNumberFormat="1" applyFont="1" applyAlignment="1">
      <alignment horizontal="center" vertical="center"/>
    </xf>
    <xf numFmtId="0" fontId="27" fillId="2" borderId="53" xfId="26" applyFont="1" applyFill="1" applyBorder="1" applyAlignment="1">
      <alignment horizontal="center" vertical="center"/>
    </xf>
    <xf numFmtId="14" fontId="27" fillId="2" borderId="53" xfId="26" applyNumberFormat="1" applyFont="1" applyFill="1" applyBorder="1" applyAlignment="1">
      <alignment horizontal="center" vertical="center"/>
    </xf>
    <xf numFmtId="168" fontId="27" fillId="2" borderId="53" xfId="26" applyNumberFormat="1" applyFont="1" applyFill="1" applyBorder="1" applyAlignment="1">
      <alignment horizontal="center" vertical="center"/>
    </xf>
    <xf numFmtId="3" fontId="27" fillId="2" borderId="53" xfId="26" applyNumberFormat="1" applyFont="1" applyFill="1" applyBorder="1" applyAlignment="1">
      <alignment horizontal="center" vertical="center"/>
    </xf>
    <xf numFmtId="3" fontId="25" fillId="2" borderId="51" xfId="26" applyNumberFormat="1" applyFont="1" applyFill="1" applyBorder="1" applyAlignment="1">
      <alignment horizontal="center" vertical="center"/>
    </xf>
    <xf numFmtId="0" fontId="25" fillId="2" borderId="51" xfId="26" applyFont="1" applyFill="1" applyBorder="1" applyAlignment="1">
      <alignment horizontal="center" vertical="center"/>
    </xf>
    <xf numFmtId="3" fontId="25" fillId="2" borderId="53" xfId="26" applyNumberFormat="1" applyFont="1" applyFill="1" applyBorder="1" applyAlignment="1">
      <alignment horizontal="center" vertical="center"/>
    </xf>
    <xf numFmtId="0" fontId="25" fillId="2" borderId="53" xfId="26" applyFont="1" applyFill="1" applyBorder="1" applyAlignment="1">
      <alignment horizontal="center" vertical="center"/>
    </xf>
    <xf numFmtId="14" fontId="25" fillId="2" borderId="53" xfId="26" applyNumberFormat="1" applyFont="1" applyFill="1" applyBorder="1" applyAlignment="1">
      <alignment horizontal="center" vertical="center"/>
    </xf>
    <xf numFmtId="168" fontId="25" fillId="2" borderId="53" xfId="26" applyNumberFormat="1" applyFont="1" applyFill="1" applyBorder="1" applyAlignment="1">
      <alignment horizontal="center" vertical="center"/>
    </xf>
    <xf numFmtId="3" fontId="25" fillId="2" borderId="54" xfId="26" applyNumberFormat="1" applyFont="1" applyFill="1" applyBorder="1" applyAlignment="1">
      <alignment horizontal="center" vertical="center"/>
    </xf>
    <xf numFmtId="0" fontId="25" fillId="2" borderId="54" xfId="26" applyFont="1" applyFill="1" applyBorder="1" applyAlignment="1">
      <alignment horizontal="center" vertical="center"/>
    </xf>
    <xf numFmtId="14" fontId="25" fillId="2" borderId="54" xfId="26" applyNumberFormat="1" applyFont="1" applyFill="1" applyBorder="1" applyAlignment="1">
      <alignment horizontal="center" vertical="center"/>
    </xf>
    <xf numFmtId="168" fontId="25" fillId="2" borderId="54" xfId="26" applyNumberFormat="1" applyFont="1" applyFill="1" applyBorder="1" applyAlignment="1">
      <alignment horizontal="center" vertical="center"/>
    </xf>
    <xf numFmtId="168" fontId="31" fillId="2" borderId="55" xfId="26" applyNumberFormat="1" applyFont="1" applyFill="1" applyBorder="1" applyAlignment="1">
      <alignment horizontal="center" vertical="center"/>
    </xf>
    <xf numFmtId="0" fontId="67" fillId="0" borderId="0" xfId="26" applyFont="1" applyAlignment="1">
      <alignment vertical="center"/>
    </xf>
    <xf numFmtId="14" fontId="67" fillId="0" borderId="0" xfId="26" applyNumberFormat="1" applyFont="1" applyAlignment="1">
      <alignment vertical="center"/>
    </xf>
    <xf numFmtId="0" fontId="68" fillId="0" borderId="0" xfId="26" applyFont="1" applyAlignment="1">
      <alignment vertical="center"/>
    </xf>
    <xf numFmtId="168" fontId="23" fillId="0" borderId="0" xfId="26" applyNumberFormat="1" applyFont="1" applyAlignment="1">
      <alignment vertical="center"/>
    </xf>
    <xf numFmtId="0" fontId="69" fillId="2" borderId="0" xfId="24" quotePrefix="1" applyFont="1" applyFill="1"/>
    <xf numFmtId="0" fontId="70" fillId="2" borderId="0" xfId="0" applyFont="1" applyFill="1"/>
    <xf numFmtId="0" fontId="4" fillId="2" borderId="0" xfId="9" applyFont="1" applyAlignment="1">
      <alignment horizontal="right"/>
    </xf>
    <xf numFmtId="0" fontId="43" fillId="10" borderId="0" xfId="9" applyFont="1" applyFill="1" applyAlignment="1"/>
    <xf numFmtId="0" fontId="43" fillId="10" borderId="0" xfId="9" applyFont="1" applyFill="1" applyAlignment="1">
      <alignment horizontal="right"/>
    </xf>
    <xf numFmtId="0" fontId="43" fillId="10" borderId="0" xfId="9" applyFont="1" applyFill="1" applyAlignment="1">
      <alignment horizontal="right" wrapText="1"/>
    </xf>
    <xf numFmtId="0" fontId="4" fillId="0" borderId="0" xfId="9" applyFont="1" applyFill="1" applyAlignment="1"/>
    <xf numFmtId="3" fontId="4" fillId="0" borderId="0" xfId="9" applyNumberFormat="1" applyFont="1" applyFill="1" applyAlignment="1">
      <alignment horizontal="right"/>
    </xf>
    <xf numFmtId="166" fontId="4" fillId="0" borderId="0" xfId="1" applyNumberFormat="1" applyFont="1" applyFill="1" applyAlignment="1">
      <alignment horizontal="right"/>
    </xf>
    <xf numFmtId="3" fontId="6" fillId="2" borderId="0" xfId="9" applyNumberFormat="1">
      <alignment horizontal="left"/>
    </xf>
    <xf numFmtId="0" fontId="4" fillId="2" borderId="2" xfId="9" applyFont="1" applyBorder="1">
      <alignment horizontal="left"/>
    </xf>
    <xf numFmtId="0" fontId="20" fillId="0" borderId="0" xfId="9" applyFont="1" applyFill="1" applyAlignment="1"/>
    <xf numFmtId="0" fontId="4" fillId="2" borderId="12" xfId="9" applyFont="1" applyBorder="1">
      <alignment horizontal="left"/>
    </xf>
    <xf numFmtId="1" fontId="4" fillId="2" borderId="1" xfId="9" applyNumberFormat="1" applyFont="1" applyBorder="1">
      <alignment horizontal="left"/>
    </xf>
    <xf numFmtId="0" fontId="6" fillId="2" borderId="1" xfId="9" applyBorder="1">
      <alignment horizontal="left"/>
    </xf>
    <xf numFmtId="0" fontId="52" fillId="0" borderId="2" xfId="0" applyFont="1" applyBorder="1" applyAlignment="1">
      <alignment horizontal="left" vertical="top" wrapText="1"/>
    </xf>
    <xf numFmtId="0" fontId="4" fillId="2" borderId="0" xfId="9" applyFont="1" applyAlignment="1"/>
    <xf numFmtId="0" fontId="6" fillId="0" borderId="0" xfId="9" applyFill="1" applyAlignment="1">
      <alignment horizontal="center"/>
    </xf>
    <xf numFmtId="4" fontId="71" fillId="0" borderId="0" xfId="0" applyNumberFormat="1" applyFont="1"/>
    <xf numFmtId="9" fontId="6" fillId="2" borderId="0" xfId="1" applyFont="1" applyFill="1" applyAlignment="1">
      <alignment horizontal="left"/>
    </xf>
    <xf numFmtId="0" fontId="46" fillId="2" borderId="0" xfId="0" applyFont="1" applyFill="1" applyAlignment="1">
      <alignment horizontal="left" wrapText="1"/>
    </xf>
    <xf numFmtId="175" fontId="6" fillId="2" borderId="0" xfId="4" applyNumberFormat="1" applyFont="1" applyFill="1" applyAlignment="1">
      <alignment horizontal="left"/>
    </xf>
    <xf numFmtId="0" fontId="72" fillId="2" borderId="0" xfId="9" applyFont="1">
      <alignment horizontal="left"/>
    </xf>
    <xf numFmtId="4" fontId="8" fillId="0" borderId="0" xfId="0" applyNumberFormat="1" applyFont="1"/>
    <xf numFmtId="0" fontId="20" fillId="8" borderId="21" xfId="9" applyFont="1" applyFill="1" applyBorder="1" applyAlignment="1"/>
    <xf numFmtId="3" fontId="20" fillId="8" borderId="29" xfId="9" applyNumberFormat="1" applyFont="1" applyFill="1" applyBorder="1" applyAlignment="1">
      <alignment horizontal="right"/>
    </xf>
    <xf numFmtId="3" fontId="3" fillId="0" borderId="0" xfId="9" applyNumberFormat="1" applyFont="1" applyFill="1" applyAlignment="1">
      <alignment horizontal="right"/>
    </xf>
    <xf numFmtId="0" fontId="20" fillId="8" borderId="21" xfId="9" applyFont="1" applyFill="1" applyBorder="1">
      <alignment horizontal="left"/>
    </xf>
    <xf numFmtId="3" fontId="20" fillId="8" borderId="29" xfId="9" applyNumberFormat="1" applyFont="1" applyFill="1" applyBorder="1" applyAlignment="1">
      <alignment horizontal="right" vertical="center"/>
    </xf>
    <xf numFmtId="3" fontId="4" fillId="0" borderId="0" xfId="4" applyNumberFormat="1" applyFont="1" applyFill="1" applyAlignment="1">
      <alignment horizontal="right"/>
    </xf>
    <xf numFmtId="4" fontId="73" fillId="0" borderId="0" xfId="0" applyNumberFormat="1" applyFont="1" applyAlignment="1">
      <alignment horizontal="left"/>
    </xf>
    <xf numFmtId="4" fontId="0" fillId="0" borderId="0" xfId="0" applyNumberFormat="1" applyAlignment="1">
      <alignment horizontal="left"/>
    </xf>
    <xf numFmtId="4" fontId="6" fillId="2" borderId="0" xfId="9" applyNumberFormat="1">
      <alignment horizontal="left"/>
    </xf>
    <xf numFmtId="3" fontId="4" fillId="0" borderId="0" xfId="4" applyNumberFormat="1" applyFont="1" applyFill="1" applyBorder="1" applyAlignment="1">
      <alignment horizontal="right"/>
    </xf>
    <xf numFmtId="3" fontId="4" fillId="2" borderId="0" xfId="4" applyNumberFormat="1" applyFont="1" applyFill="1" applyAlignment="1">
      <alignment horizontal="right"/>
    </xf>
    <xf numFmtId="0" fontId="20" fillId="8" borderId="21" xfId="9" applyFont="1" applyFill="1" applyBorder="1" applyAlignment="1">
      <alignment horizontal="left" wrapText="1"/>
    </xf>
    <xf numFmtId="43" fontId="73" fillId="0" borderId="0" xfId="19" applyFont="1"/>
    <xf numFmtId="0" fontId="45" fillId="2" borderId="0" xfId="9" applyFont="1" applyAlignment="1">
      <alignment vertical="top"/>
    </xf>
    <xf numFmtId="0" fontId="45" fillId="2" borderId="2" xfId="9" applyFont="1" applyBorder="1" applyAlignment="1">
      <alignment horizontal="left" vertical="top"/>
    </xf>
    <xf numFmtId="3" fontId="4" fillId="2" borderId="2" xfId="9" applyNumberFormat="1" applyFont="1" applyBorder="1" applyAlignment="1">
      <alignment horizontal="right"/>
    </xf>
    <xf numFmtId="9" fontId="6" fillId="2" borderId="2" xfId="1" applyFont="1" applyFill="1" applyBorder="1" applyAlignment="1">
      <alignment horizontal="left"/>
    </xf>
    <xf numFmtId="0" fontId="6" fillId="2" borderId="2" xfId="9" applyBorder="1">
      <alignment horizontal="left"/>
    </xf>
    <xf numFmtId="3" fontId="6" fillId="2" borderId="0" xfId="9" applyNumberFormat="1" applyAlignment="1">
      <alignment horizontal="right"/>
    </xf>
    <xf numFmtId="0" fontId="74" fillId="2" borderId="0" xfId="24" quotePrefix="1" applyFont="1" applyFill="1"/>
    <xf numFmtId="3" fontId="41" fillId="2" borderId="14" xfId="9" applyNumberFormat="1" applyFont="1" applyBorder="1" applyAlignment="1">
      <alignment horizontal="center"/>
    </xf>
    <xf numFmtId="0" fontId="4" fillId="2" borderId="14" xfId="9" applyFont="1" applyBorder="1" applyAlignment="1">
      <alignment horizontal="center"/>
    </xf>
    <xf numFmtId="3" fontId="0" fillId="0" borderId="0" xfId="0" applyNumberFormat="1"/>
    <xf numFmtId="3" fontId="4" fillId="2" borderId="0" xfId="4" applyNumberFormat="1" applyFont="1" applyFill="1" applyBorder="1" applyAlignment="1">
      <alignment horizontal="right"/>
    </xf>
    <xf numFmtId="0" fontId="3" fillId="0" borderId="16" xfId="4" applyNumberFormat="1" applyFont="1" applyFill="1" applyBorder="1" applyAlignment="1">
      <alignment horizontal="left" vertical="center"/>
    </xf>
    <xf numFmtId="0" fontId="3" fillId="0" borderId="16" xfId="9" applyFont="1" applyFill="1" applyBorder="1" applyAlignment="1">
      <alignment horizontal="left" vertical="center"/>
    </xf>
    <xf numFmtId="0" fontId="4" fillId="0" borderId="16" xfId="9" applyFont="1" applyFill="1" applyBorder="1" applyAlignment="1">
      <alignment horizontal="left" vertical="center"/>
    </xf>
    <xf numFmtId="175" fontId="4" fillId="0" borderId="0" xfId="4" applyNumberFormat="1" applyFont="1" applyFill="1" applyBorder="1" applyAlignment="1">
      <alignment horizontal="right"/>
    </xf>
    <xf numFmtId="175" fontId="4" fillId="0" borderId="16" xfId="4" applyNumberFormat="1" applyFont="1" applyFill="1" applyBorder="1" applyAlignment="1">
      <alignment horizontal="right"/>
    </xf>
    <xf numFmtId="0" fontId="43" fillId="10" borderId="0" xfId="10" applyNumberFormat="1" applyFont="1" applyFill="1" applyBorder="1" applyAlignment="1">
      <alignment horizontal="center" vertical="center"/>
    </xf>
    <xf numFmtId="175" fontId="3" fillId="0" borderId="0" xfId="10" applyNumberFormat="1" applyFont="1" applyFill="1" applyBorder="1" applyAlignment="1">
      <alignment horizontal="center" vertical="center"/>
    </xf>
    <xf numFmtId="175" fontId="41" fillId="8" borderId="0" xfId="10" applyNumberFormat="1" applyFont="1" applyFill="1" applyBorder="1" applyAlignment="1">
      <alignment horizontal="center" vertical="center"/>
    </xf>
    <xf numFmtId="0" fontId="3" fillId="0" borderId="2" xfId="9" applyFont="1" applyFill="1" applyBorder="1" applyAlignment="1">
      <alignment horizontal="left" vertical="center" wrapText="1"/>
    </xf>
    <xf numFmtId="0" fontId="41" fillId="2" borderId="0" xfId="12" applyFont="1" applyFill="1"/>
    <xf numFmtId="0" fontId="4" fillId="0" borderId="0" xfId="12" applyFont="1"/>
    <xf numFmtId="0" fontId="42" fillId="2" borderId="0" xfId="12" applyFont="1" applyFill="1" applyAlignment="1">
      <alignment horizontal="left"/>
    </xf>
    <xf numFmtId="0" fontId="4" fillId="0" borderId="0" xfId="12" applyFont="1" applyAlignment="1">
      <alignment horizontal="center"/>
    </xf>
    <xf numFmtId="0" fontId="43" fillId="20" borderId="0" xfId="12" applyFont="1" applyFill="1" applyAlignment="1">
      <alignment horizontal="left"/>
    </xf>
    <xf numFmtId="0" fontId="43" fillId="20" borderId="0" xfId="12" applyFont="1" applyFill="1" applyAlignment="1">
      <alignment horizontal="center" vertical="center" wrapText="1"/>
    </xf>
    <xf numFmtId="0" fontId="43" fillId="20" borderId="8" xfId="12" applyFont="1" applyFill="1" applyBorder="1" applyAlignment="1">
      <alignment horizontal="center" vertical="center" wrapText="1"/>
    </xf>
    <xf numFmtId="0" fontId="20" fillId="12" borderId="0" xfId="12" applyFont="1" applyFill="1" applyAlignment="1">
      <alignment horizontal="left"/>
    </xf>
    <xf numFmtId="175" fontId="20" fillId="12" borderId="7" xfId="12" applyNumberFormat="1" applyFont="1" applyFill="1" applyBorder="1" applyAlignment="1">
      <alignment horizontal="center" vertical="center" wrapText="1"/>
    </xf>
    <xf numFmtId="175" fontId="20" fillId="12" borderId="0" xfId="12" applyNumberFormat="1" applyFont="1" applyFill="1" applyAlignment="1">
      <alignment horizontal="center" vertical="center" wrapText="1"/>
    </xf>
    <xf numFmtId="166" fontId="20" fillId="12" borderId="8" xfId="11" applyNumberFormat="1" applyFont="1" applyFill="1" applyBorder="1" applyAlignment="1">
      <alignment horizontal="center" vertical="center" wrapText="1"/>
    </xf>
    <xf numFmtId="166" fontId="20" fillId="12" borderId="0" xfId="11" applyNumberFormat="1" applyFont="1" applyFill="1" applyAlignment="1">
      <alignment horizontal="center" vertical="center" wrapText="1"/>
    </xf>
    <xf numFmtId="175" fontId="4" fillId="0" borderId="7" xfId="12" applyNumberFormat="1" applyFont="1" applyBorder="1" applyAlignment="1">
      <alignment horizontal="center" vertical="center" wrapText="1"/>
    </xf>
    <xf numFmtId="175" fontId="4" fillId="0" borderId="0" xfId="12" applyNumberFormat="1" applyFont="1" applyAlignment="1">
      <alignment horizontal="center" vertical="center" wrapText="1"/>
    </xf>
    <xf numFmtId="170" fontId="3" fillId="0" borderId="7" xfId="0" applyNumberFormat="1" applyFont="1" applyBorder="1"/>
    <xf numFmtId="166" fontId="4" fillId="0" borderId="0" xfId="11" applyNumberFormat="1" applyFont="1" applyFill="1" applyAlignment="1">
      <alignment horizontal="center" vertical="center" wrapText="1"/>
    </xf>
    <xf numFmtId="0" fontId="4" fillId="0" borderId="8" xfId="12" applyFont="1" applyBorder="1"/>
    <xf numFmtId="0" fontId="4" fillId="21" borderId="0" xfId="12" applyFont="1" applyFill="1"/>
    <xf numFmtId="0" fontId="3" fillId="0" borderId="0" xfId="12" applyFont="1"/>
    <xf numFmtId="175" fontId="3" fillId="0" borderId="7" xfId="12" applyNumberFormat="1" applyFont="1" applyBorder="1" applyAlignment="1">
      <alignment horizontal="center" vertical="center" wrapText="1"/>
    </xf>
    <xf numFmtId="175" fontId="3" fillId="0" borderId="0" xfId="12" applyNumberFormat="1" applyFont="1" applyAlignment="1">
      <alignment horizontal="center" vertical="center" wrapText="1"/>
    </xf>
    <xf numFmtId="166" fontId="3" fillId="0" borderId="8" xfId="11" applyNumberFormat="1" applyFont="1" applyBorder="1" applyAlignment="1">
      <alignment horizontal="center" vertical="center" wrapText="1"/>
    </xf>
    <xf numFmtId="0" fontId="3" fillId="0" borderId="0" xfId="12" applyFont="1" applyAlignment="1">
      <alignment vertical="center"/>
    </xf>
    <xf numFmtId="170" fontId="4" fillId="0" borderId="0" xfId="19" applyNumberFormat="1" applyFont="1"/>
    <xf numFmtId="0" fontId="43" fillId="10" borderId="0" xfId="12" applyFont="1" applyFill="1" applyAlignment="1">
      <alignment horizontal="left" vertical="center" wrapText="1"/>
    </xf>
    <xf numFmtId="0" fontId="43" fillId="10" borderId="7" xfId="12" applyFont="1" applyFill="1" applyBorder="1" applyAlignment="1">
      <alignment horizontal="center" vertical="center" wrapText="1"/>
    </xf>
    <xf numFmtId="0" fontId="43" fillId="10" borderId="0" xfId="12" applyFont="1" applyFill="1" applyAlignment="1">
      <alignment horizontal="center" vertical="center" wrapText="1"/>
    </xf>
    <xf numFmtId="0" fontId="43" fillId="10" borderId="8" xfId="12" applyFont="1" applyFill="1" applyBorder="1" applyAlignment="1">
      <alignment horizontal="center" vertical="center" wrapText="1"/>
    </xf>
    <xf numFmtId="0" fontId="2" fillId="0" borderId="0" xfId="12"/>
    <xf numFmtId="0" fontId="41" fillId="12" borderId="0" xfId="12" applyFont="1" applyFill="1" applyAlignment="1">
      <alignment horizontal="left" vertical="center" wrapText="1"/>
    </xf>
    <xf numFmtId="175" fontId="41" fillId="12" borderId="7" xfId="13" applyNumberFormat="1" applyFont="1" applyFill="1" applyBorder="1" applyAlignment="1">
      <alignment horizontal="center" vertical="center" wrapText="1"/>
    </xf>
    <xf numFmtId="175" fontId="41" fillId="12" borderId="0" xfId="13" applyNumberFormat="1" applyFont="1" applyFill="1" applyBorder="1" applyAlignment="1">
      <alignment horizontal="center" vertical="center" wrapText="1"/>
    </xf>
    <xf numFmtId="166" fontId="41" fillId="12" borderId="8" xfId="11" applyNumberFormat="1" applyFont="1" applyFill="1" applyBorder="1" applyAlignment="1">
      <alignment horizontal="center" vertical="center" wrapText="1"/>
    </xf>
    <xf numFmtId="166" fontId="41" fillId="12" borderId="0" xfId="11" applyNumberFormat="1" applyFont="1" applyFill="1" applyBorder="1" applyAlignment="1">
      <alignment horizontal="center" vertical="center" wrapText="1"/>
    </xf>
    <xf numFmtId="0" fontId="4" fillId="0" borderId="0" xfId="12" applyFont="1" applyAlignment="1">
      <alignment horizontal="left" vertical="center" wrapText="1"/>
    </xf>
    <xf numFmtId="175" fontId="3" fillId="0" borderId="7" xfId="13" applyNumberFormat="1" applyFont="1" applyBorder="1" applyAlignment="1">
      <alignment horizontal="center" vertical="center" wrapText="1"/>
    </xf>
    <xf numFmtId="175" fontId="3" fillId="0" borderId="0" xfId="13" applyNumberFormat="1" applyFont="1" applyBorder="1" applyAlignment="1">
      <alignment horizontal="center" vertical="center" wrapText="1"/>
    </xf>
    <xf numFmtId="166" fontId="3" fillId="0" borderId="0" xfId="11" applyNumberFormat="1" applyFont="1" applyBorder="1" applyAlignment="1">
      <alignment horizontal="center" vertical="center" wrapText="1"/>
    </xf>
    <xf numFmtId="0" fontId="3" fillId="0" borderId="0" xfId="12" applyFont="1" applyAlignment="1">
      <alignment horizontal="left" vertical="center" wrapText="1"/>
    </xf>
    <xf numFmtId="0" fontId="20" fillId="12" borderId="0" xfId="12" applyFont="1" applyFill="1" applyAlignment="1">
      <alignment horizontal="left" vertical="center" wrapText="1"/>
    </xf>
    <xf numFmtId="175" fontId="20" fillId="12" borderId="7" xfId="13" applyNumberFormat="1" applyFont="1" applyFill="1" applyBorder="1" applyAlignment="1">
      <alignment horizontal="center" vertical="center" wrapText="1"/>
    </xf>
    <xf numFmtId="175" fontId="20" fillId="12" borderId="0" xfId="13" applyNumberFormat="1" applyFont="1" applyFill="1" applyBorder="1" applyAlignment="1">
      <alignment horizontal="center" vertical="center" wrapText="1"/>
    </xf>
    <xf numFmtId="166" fontId="20" fillId="12" borderId="0" xfId="11" applyNumberFormat="1" applyFont="1" applyFill="1" applyBorder="1" applyAlignment="1">
      <alignment horizontal="center" vertical="center" wrapText="1"/>
    </xf>
    <xf numFmtId="175" fontId="4" fillId="0" borderId="9" xfId="13" applyNumberFormat="1" applyFont="1" applyBorder="1" applyAlignment="1">
      <alignment horizontal="center" vertical="center" wrapText="1"/>
    </xf>
    <xf numFmtId="175" fontId="4" fillId="0" borderId="2" xfId="13" applyNumberFormat="1" applyFont="1" applyBorder="1" applyAlignment="1">
      <alignment horizontal="center" vertical="center" wrapText="1"/>
    </xf>
    <xf numFmtId="166" fontId="4" fillId="0" borderId="2" xfId="11" applyNumberFormat="1" applyFont="1" applyBorder="1" applyAlignment="1">
      <alignment horizontal="center" vertical="center" wrapText="1"/>
    </xf>
    <xf numFmtId="166" fontId="4" fillId="0" borderId="10" xfId="11" applyNumberFormat="1" applyFont="1" applyBorder="1" applyAlignment="1">
      <alignment horizontal="center" vertical="center" wrapText="1"/>
    </xf>
    <xf numFmtId="0" fontId="2" fillId="0" borderId="0" xfId="12" applyAlignment="1">
      <alignment vertical="center"/>
    </xf>
    <xf numFmtId="0" fontId="3" fillId="2" borderId="2" xfId="9" applyFont="1" applyBorder="1" applyAlignment="1">
      <alignment horizontal="left" vertical="top"/>
    </xf>
    <xf numFmtId="3" fontId="3" fillId="2" borderId="2" xfId="9" applyNumberFormat="1" applyFont="1" applyBorder="1" applyAlignment="1">
      <alignment horizontal="left" vertical="top"/>
    </xf>
    <xf numFmtId="0" fontId="2" fillId="0" borderId="2" xfId="12" applyBorder="1"/>
    <xf numFmtId="3" fontId="4" fillId="2" borderId="0" xfId="4" applyNumberFormat="1" applyFont="1" applyFill="1" applyBorder="1" applyAlignment="1">
      <alignment horizontal="center" vertical="center" wrapText="1"/>
    </xf>
    <xf numFmtId="3" fontId="4" fillId="2" borderId="0" xfId="19" applyNumberFormat="1" applyFont="1" applyFill="1" applyBorder="1" applyAlignment="1">
      <alignment horizontal="center" vertical="center" wrapText="1"/>
    </xf>
    <xf numFmtId="3" fontId="20" fillId="8" borderId="1" xfId="0" applyNumberFormat="1" applyFont="1" applyFill="1" applyBorder="1" applyAlignment="1">
      <alignment horizontal="center" vertical="center" wrapText="1"/>
    </xf>
    <xf numFmtId="3" fontId="20" fillId="8" borderId="1" xfId="19" applyNumberFormat="1" applyFont="1" applyFill="1" applyBorder="1" applyAlignment="1">
      <alignment horizontal="center" vertical="center" wrapText="1"/>
    </xf>
    <xf numFmtId="10" fontId="57" fillId="0" borderId="0" xfId="0" applyNumberFormat="1" applyFont="1"/>
    <xf numFmtId="175" fontId="0" fillId="0" borderId="0" xfId="19" applyNumberFormat="1" applyFont="1"/>
    <xf numFmtId="0" fontId="0" fillId="0" borderId="0" xfId="0" applyAlignment="1">
      <alignment horizontal="left"/>
    </xf>
    <xf numFmtId="176" fontId="4" fillId="2" borderId="23" xfId="1" applyNumberFormat="1" applyFont="1" applyFill="1" applyBorder="1" applyAlignment="1">
      <alignment horizontal="center"/>
    </xf>
    <xf numFmtId="166" fontId="20" fillId="12" borderId="8" xfId="1" applyNumberFormat="1" applyFont="1" applyFill="1" applyBorder="1" applyAlignment="1">
      <alignment horizontal="center" vertical="center" wrapText="1"/>
    </xf>
    <xf numFmtId="166" fontId="4" fillId="0" borderId="8" xfId="1" applyNumberFormat="1" applyFont="1" applyBorder="1" applyAlignment="1">
      <alignment horizontal="center" vertical="center" wrapText="1"/>
    </xf>
    <xf numFmtId="166" fontId="3" fillId="0" borderId="8" xfId="1" applyNumberFormat="1" applyFont="1" applyBorder="1" applyAlignment="1">
      <alignment horizontal="center" vertical="center" wrapText="1"/>
    </xf>
    <xf numFmtId="166" fontId="4" fillId="0" borderId="0" xfId="11" applyNumberFormat="1" applyFont="1" applyFill="1" applyBorder="1" applyAlignment="1">
      <alignment horizontal="center" vertical="center" wrapText="1"/>
    </xf>
    <xf numFmtId="166" fontId="4" fillId="0" borderId="8" xfId="1" applyNumberFormat="1" applyFont="1" applyFill="1" applyBorder="1" applyAlignment="1">
      <alignment horizontal="center" vertical="center" wrapText="1"/>
    </xf>
    <xf numFmtId="166" fontId="3" fillId="0" borderId="8" xfId="1" applyNumberFormat="1" applyFont="1" applyFill="1" applyBorder="1" applyAlignment="1">
      <alignment horizontal="center" vertical="center" wrapText="1"/>
    </xf>
    <xf numFmtId="166" fontId="20" fillId="2" borderId="1" xfId="0" applyNumberFormat="1" applyFont="1" applyFill="1" applyBorder="1" applyAlignment="1">
      <alignment horizontal="center" vertical="center" wrapText="1"/>
    </xf>
    <xf numFmtId="166" fontId="20" fillId="0" borderId="1" xfId="0" applyNumberFormat="1" applyFont="1" applyBorder="1" applyAlignment="1">
      <alignment horizontal="center" vertical="center" wrapText="1"/>
    </xf>
    <xf numFmtId="166" fontId="0" fillId="0" borderId="0" xfId="1" applyNumberFormat="1" applyFont="1"/>
    <xf numFmtId="3" fontId="6" fillId="0" borderId="0" xfId="9" applyNumberFormat="1" applyFill="1">
      <alignment horizontal="left"/>
    </xf>
    <xf numFmtId="0" fontId="4" fillId="0" borderId="0" xfId="9" applyFont="1" applyFill="1">
      <alignment horizontal="left"/>
    </xf>
    <xf numFmtId="43" fontId="73" fillId="0" borderId="0" xfId="19" applyFont="1" applyFill="1"/>
    <xf numFmtId="0" fontId="72" fillId="0" borderId="0" xfId="9" applyFont="1" applyFill="1">
      <alignment horizontal="left"/>
    </xf>
    <xf numFmtId="0" fontId="3" fillId="0" borderId="8" xfId="12" applyFont="1" applyBorder="1"/>
    <xf numFmtId="3" fontId="41" fillId="15" borderId="37" xfId="31" applyNumberFormat="1" applyFont="1" applyFill="1" applyBorder="1" applyAlignment="1">
      <alignment horizontal="center" vertical="center"/>
    </xf>
    <xf numFmtId="3" fontId="41" fillId="15" borderId="37" xfId="31" applyNumberFormat="1" applyFont="1" applyFill="1" applyBorder="1" applyAlignment="1">
      <alignment horizontal="right" vertical="center"/>
    </xf>
    <xf numFmtId="3" fontId="20" fillId="2" borderId="37" xfId="31" applyNumberFormat="1" applyFont="1" applyFill="1" applyBorder="1" applyAlignment="1">
      <alignment horizontal="center" vertical="center"/>
    </xf>
    <xf numFmtId="3" fontId="20" fillId="15" borderId="37" xfId="31" applyNumberFormat="1" applyFont="1" applyFill="1" applyBorder="1" applyAlignment="1">
      <alignment horizontal="right" vertical="center"/>
    </xf>
    <xf numFmtId="3" fontId="41" fillId="15" borderId="6" xfId="31" applyNumberFormat="1" applyFont="1" applyFill="1" applyBorder="1" applyAlignment="1">
      <alignment horizontal="right" vertical="center"/>
    </xf>
    <xf numFmtId="3" fontId="20" fillId="15" borderId="37" xfId="31" applyNumberFormat="1" applyFont="1" applyFill="1" applyBorder="1" applyAlignment="1">
      <alignment horizontal="center" vertical="center"/>
    </xf>
    <xf numFmtId="3" fontId="41" fillId="2" borderId="37" xfId="31" applyNumberFormat="1" applyFont="1" applyFill="1" applyBorder="1" applyAlignment="1">
      <alignment horizontal="right" vertical="center"/>
    </xf>
    <xf numFmtId="3" fontId="41" fillId="15" borderId="6" xfId="31" applyNumberFormat="1" applyFont="1" applyFill="1" applyBorder="1" applyAlignment="1">
      <alignment horizontal="center" vertical="center"/>
    </xf>
    <xf numFmtId="0" fontId="42" fillId="2" borderId="0" xfId="0" applyFont="1" applyFill="1" applyAlignment="1">
      <alignment vertical="center"/>
    </xf>
    <xf numFmtId="0" fontId="21" fillId="0" borderId="0" xfId="2" applyFont="1" applyAlignment="1">
      <alignment horizontal="center" wrapText="1"/>
    </xf>
    <xf numFmtId="3" fontId="21" fillId="0" borderId="0" xfId="2" applyNumberFormat="1" applyFont="1" applyAlignment="1">
      <alignment horizontal="center" wrapText="1"/>
    </xf>
    <xf numFmtId="10" fontId="21" fillId="0" borderId="0" xfId="2" applyNumberFormat="1" applyFont="1" applyAlignment="1">
      <alignment horizontal="center" wrapText="1"/>
    </xf>
    <xf numFmtId="170" fontId="4" fillId="0" borderId="0" xfId="0" applyNumberFormat="1" applyFont="1"/>
    <xf numFmtId="0" fontId="41" fillId="2" borderId="5" xfId="0" applyFont="1" applyFill="1" applyBorder="1" applyAlignment="1">
      <alignment horizontal="center" vertical="top" wrapText="1"/>
    </xf>
    <xf numFmtId="1" fontId="41" fillId="2" borderId="5" xfId="19" applyNumberFormat="1" applyFont="1" applyFill="1" applyBorder="1" applyAlignment="1">
      <alignment horizontal="center" vertical="center" wrapText="1"/>
    </xf>
    <xf numFmtId="166" fontId="0" fillId="2" borderId="0" xfId="1" applyNumberFormat="1" applyFont="1" applyFill="1"/>
    <xf numFmtId="166" fontId="76" fillId="0" borderId="0" xfId="1" applyNumberFormat="1" applyFont="1" applyFill="1" applyAlignment="1">
      <alignment horizontal="left"/>
    </xf>
    <xf numFmtId="166" fontId="6" fillId="0" borderId="0" xfId="1" applyNumberFormat="1" applyFont="1" applyFill="1" applyAlignment="1">
      <alignment horizontal="left"/>
    </xf>
    <xf numFmtId="0" fontId="72" fillId="2" borderId="2" xfId="9" applyFont="1" applyBorder="1">
      <alignment horizontal="left"/>
    </xf>
    <xf numFmtId="0" fontId="52" fillId="0" borderId="0" xfId="0" applyFont="1" applyAlignment="1">
      <alignment horizontal="left" vertical="top" wrapText="1"/>
    </xf>
    <xf numFmtId="170" fontId="3" fillId="2" borderId="0" xfId="19" applyNumberFormat="1" applyFont="1" applyFill="1" applyAlignment="1">
      <alignment horizontal="right"/>
    </xf>
    <xf numFmtId="170" fontId="3" fillId="0" borderId="0" xfId="19" applyNumberFormat="1" applyFont="1" applyFill="1" applyAlignment="1">
      <alignment horizontal="right"/>
    </xf>
    <xf numFmtId="0" fontId="20" fillId="8" borderId="36" xfId="0" applyFont="1" applyFill="1" applyBorder="1" applyAlignment="1">
      <alignment horizontal="left" vertical="center" wrapText="1"/>
    </xf>
    <xf numFmtId="171" fontId="17" fillId="22" borderId="12" xfId="19" applyNumberFormat="1" applyFont="1" applyFill="1" applyBorder="1" applyAlignment="1">
      <alignment horizontal="right" vertical="center"/>
    </xf>
    <xf numFmtId="171" fontId="17" fillId="22" borderId="13" xfId="19" applyNumberFormat="1" applyFont="1" applyFill="1" applyBorder="1" applyAlignment="1">
      <alignment horizontal="right" vertical="center"/>
    </xf>
    <xf numFmtId="171" fontId="17" fillId="22" borderId="12" xfId="5" applyNumberFormat="1" applyFont="1" applyFill="1" applyBorder="1" applyAlignment="1">
      <alignment horizontal="center" vertical="center"/>
    </xf>
    <xf numFmtId="171" fontId="17" fillId="22" borderId="1" xfId="5" applyNumberFormat="1" applyFont="1" applyFill="1" applyBorder="1" applyAlignment="1">
      <alignment horizontal="center" vertical="center"/>
    </xf>
    <xf numFmtId="171" fontId="17" fillId="22" borderId="6" xfId="5" applyNumberFormat="1" applyFont="1" applyFill="1" applyBorder="1" applyAlignment="1">
      <alignment horizontal="center" vertical="center"/>
    </xf>
    <xf numFmtId="173" fontId="36" fillId="2" borderId="0" xfId="20" applyNumberFormat="1" applyFont="1" applyFill="1" applyAlignment="1">
      <alignment horizontal="right" vertical="center"/>
    </xf>
    <xf numFmtId="0" fontId="2" fillId="0" borderId="0" xfId="5" applyAlignment="1">
      <alignment vertical="center"/>
    </xf>
    <xf numFmtId="0" fontId="43" fillId="10" borderId="22" xfId="9" applyFont="1" applyFill="1" applyBorder="1" applyAlignment="1">
      <alignment horizontal="left" vertical="center"/>
    </xf>
    <xf numFmtId="170" fontId="4" fillId="2" borderId="0" xfId="19" applyNumberFormat="1" applyFont="1" applyFill="1" applyAlignment="1">
      <alignment horizontal="right" vertical="center"/>
    </xf>
    <xf numFmtId="0" fontId="4" fillId="2" borderId="2" xfId="0" applyFont="1" applyFill="1" applyBorder="1" applyAlignment="1">
      <alignment vertical="center" wrapText="1"/>
    </xf>
    <xf numFmtId="166" fontId="20" fillId="12" borderId="28" xfId="1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right"/>
    </xf>
    <xf numFmtId="167" fontId="0" fillId="2" borderId="0" xfId="0" applyNumberFormat="1" applyFill="1" applyAlignment="1">
      <alignment horizontal="right"/>
    </xf>
    <xf numFmtId="166" fontId="0" fillId="2" borderId="0" xfId="1" applyNumberFormat="1" applyFont="1" applyFill="1" applyAlignment="1">
      <alignment horizontal="right"/>
    </xf>
    <xf numFmtId="175" fontId="0" fillId="2" borderId="0" xfId="0" applyNumberFormat="1" applyFill="1" applyAlignment="1">
      <alignment horizontal="right"/>
    </xf>
    <xf numFmtId="0" fontId="43" fillId="10" borderId="41" xfId="9" applyFont="1" applyFill="1" applyBorder="1">
      <alignment horizontal="left"/>
    </xf>
    <xf numFmtId="175" fontId="20" fillId="8" borderId="40" xfId="4" applyNumberFormat="1" applyFont="1" applyFill="1" applyBorder="1" applyAlignment="1">
      <alignment horizontal="left"/>
    </xf>
    <xf numFmtId="0" fontId="4" fillId="2" borderId="16" xfId="9" applyFont="1" applyBorder="1" applyAlignment="1">
      <alignment horizontal="left" indent="1"/>
    </xf>
    <xf numFmtId="175" fontId="20" fillId="8" borderId="30" xfId="4" applyNumberFormat="1" applyFont="1" applyFill="1" applyBorder="1" applyAlignment="1">
      <alignment horizontal="left"/>
    </xf>
    <xf numFmtId="0" fontId="4" fillId="0" borderId="16" xfId="9" applyFont="1" applyFill="1" applyBorder="1" applyAlignment="1">
      <alignment horizontal="left" indent="1"/>
    </xf>
    <xf numFmtId="175" fontId="20" fillId="8" borderId="27" xfId="4" applyNumberFormat="1" applyFont="1" applyFill="1" applyBorder="1" applyAlignment="1">
      <alignment horizontal="left"/>
    </xf>
    <xf numFmtId="175" fontId="20" fillId="8" borderId="27" xfId="4" applyNumberFormat="1" applyFont="1" applyFill="1" applyBorder="1" applyAlignment="1">
      <alignment horizontal="right"/>
    </xf>
    <xf numFmtId="175" fontId="20" fillId="8" borderId="28" xfId="4" applyNumberFormat="1" applyFont="1" applyFill="1" applyBorder="1" applyAlignment="1">
      <alignment horizontal="right"/>
    </xf>
    <xf numFmtId="175" fontId="0" fillId="2" borderId="0" xfId="0" applyNumberFormat="1" applyFill="1"/>
    <xf numFmtId="176" fontId="21" fillId="2" borderId="0" xfId="2" applyNumberFormat="1" applyFont="1" applyFill="1" applyAlignment="1">
      <alignment horizontal="center" wrapText="1"/>
    </xf>
    <xf numFmtId="0" fontId="41" fillId="2" borderId="0" xfId="8" applyFont="1" applyFill="1"/>
    <xf numFmtId="0" fontId="41" fillId="2" borderId="0" xfId="8" applyFont="1" applyFill="1" applyAlignment="1">
      <alignment horizontal="right"/>
    </xf>
    <xf numFmtId="0" fontId="41" fillId="2" borderId="0" xfId="8" applyFont="1" applyFill="1" applyAlignment="1">
      <alignment horizontal="center" vertical="center"/>
    </xf>
    <xf numFmtId="0" fontId="41" fillId="2" borderId="0" xfId="8" applyFont="1" applyFill="1" applyAlignment="1">
      <alignment horizontal="center"/>
    </xf>
    <xf numFmtId="3" fontId="3" fillId="2" borderId="0" xfId="9" applyNumberFormat="1" applyFont="1" applyAlignment="1">
      <alignment horizontal="right"/>
    </xf>
    <xf numFmtId="3" fontId="3" fillId="2" borderId="0" xfId="9" applyNumberFormat="1" applyFont="1" applyAlignment="1">
      <alignment horizontal="center"/>
    </xf>
    <xf numFmtId="0" fontId="3" fillId="0" borderId="0" xfId="8" applyFont="1"/>
    <xf numFmtId="0" fontId="42" fillId="2" borderId="0" xfId="8" applyFont="1" applyFill="1" applyAlignment="1">
      <alignment horizontal="left"/>
    </xf>
    <xf numFmtId="170" fontId="3" fillId="0" borderId="0" xfId="19" applyNumberFormat="1" applyFont="1" applyAlignment="1">
      <alignment horizontal="center" vertical="center"/>
    </xf>
    <xf numFmtId="170" fontId="3" fillId="0" borderId="0" xfId="19" applyNumberFormat="1" applyFont="1"/>
    <xf numFmtId="0" fontId="3" fillId="2" borderId="0" xfId="9" applyFont="1" applyAlignment="1">
      <alignment horizontal="right"/>
    </xf>
    <xf numFmtId="0" fontId="3" fillId="2" borderId="0" xfId="9" applyFont="1" applyAlignment="1">
      <alignment horizontal="center" vertical="center"/>
    </xf>
    <xf numFmtId="0" fontId="3" fillId="2" borderId="0" xfId="9" applyFont="1" applyAlignment="1">
      <alignment horizontal="center"/>
    </xf>
    <xf numFmtId="3" fontId="41" fillId="0" borderId="0" xfId="9" applyNumberFormat="1" applyFont="1" applyFill="1" applyAlignment="1">
      <alignment horizontal="center" vertical="center"/>
    </xf>
    <xf numFmtId="0" fontId="43" fillId="10" borderId="0" xfId="9" applyFont="1" applyFill="1">
      <alignment horizontal="left"/>
    </xf>
    <xf numFmtId="0" fontId="43" fillId="10" borderId="7" xfId="10" applyNumberFormat="1" applyFont="1" applyFill="1" applyBorder="1" applyAlignment="1">
      <alignment horizontal="center"/>
    </xf>
    <xf numFmtId="10" fontId="43" fillId="10" borderId="8" xfId="11" applyNumberFormat="1" applyFont="1" applyFill="1" applyBorder="1" applyAlignment="1">
      <alignment horizontal="center"/>
    </xf>
    <xf numFmtId="10" fontId="43" fillId="10" borderId="0" xfId="11" applyNumberFormat="1" applyFont="1" applyFill="1" applyAlignment="1">
      <alignment horizontal="center"/>
    </xf>
    <xf numFmtId="10" fontId="43" fillId="10" borderId="0" xfId="11" applyNumberFormat="1" applyFont="1" applyFill="1" applyBorder="1" applyAlignment="1">
      <alignment horizontal="center"/>
    </xf>
    <xf numFmtId="0" fontId="41" fillId="8" borderId="0" xfId="10" applyNumberFormat="1" applyFont="1" applyFill="1"/>
    <xf numFmtId="175" fontId="41" fillId="8" borderId="7" xfId="10" applyNumberFormat="1" applyFont="1" applyFill="1" applyBorder="1" applyAlignment="1">
      <alignment horizontal="right"/>
    </xf>
    <xf numFmtId="175" fontId="41" fillId="8" borderId="0" xfId="10" applyNumberFormat="1" applyFont="1" applyFill="1" applyBorder="1" applyAlignment="1">
      <alignment horizontal="right"/>
    </xf>
    <xf numFmtId="166" fontId="41" fillId="8" borderId="8" xfId="11" applyNumberFormat="1" applyFont="1" applyFill="1" applyBorder="1" applyAlignment="1">
      <alignment horizontal="center"/>
    </xf>
    <xf numFmtId="10" fontId="41" fillId="8" borderId="0" xfId="11" applyNumberFormat="1" applyFont="1" applyFill="1" applyAlignment="1">
      <alignment horizontal="right"/>
    </xf>
    <xf numFmtId="166" fontId="41" fillId="8" borderId="0" xfId="11" applyNumberFormat="1" applyFont="1" applyFill="1" applyBorder="1" applyAlignment="1">
      <alignment horizontal="center"/>
    </xf>
    <xf numFmtId="0" fontId="3" fillId="0" borderId="0" xfId="9" applyFont="1" applyFill="1" applyAlignment="1">
      <alignment horizontal="left" indent="1"/>
    </xf>
    <xf numFmtId="175" fontId="3" fillId="0" borderId="7" xfId="10" applyNumberFormat="1" applyFont="1" applyFill="1" applyBorder="1" applyAlignment="1">
      <alignment horizontal="right"/>
    </xf>
    <xf numFmtId="166" fontId="3" fillId="0" borderId="8" xfId="11" applyNumberFormat="1" applyFont="1" applyFill="1" applyBorder="1" applyAlignment="1">
      <alignment horizontal="center"/>
    </xf>
    <xf numFmtId="10" fontId="3" fillId="0" borderId="0" xfId="11" applyNumberFormat="1" applyFont="1" applyFill="1" applyAlignment="1">
      <alignment horizontal="right"/>
    </xf>
    <xf numFmtId="175" fontId="3" fillId="0" borderId="0" xfId="10" applyNumberFormat="1" applyFont="1" applyFill="1" applyBorder="1" applyAlignment="1">
      <alignment horizontal="right"/>
    </xf>
    <xf numFmtId="166" fontId="3" fillId="0" borderId="0" xfId="11" applyNumberFormat="1" applyFont="1" applyFill="1" applyBorder="1" applyAlignment="1">
      <alignment horizontal="center"/>
    </xf>
    <xf numFmtId="175" fontId="3" fillId="0" borderId="0" xfId="8" applyNumberFormat="1" applyFont="1"/>
    <xf numFmtId="10" fontId="3" fillId="0" borderId="8" xfId="11" applyNumberFormat="1" applyFont="1" applyFill="1" applyBorder="1" applyAlignment="1">
      <alignment horizontal="center"/>
    </xf>
    <xf numFmtId="176" fontId="3" fillId="0" borderId="8" xfId="11" applyNumberFormat="1" applyFont="1" applyFill="1" applyBorder="1" applyAlignment="1">
      <alignment horizontal="center"/>
    </xf>
    <xf numFmtId="177" fontId="3" fillId="0" borderId="8" xfId="11" applyNumberFormat="1" applyFont="1" applyFill="1" applyBorder="1" applyAlignment="1">
      <alignment horizontal="center"/>
    </xf>
    <xf numFmtId="182" fontId="3" fillId="0" borderId="8" xfId="11" applyNumberFormat="1" applyFont="1" applyFill="1" applyBorder="1" applyAlignment="1">
      <alignment horizontal="center"/>
    </xf>
    <xf numFmtId="175" fontId="41" fillId="8" borderId="7" xfId="10" applyNumberFormat="1" applyFont="1" applyFill="1" applyBorder="1" applyAlignment="1">
      <alignment horizontal="center"/>
    </xf>
    <xf numFmtId="10" fontId="41" fillId="8" borderId="0" xfId="11" applyNumberFormat="1" applyFont="1" applyFill="1" applyAlignment="1">
      <alignment horizontal="center"/>
    </xf>
    <xf numFmtId="175" fontId="41" fillId="8" borderId="0" xfId="10" applyNumberFormat="1" applyFont="1" applyFill="1" applyBorder="1" applyAlignment="1">
      <alignment horizontal="center"/>
    </xf>
    <xf numFmtId="0" fontId="3" fillId="0" borderId="0" xfId="10" applyNumberFormat="1" applyFont="1" applyFill="1" applyAlignment="1">
      <alignment horizontal="left" indent="1"/>
    </xf>
    <xf numFmtId="175" fontId="3" fillId="0" borderId="7" xfId="10" applyNumberFormat="1" applyFont="1" applyFill="1" applyBorder="1" applyAlignment="1">
      <alignment horizontal="center"/>
    </xf>
    <xf numFmtId="170" fontId="4" fillId="0" borderId="0" xfId="0" applyNumberFormat="1" applyFont="1" applyAlignment="1">
      <alignment horizontal="center" vertical="center"/>
    </xf>
    <xf numFmtId="10" fontId="3" fillId="0" borderId="0" xfId="11" applyNumberFormat="1" applyFont="1" applyFill="1" applyAlignment="1">
      <alignment horizontal="center"/>
    </xf>
    <xf numFmtId="175" fontId="3" fillId="0" borderId="0" xfId="10" applyNumberFormat="1" applyFont="1" applyFill="1" applyBorder="1" applyAlignment="1">
      <alignment horizontal="center"/>
    </xf>
    <xf numFmtId="175" fontId="3" fillId="0" borderId="9" xfId="10" applyNumberFormat="1" applyFont="1" applyFill="1" applyBorder="1" applyAlignment="1">
      <alignment horizontal="center"/>
    </xf>
    <xf numFmtId="170" fontId="4" fillId="0" borderId="2" xfId="0" applyNumberFormat="1" applyFont="1" applyBorder="1" applyAlignment="1">
      <alignment horizontal="center" vertical="center"/>
    </xf>
    <xf numFmtId="166" fontId="3" fillId="0" borderId="10" xfId="11" applyNumberFormat="1" applyFont="1" applyFill="1" applyBorder="1" applyAlignment="1">
      <alignment horizontal="center"/>
    </xf>
    <xf numFmtId="175" fontId="3" fillId="0" borderId="2" xfId="10" applyNumberFormat="1" applyFont="1" applyFill="1" applyBorder="1" applyAlignment="1">
      <alignment horizontal="center"/>
    </xf>
    <xf numFmtId="166" fontId="3" fillId="0" borderId="2" xfId="11" applyNumberFormat="1" applyFont="1" applyFill="1" applyBorder="1" applyAlignment="1">
      <alignment horizontal="center"/>
    </xf>
    <xf numFmtId="3" fontId="3" fillId="2" borderId="5" xfId="9" applyNumberFormat="1" applyFont="1" applyBorder="1" applyAlignment="1">
      <alignment horizontal="right"/>
    </xf>
    <xf numFmtId="3" fontId="3" fillId="2" borderId="5" xfId="9" applyNumberFormat="1" applyFont="1" applyBorder="1" applyAlignment="1">
      <alignment horizontal="center"/>
    </xf>
    <xf numFmtId="0" fontId="3" fillId="0" borderId="2" xfId="9" applyFont="1" applyFill="1" applyBorder="1" applyAlignment="1">
      <alignment horizontal="right"/>
    </xf>
    <xf numFmtId="0" fontId="3" fillId="0" borderId="2" xfId="9" applyFont="1" applyFill="1" applyBorder="1" applyAlignment="1">
      <alignment horizontal="center" vertical="center"/>
    </xf>
    <xf numFmtId="0" fontId="3" fillId="0" borderId="2" xfId="9" applyFont="1" applyFill="1" applyBorder="1" applyAlignment="1">
      <alignment horizontal="center"/>
    </xf>
    <xf numFmtId="3" fontId="3" fillId="0" borderId="2" xfId="9" applyNumberFormat="1" applyFont="1" applyFill="1" applyBorder="1" applyAlignment="1">
      <alignment horizontal="right"/>
    </xf>
    <xf numFmtId="3" fontId="3" fillId="2" borderId="2" xfId="9" applyNumberFormat="1" applyFont="1" applyBorder="1" applyAlignment="1">
      <alignment horizontal="right"/>
    </xf>
    <xf numFmtId="3" fontId="3" fillId="2" borderId="2" xfId="9" applyNumberFormat="1" applyFont="1" applyBorder="1" applyAlignment="1">
      <alignment horizontal="center"/>
    </xf>
    <xf numFmtId="0" fontId="3" fillId="0" borderId="0" xfId="8" applyFont="1" applyAlignment="1">
      <alignment horizontal="center" vertical="center"/>
    </xf>
    <xf numFmtId="0" fontId="41" fillId="0" borderId="0" xfId="12" applyFont="1" applyAlignment="1">
      <alignment horizontal="center"/>
    </xf>
    <xf numFmtId="10" fontId="20" fillId="12" borderId="0" xfId="11" applyNumberFormat="1" applyFont="1" applyFill="1" applyAlignment="1">
      <alignment horizontal="center" vertical="center" wrapText="1"/>
    </xf>
    <xf numFmtId="166" fontId="4" fillId="0" borderId="8" xfId="11" applyNumberFormat="1" applyFont="1" applyBorder="1" applyAlignment="1">
      <alignment horizontal="center" vertical="center" wrapText="1"/>
    </xf>
    <xf numFmtId="175" fontId="4" fillId="0" borderId="0" xfId="11" applyNumberFormat="1" applyFont="1" applyAlignment="1">
      <alignment horizontal="center" vertical="center" wrapText="1"/>
    </xf>
    <xf numFmtId="175" fontId="4" fillId="0" borderId="7" xfId="12" applyNumberFormat="1" applyFont="1" applyBorder="1" applyAlignment="1">
      <alignment vertical="center" wrapText="1"/>
    </xf>
    <xf numFmtId="175" fontId="4" fillId="0" borderId="0" xfId="12" applyNumberFormat="1" applyFont="1" applyAlignment="1">
      <alignment vertical="center" wrapText="1"/>
    </xf>
    <xf numFmtId="10" fontId="4" fillId="0" borderId="8" xfId="1" applyNumberFormat="1" applyFont="1" applyBorder="1" applyAlignment="1">
      <alignment horizontal="center" vertical="center" wrapText="1"/>
    </xf>
    <xf numFmtId="166" fontId="4" fillId="0" borderId="8" xfId="11" applyNumberFormat="1" applyFont="1" applyFill="1" applyBorder="1" applyAlignment="1">
      <alignment horizontal="center" vertical="center" wrapText="1"/>
    </xf>
    <xf numFmtId="10" fontId="3" fillId="0" borderId="0" xfId="11" applyNumberFormat="1" applyFont="1" applyAlignment="1">
      <alignment horizontal="center" vertical="center" wrapText="1"/>
    </xf>
    <xf numFmtId="175" fontId="3" fillId="0" borderId="7" xfId="12" applyNumberFormat="1" applyFont="1" applyBorder="1" applyAlignment="1">
      <alignment horizontal="right" vertical="center" wrapText="1"/>
    </xf>
    <xf numFmtId="10" fontId="3" fillId="0" borderId="0" xfId="11" applyNumberFormat="1" applyFont="1" applyFill="1" applyAlignment="1">
      <alignment horizontal="center" vertical="center" wrapText="1"/>
    </xf>
    <xf numFmtId="10" fontId="4" fillId="0" borderId="0" xfId="11" applyNumberFormat="1" applyFont="1" applyFill="1" applyAlignment="1">
      <alignment horizontal="center" vertical="center" wrapText="1"/>
    </xf>
    <xf numFmtId="175" fontId="3" fillId="0" borderId="0" xfId="12" applyNumberFormat="1" applyFont="1" applyAlignment="1">
      <alignment horizontal="right" vertical="center" wrapText="1"/>
    </xf>
    <xf numFmtId="10" fontId="4" fillId="0" borderId="0" xfId="11" applyNumberFormat="1" applyFont="1" applyAlignment="1">
      <alignment horizontal="center" vertical="center" wrapText="1"/>
    </xf>
    <xf numFmtId="0" fontId="4" fillId="0" borderId="56" xfId="12" applyFont="1" applyBorder="1"/>
    <xf numFmtId="175" fontId="4" fillId="0" borderId="7" xfId="0" applyNumberFormat="1" applyFont="1" applyBorder="1"/>
    <xf numFmtId="10" fontId="4" fillId="0" borderId="0" xfId="11" applyNumberFormat="1" applyFont="1" applyFill="1" applyBorder="1" applyAlignment="1">
      <alignment horizontal="center" vertical="center" wrapText="1"/>
    </xf>
    <xf numFmtId="10" fontId="41" fillId="12" borderId="0" xfId="11" applyNumberFormat="1" applyFont="1" applyFill="1" applyAlignment="1">
      <alignment horizontal="center" vertical="center" wrapText="1"/>
    </xf>
    <xf numFmtId="10" fontId="41" fillId="0" borderId="0" xfId="11" applyNumberFormat="1" applyFont="1" applyAlignment="1">
      <alignment horizontal="center" vertical="center" wrapText="1"/>
    </xf>
    <xf numFmtId="166" fontId="3" fillId="0" borderId="10" xfId="11" applyNumberFormat="1" applyFont="1" applyBorder="1" applyAlignment="1">
      <alignment horizontal="center" vertical="center" wrapText="1"/>
    </xf>
    <xf numFmtId="10" fontId="4" fillId="0" borderId="0" xfId="1" applyNumberFormat="1" applyFont="1" applyFill="1" applyAlignment="1">
      <alignment horizontal="center" vertical="center"/>
    </xf>
    <xf numFmtId="4" fontId="4" fillId="0" borderId="0" xfId="0" applyNumberFormat="1" applyFont="1" applyAlignment="1">
      <alignment horizontal="center" vertical="center"/>
    </xf>
    <xf numFmtId="0" fontId="0" fillId="2" borderId="1" xfId="0" applyFill="1" applyBorder="1"/>
    <xf numFmtId="166" fontId="78" fillId="0" borderId="0" xfId="1" applyNumberFormat="1" applyFont="1" applyFill="1" applyAlignment="1">
      <alignment horizontal="left"/>
    </xf>
    <xf numFmtId="171" fontId="17" fillId="22" borderId="13" xfId="5" applyNumberFormat="1" applyFont="1" applyFill="1" applyBorder="1" applyAlignment="1">
      <alignment horizontal="center" vertical="center"/>
    </xf>
    <xf numFmtId="0" fontId="21" fillId="4" borderId="36" xfId="5" applyFont="1" applyFill="1" applyBorder="1" applyAlignment="1">
      <alignment horizontal="left" vertical="center"/>
    </xf>
    <xf numFmtId="172" fontId="21" fillId="4" borderId="37" xfId="19" applyNumberFormat="1" applyFont="1" applyFill="1" applyBorder="1" applyAlignment="1">
      <alignment horizontal="right" vertical="center"/>
    </xf>
    <xf numFmtId="172" fontId="21" fillId="4" borderId="38" xfId="19" applyNumberFormat="1" applyFont="1" applyFill="1" applyBorder="1" applyAlignment="1">
      <alignment horizontal="right" vertical="center"/>
    </xf>
    <xf numFmtId="171" fontId="21" fillId="4" borderId="37" xfId="5" applyNumberFormat="1" applyFont="1" applyFill="1" applyBorder="1" applyAlignment="1">
      <alignment vertical="center"/>
    </xf>
    <xf numFmtId="171" fontId="21" fillId="4" borderId="5" xfId="5" applyNumberFormat="1" applyFont="1" applyFill="1" applyBorder="1" applyAlignment="1">
      <alignment vertical="center"/>
    </xf>
    <xf numFmtId="174" fontId="21" fillId="4" borderId="38" xfId="5" applyNumberFormat="1" applyFont="1" applyFill="1" applyBorder="1" applyAlignment="1">
      <alignment vertical="center"/>
    </xf>
    <xf numFmtId="171" fontId="21" fillId="4" borderId="36" xfId="5" applyNumberFormat="1" applyFont="1" applyFill="1" applyBorder="1" applyAlignment="1">
      <alignment horizontal="center" vertical="center"/>
    </xf>
    <xf numFmtId="0" fontId="21" fillId="4" borderId="57" xfId="5" applyFont="1" applyFill="1" applyBorder="1" applyAlignment="1">
      <alignment horizontal="left" vertical="center"/>
    </xf>
    <xf numFmtId="172" fontId="21" fillId="4" borderId="9" xfId="19" applyNumberFormat="1" applyFont="1" applyFill="1" applyBorder="1" applyAlignment="1">
      <alignment horizontal="right" vertical="center"/>
    </xf>
    <xf numFmtId="172" fontId="21" fillId="4" borderId="10" xfId="19" applyNumberFormat="1" applyFont="1" applyFill="1" applyBorder="1" applyAlignment="1">
      <alignment horizontal="right" vertical="center"/>
    </xf>
    <xf numFmtId="171" fontId="21" fillId="4" borderId="10" xfId="5" applyNumberFormat="1" applyFont="1" applyFill="1" applyBorder="1" applyAlignment="1">
      <alignment vertical="center"/>
    </xf>
    <xf numFmtId="171" fontId="21" fillId="4" borderId="57" xfId="5" applyNumberFormat="1" applyFont="1" applyFill="1" applyBorder="1" applyAlignment="1">
      <alignment horizontal="center" vertical="center"/>
    </xf>
    <xf numFmtId="172" fontId="21" fillId="4" borderId="0" xfId="32" applyNumberFormat="1" applyFont="1" applyFill="1" applyBorder="1" applyAlignment="1">
      <alignment horizontal="right" vertical="center"/>
    </xf>
    <xf numFmtId="170" fontId="2" fillId="9" borderId="0" xfId="32" applyNumberFormat="1" applyFont="1" applyFill="1"/>
    <xf numFmtId="165" fontId="21" fillId="9" borderId="0" xfId="5" applyNumberFormat="1" applyFont="1" applyFill="1" applyAlignment="1">
      <alignment horizontal="center" vertical="center"/>
    </xf>
    <xf numFmtId="183" fontId="2" fillId="4" borderId="0" xfId="5" applyNumberFormat="1" applyFill="1"/>
    <xf numFmtId="166" fontId="2" fillId="4" borderId="0" xfId="1" applyNumberFormat="1" applyFont="1" applyFill="1"/>
    <xf numFmtId="172" fontId="21" fillId="4" borderId="0" xfId="32" applyNumberFormat="1" applyFont="1" applyFill="1" applyBorder="1" applyAlignment="1">
      <alignment vertical="center"/>
    </xf>
    <xf numFmtId="0" fontId="79" fillId="0" borderId="52" xfId="26" applyFont="1" applyBorder="1" applyAlignment="1">
      <alignment horizontal="center" vertical="center"/>
    </xf>
    <xf numFmtId="0" fontId="79" fillId="0" borderId="58" xfId="26" applyFont="1" applyBorder="1" applyAlignment="1">
      <alignment horizontal="center" vertical="center"/>
    </xf>
    <xf numFmtId="0" fontId="29" fillId="0" borderId="58" xfId="26" applyFont="1" applyBorder="1" applyAlignment="1">
      <alignment horizontal="center" vertical="center"/>
    </xf>
    <xf numFmtId="3" fontId="29" fillId="0" borderId="58" xfId="26" applyNumberFormat="1" applyFont="1" applyBorder="1" applyAlignment="1">
      <alignment horizontal="center" vertical="center"/>
    </xf>
    <xf numFmtId="14" fontId="29" fillId="0" borderId="58" xfId="26" applyNumberFormat="1" applyFont="1" applyBorder="1" applyAlignment="1">
      <alignment horizontal="center" vertical="center"/>
    </xf>
    <xf numFmtId="168" fontId="29" fillId="0" borderId="58" xfId="26" applyNumberFormat="1" applyFont="1" applyBorder="1" applyAlignment="1">
      <alignment horizontal="center" vertical="center"/>
    </xf>
    <xf numFmtId="14" fontId="80" fillId="0" borderId="58" xfId="26" applyNumberFormat="1" applyFont="1" applyBorder="1" applyAlignment="1">
      <alignment horizontal="center" vertical="center"/>
    </xf>
    <xf numFmtId="184" fontId="29" fillId="0" borderId="58" xfId="26" applyNumberFormat="1" applyFont="1" applyBorder="1" applyAlignment="1">
      <alignment horizontal="center" vertical="center"/>
    </xf>
    <xf numFmtId="0" fontId="79" fillId="0" borderId="53" xfId="26" applyFont="1" applyBorder="1" applyAlignment="1">
      <alignment horizontal="center" vertical="center"/>
    </xf>
    <xf numFmtId="0" fontId="79" fillId="0" borderId="59" xfId="26" applyFont="1" applyBorder="1" applyAlignment="1">
      <alignment horizontal="center" vertical="center"/>
    </xf>
    <xf numFmtId="0" fontId="29" fillId="0" borderId="59" xfId="26" applyFont="1" applyBorder="1" applyAlignment="1">
      <alignment horizontal="center" vertical="center"/>
    </xf>
    <xf numFmtId="3" fontId="29" fillId="0" borderId="59" xfId="26" applyNumberFormat="1" applyFont="1" applyBorder="1" applyAlignment="1">
      <alignment horizontal="center" vertical="center"/>
    </xf>
    <xf numFmtId="14" fontId="29" fillId="0" borderId="59" xfId="26" applyNumberFormat="1" applyFont="1" applyBorder="1" applyAlignment="1">
      <alignment horizontal="center" vertical="center"/>
    </xf>
    <xf numFmtId="168" fontId="29" fillId="0" borderId="59" xfId="26" applyNumberFormat="1" applyFont="1" applyBorder="1" applyAlignment="1">
      <alignment horizontal="center" vertical="center"/>
    </xf>
    <xf numFmtId="14" fontId="29" fillId="0" borderId="60" xfId="26" applyNumberFormat="1" applyFont="1" applyBorder="1" applyAlignment="1">
      <alignment horizontal="center" vertical="center"/>
    </xf>
    <xf numFmtId="0" fontId="79" fillId="0" borderId="0" xfId="26" applyFont="1" applyAlignment="1">
      <alignment horizontal="center" vertical="center"/>
    </xf>
    <xf numFmtId="0" fontId="26" fillId="0" borderId="52" xfId="26" applyFont="1" applyBorder="1" applyAlignment="1">
      <alignment horizontal="center" vertical="center"/>
    </xf>
    <xf numFmtId="0" fontId="82" fillId="0" borderId="52" xfId="26" applyFont="1" applyBorder="1" applyAlignment="1">
      <alignment horizontal="center" vertical="center"/>
    </xf>
    <xf numFmtId="3" fontId="82" fillId="0" borderId="52" xfId="26" applyNumberFormat="1" applyFont="1" applyBorder="1" applyAlignment="1">
      <alignment horizontal="center" vertical="center"/>
    </xf>
    <xf numFmtId="14" fontId="82" fillId="0" borderId="52" xfId="26" applyNumberFormat="1" applyFont="1" applyBorder="1" applyAlignment="1">
      <alignment horizontal="center" vertical="center"/>
    </xf>
    <xf numFmtId="168" fontId="82" fillId="0" borderId="52" xfId="26" applyNumberFormat="1" applyFont="1" applyBorder="1" applyAlignment="1">
      <alignment horizontal="center" vertical="center"/>
    </xf>
    <xf numFmtId="0" fontId="26" fillId="0" borderId="1" xfId="26" applyFont="1" applyBorder="1" applyAlignment="1">
      <alignment horizontal="center" vertical="center"/>
    </xf>
    <xf numFmtId="0" fontId="27" fillId="0" borderId="1" xfId="26" applyFont="1" applyBorder="1" applyAlignment="1">
      <alignment horizontal="center" vertical="center"/>
    </xf>
    <xf numFmtId="14" fontId="27" fillId="0" borderId="1" xfId="26" applyNumberFormat="1" applyFont="1" applyBorder="1" applyAlignment="1">
      <alignment horizontal="center" vertical="center"/>
    </xf>
    <xf numFmtId="14" fontId="82" fillId="0" borderId="1" xfId="26" applyNumberFormat="1" applyFont="1" applyBorder="1" applyAlignment="1">
      <alignment horizontal="center" vertical="center"/>
    </xf>
    <xf numFmtId="168" fontId="27" fillId="0" borderId="1" xfId="26" applyNumberFormat="1" applyFont="1" applyBorder="1" applyAlignment="1">
      <alignment horizontal="center" vertical="center"/>
    </xf>
    <xf numFmtId="0" fontId="26" fillId="0" borderId="61" xfId="26" applyFont="1" applyBorder="1" applyAlignment="1">
      <alignment horizontal="center" vertical="center"/>
    </xf>
    <xf numFmtId="0" fontId="27" fillId="0" borderId="61" xfId="26" applyFont="1" applyBorder="1" applyAlignment="1">
      <alignment horizontal="center" vertical="center"/>
    </xf>
    <xf numFmtId="14" fontId="27" fillId="0" borderId="61" xfId="26" applyNumberFormat="1" applyFont="1" applyBorder="1" applyAlignment="1">
      <alignment horizontal="center" vertical="center"/>
    </xf>
    <xf numFmtId="14" fontId="82" fillId="0" borderId="61" xfId="26" applyNumberFormat="1" applyFont="1" applyBorder="1" applyAlignment="1">
      <alignment horizontal="center" vertical="center"/>
    </xf>
    <xf numFmtId="168" fontId="27" fillId="0" borderId="61" xfId="26" applyNumberFormat="1" applyFont="1" applyBorder="1" applyAlignment="1">
      <alignment horizontal="center" vertical="center"/>
    </xf>
    <xf numFmtId="0" fontId="26" fillId="0" borderId="0" xfId="26" applyFont="1" applyAlignment="1">
      <alignment horizontal="center" vertical="center"/>
    </xf>
    <xf numFmtId="14" fontId="82" fillId="0" borderId="0" xfId="26" applyNumberFormat="1" applyFont="1" applyAlignment="1">
      <alignment horizontal="center" vertical="center"/>
    </xf>
    <xf numFmtId="0" fontId="26" fillId="0" borderId="53" xfId="26" applyFont="1" applyBorder="1" applyAlignment="1">
      <alignment horizontal="center" vertical="center"/>
    </xf>
    <xf numFmtId="14" fontId="82" fillId="0" borderId="53" xfId="26" applyNumberFormat="1" applyFont="1" applyBorder="1" applyAlignment="1">
      <alignment horizontal="center" vertical="center"/>
    </xf>
    <xf numFmtId="0" fontId="83" fillId="0" borderId="53" xfId="26" applyFont="1" applyBorder="1" applyAlignment="1">
      <alignment horizontal="center" vertical="center"/>
    </xf>
    <xf numFmtId="0" fontId="83" fillId="2" borderId="62" xfId="26" applyFont="1" applyFill="1" applyBorder="1" applyAlignment="1">
      <alignment horizontal="center" vertical="center"/>
    </xf>
    <xf numFmtId="14" fontId="82" fillId="2" borderId="53" xfId="26" applyNumberFormat="1" applyFont="1" applyFill="1" applyBorder="1" applyAlignment="1">
      <alignment horizontal="center" vertical="center"/>
    </xf>
    <xf numFmtId="0" fontId="84" fillId="2" borderId="0" xfId="26" applyFont="1" applyFill="1" applyAlignment="1">
      <alignment horizontal="center" vertical="center"/>
    </xf>
    <xf numFmtId="0" fontId="25" fillId="0" borderId="51" xfId="26" applyFont="1" applyBorder="1" applyAlignment="1">
      <alignment horizontal="center" vertical="center"/>
    </xf>
    <xf numFmtId="14" fontId="25" fillId="0" borderId="51" xfId="26" applyNumberFormat="1" applyFont="1" applyBorder="1" applyAlignment="1">
      <alignment horizontal="center" vertical="center"/>
    </xf>
    <xf numFmtId="168" fontId="25" fillId="0" borderId="51" xfId="26" applyNumberFormat="1" applyFont="1" applyBorder="1" applyAlignment="1">
      <alignment horizontal="center" vertical="center"/>
    </xf>
    <xf numFmtId="0" fontId="84" fillId="2" borderId="53" xfId="26" applyFont="1" applyFill="1" applyBorder="1" applyAlignment="1">
      <alignment horizontal="center" vertical="center"/>
    </xf>
    <xf numFmtId="0" fontId="25" fillId="0" borderId="53" xfId="26" applyFont="1" applyBorder="1" applyAlignment="1">
      <alignment horizontal="center" vertical="center"/>
    </xf>
    <xf numFmtId="3" fontId="25" fillId="0" borderId="53" xfId="26" applyNumberFormat="1" applyFont="1" applyBorder="1" applyAlignment="1">
      <alignment horizontal="center" vertical="center"/>
    </xf>
    <xf numFmtId="14" fontId="25" fillId="0" borderId="53" xfId="26" applyNumberFormat="1" applyFont="1" applyBorder="1" applyAlignment="1">
      <alignment horizontal="center" vertical="center"/>
    </xf>
    <xf numFmtId="168" fontId="25" fillId="0" borderId="53" xfId="26" applyNumberFormat="1" applyFont="1" applyBorder="1" applyAlignment="1">
      <alignment horizontal="center" vertical="center"/>
    </xf>
    <xf numFmtId="0" fontId="84" fillId="2" borderId="54" xfId="26" applyFont="1" applyFill="1" applyBorder="1" applyAlignment="1">
      <alignment horizontal="center" vertical="center"/>
    </xf>
    <xf numFmtId="166" fontId="20" fillId="2" borderId="0" xfId="0" applyNumberFormat="1" applyFont="1" applyFill="1"/>
    <xf numFmtId="0" fontId="21" fillId="24" borderId="0" xfId="0" applyFont="1" applyFill="1" applyAlignment="1">
      <alignment horizontal="left"/>
    </xf>
    <xf numFmtId="3" fontId="21" fillId="24" borderId="0" xfId="0" applyNumberFormat="1" applyFont="1" applyFill="1" applyAlignment="1">
      <alignment horizontal="right"/>
    </xf>
    <xf numFmtId="0" fontId="17" fillId="25" borderId="1" xfId="0" applyFont="1" applyFill="1" applyBorder="1" applyAlignment="1">
      <alignment horizontal="left"/>
    </xf>
    <xf numFmtId="166" fontId="17" fillId="25" borderId="1" xfId="0" applyNumberFormat="1" applyFont="1" applyFill="1" applyBorder="1"/>
    <xf numFmtId="166" fontId="43" fillId="26" borderId="20" xfId="1" applyNumberFormat="1" applyFont="1" applyFill="1" applyBorder="1" applyAlignment="1">
      <alignment horizontal="center" vertical="center"/>
    </xf>
    <xf numFmtId="177" fontId="3" fillId="2" borderId="17" xfId="1" applyNumberFormat="1" applyFont="1" applyFill="1" applyBorder="1" applyAlignment="1">
      <alignment horizontal="right" vertical="center"/>
    </xf>
    <xf numFmtId="0" fontId="20" fillId="12" borderId="27" xfId="4" applyNumberFormat="1" applyFont="1" applyFill="1" applyBorder="1" applyAlignment="1">
      <alignment vertical="center"/>
    </xf>
    <xf numFmtId="175" fontId="20" fillId="12" borderId="27" xfId="4" applyNumberFormat="1" applyFont="1" applyFill="1" applyBorder="1" applyAlignment="1">
      <alignment horizontal="center" vertical="center"/>
    </xf>
    <xf numFmtId="175" fontId="20" fillId="12" borderId="28" xfId="4" applyNumberFormat="1" applyFont="1" applyFill="1" applyBorder="1" applyAlignment="1">
      <alignment horizontal="center" vertical="center"/>
    </xf>
    <xf numFmtId="166" fontId="20" fillId="12" borderId="27" xfId="1" applyNumberFormat="1" applyFont="1" applyFill="1" applyBorder="1" applyAlignment="1">
      <alignment horizontal="right" vertical="center"/>
    </xf>
    <xf numFmtId="0" fontId="4" fillId="0" borderId="16" xfId="0" applyFont="1" applyBorder="1" applyAlignment="1">
      <alignment vertical="center"/>
    </xf>
    <xf numFmtId="170" fontId="4" fillId="2" borderId="0" xfId="19" applyNumberFormat="1" applyFont="1" applyFill="1" applyBorder="1" applyAlignment="1">
      <alignment horizontal="right" vertical="center"/>
    </xf>
    <xf numFmtId="166" fontId="20" fillId="12" borderId="33" xfId="1" applyNumberFormat="1" applyFont="1" applyFill="1" applyBorder="1" applyAlignment="1">
      <alignment horizontal="center" vertical="center"/>
    </xf>
    <xf numFmtId="3" fontId="43" fillId="13" borderId="26" xfId="9" applyNumberFormat="1" applyFont="1" applyFill="1" applyBorder="1" applyAlignment="1">
      <alignment horizontal="center" vertical="center"/>
    </xf>
    <xf numFmtId="175" fontId="20" fillId="8" borderId="32" xfId="4" applyNumberFormat="1" applyFont="1" applyFill="1" applyBorder="1" applyAlignment="1">
      <alignment horizontal="right"/>
    </xf>
    <xf numFmtId="9" fontId="20" fillId="8" borderId="63" xfId="1" applyFont="1" applyFill="1" applyBorder="1" applyAlignment="1">
      <alignment horizontal="right" vertical="center"/>
    </xf>
    <xf numFmtId="175" fontId="4" fillId="2" borderId="2" xfId="4" applyNumberFormat="1" applyFont="1" applyFill="1" applyBorder="1" applyAlignment="1">
      <alignment horizontal="right"/>
    </xf>
    <xf numFmtId="9" fontId="20" fillId="8" borderId="35" xfId="1" applyFont="1" applyFill="1" applyBorder="1" applyAlignment="1">
      <alignment horizontal="right" vertical="center"/>
    </xf>
    <xf numFmtId="175" fontId="20" fillId="8" borderId="28" xfId="4" applyNumberFormat="1" applyFont="1" applyFill="1" applyBorder="1" applyAlignment="1">
      <alignment horizontal="right" vertical="center"/>
    </xf>
    <xf numFmtId="9" fontId="20" fillId="8" borderId="50" xfId="1" applyFont="1" applyFill="1" applyBorder="1" applyAlignment="1">
      <alignment horizontal="right" vertical="center"/>
    </xf>
    <xf numFmtId="0" fontId="0" fillId="2" borderId="25" xfId="0" applyFill="1" applyBorder="1" applyAlignment="1">
      <alignment horizontal="right"/>
    </xf>
    <xf numFmtId="0" fontId="16" fillId="10" borderId="0" xfId="0" applyFont="1" applyFill="1" applyAlignment="1">
      <alignment horizontal="left" wrapText="1" indent="1"/>
    </xf>
    <xf numFmtId="0" fontId="65" fillId="0" borderId="0" xfId="0" quotePrefix="1" applyFont="1" applyAlignment="1">
      <alignment horizontal="left" wrapText="1"/>
    </xf>
    <xf numFmtId="0" fontId="65" fillId="0" borderId="0" xfId="0" applyFont="1" applyAlignment="1">
      <alignment horizontal="left"/>
    </xf>
    <xf numFmtId="0" fontId="21" fillId="4" borderId="39" xfId="5" applyFont="1" applyFill="1" applyBorder="1" applyAlignment="1">
      <alignment horizontal="left" vertical="center"/>
    </xf>
    <xf numFmtId="172" fontId="21" fillId="4" borderId="7" xfId="19" applyNumberFormat="1" applyFont="1" applyFill="1" applyBorder="1" applyAlignment="1">
      <alignment horizontal="right" vertical="center"/>
    </xf>
    <xf numFmtId="172" fontId="21" fillId="4" borderId="8" xfId="19" applyNumberFormat="1" applyFont="1" applyFill="1" applyBorder="1" applyAlignment="1">
      <alignment horizontal="right" vertical="center"/>
    </xf>
    <xf numFmtId="171" fontId="21" fillId="4" borderId="7" xfId="5" applyNumberFormat="1" applyFont="1" applyFill="1" applyBorder="1" applyAlignment="1">
      <alignment vertical="center"/>
    </xf>
    <xf numFmtId="171" fontId="21" fillId="4" borderId="8" xfId="5" applyNumberFormat="1" applyFont="1" applyFill="1" applyBorder="1" applyAlignment="1">
      <alignment vertical="center"/>
    </xf>
    <xf numFmtId="0" fontId="63" fillId="0" borderId="64" xfId="0" applyFont="1" applyBorder="1" applyAlignment="1">
      <alignment horizontal="center" vertical="center"/>
    </xf>
    <xf numFmtId="0" fontId="64" fillId="0" borderId="64" xfId="0" applyFont="1" applyBorder="1" applyAlignment="1">
      <alignment vertical="center"/>
    </xf>
    <xf numFmtId="0" fontId="63" fillId="0" borderId="64" xfId="0" applyFont="1" applyBorder="1" applyAlignment="1">
      <alignment vertical="center"/>
    </xf>
    <xf numFmtId="1" fontId="61" fillId="18" borderId="44" xfId="19" applyNumberFormat="1" applyFont="1" applyFill="1" applyBorder="1" applyAlignment="1">
      <alignment horizontal="center" vertical="center"/>
    </xf>
    <xf numFmtId="1" fontId="63" fillId="0" borderId="64" xfId="19" applyNumberFormat="1" applyFont="1" applyBorder="1" applyAlignment="1">
      <alignment horizontal="center" vertical="center"/>
    </xf>
    <xf numFmtId="1" fontId="63" fillId="0" borderId="43" xfId="19" applyNumberFormat="1" applyFont="1" applyBorder="1" applyAlignment="1">
      <alignment horizontal="center" vertical="center"/>
    </xf>
    <xf numFmtId="1" fontId="63" fillId="0" borderId="1" xfId="19" applyNumberFormat="1" applyFont="1" applyBorder="1" applyAlignment="1">
      <alignment horizontal="center" vertical="center"/>
    </xf>
    <xf numFmtId="1" fontId="63" fillId="0" borderId="0" xfId="19" applyNumberFormat="1" applyFont="1" applyAlignment="1">
      <alignment horizontal="center" vertical="center"/>
    </xf>
    <xf numFmtId="1" fontId="63" fillId="0" borderId="2" xfId="19" applyNumberFormat="1" applyFont="1" applyBorder="1" applyAlignment="1">
      <alignment horizontal="center" vertical="center"/>
    </xf>
    <xf numFmtId="1" fontId="63" fillId="0" borderId="49" xfId="19" applyNumberFormat="1" applyFont="1" applyBorder="1" applyAlignment="1">
      <alignment horizontal="center" vertical="center"/>
    </xf>
    <xf numFmtId="0" fontId="63" fillId="0" borderId="64" xfId="0" applyFont="1" applyBorder="1" applyAlignment="1">
      <alignment horizontal="center" vertical="center" wrapText="1"/>
    </xf>
    <xf numFmtId="1" fontId="62" fillId="18" borderId="46" xfId="0" applyNumberFormat="1" applyFont="1" applyFill="1" applyBorder="1" applyAlignment="1">
      <alignment horizontal="center" vertical="center"/>
    </xf>
    <xf numFmtId="0" fontId="65" fillId="0" borderId="0" xfId="0" quotePrefix="1" applyFont="1" applyAlignment="1">
      <alignment horizontal="center" vertical="center" wrapText="1"/>
    </xf>
    <xf numFmtId="0" fontId="65" fillId="0" borderId="0" xfId="0" quotePrefix="1" applyFont="1" applyAlignment="1">
      <alignment horizontal="left" vertical="center"/>
    </xf>
    <xf numFmtId="0" fontId="65" fillId="0" borderId="0" xfId="0" quotePrefix="1" applyFont="1" applyAlignment="1">
      <alignment horizontal="center" vertical="center"/>
    </xf>
    <xf numFmtId="0" fontId="65" fillId="0" borderId="0" xfId="0" applyFont="1" applyAlignment="1">
      <alignment horizontal="center" vertical="center"/>
    </xf>
    <xf numFmtId="170" fontId="2" fillId="0" borderId="0" xfId="12" applyNumberFormat="1"/>
    <xf numFmtId="43" fontId="4" fillId="0" borderId="0" xfId="19" applyFont="1" applyFill="1" applyAlignment="1">
      <alignment horizontal="center"/>
    </xf>
    <xf numFmtId="166" fontId="20" fillId="2" borderId="0" xfId="0" applyNumberFormat="1" applyFont="1" applyFill="1" applyAlignment="1">
      <alignment horizontal="right" vertical="center"/>
    </xf>
    <xf numFmtId="172" fontId="4" fillId="0" borderId="0" xfId="29" applyNumberFormat="1" applyFont="1" applyAlignment="1">
      <alignment horizontal="center" vertical="center" wrapText="1"/>
    </xf>
    <xf numFmtId="172" fontId="4" fillId="0" borderId="0" xfId="19" applyNumberFormat="1" applyFont="1" applyAlignment="1">
      <alignment horizontal="center" vertical="center" wrapText="1"/>
    </xf>
    <xf numFmtId="172" fontId="4" fillId="0" borderId="0" xfId="19" applyNumberFormat="1" applyFont="1" applyAlignment="1">
      <alignment horizontal="center"/>
    </xf>
    <xf numFmtId="172" fontId="0" fillId="2" borderId="0" xfId="19" applyNumberFormat="1" applyFont="1" applyFill="1" applyAlignment="1">
      <alignment horizontal="center"/>
    </xf>
    <xf numFmtId="172" fontId="0" fillId="2" borderId="0" xfId="19" applyNumberFormat="1" applyFont="1" applyFill="1"/>
    <xf numFmtId="168" fontId="4" fillId="2" borderId="0" xfId="9" applyNumberFormat="1" applyFont="1" applyAlignment="1">
      <alignment horizontal="right"/>
    </xf>
    <xf numFmtId="9" fontId="20" fillId="2" borderId="1" xfId="1" applyFont="1" applyFill="1" applyBorder="1" applyAlignment="1">
      <alignment horizontal="center"/>
    </xf>
    <xf numFmtId="10" fontId="3" fillId="0" borderId="39" xfId="11" applyNumberFormat="1" applyFont="1" applyFill="1" applyBorder="1" applyAlignment="1">
      <alignment horizontal="center" vertical="center" wrapText="1"/>
    </xf>
    <xf numFmtId="182" fontId="3" fillId="2" borderId="17" xfId="1" applyNumberFormat="1" applyFont="1" applyFill="1" applyBorder="1" applyAlignment="1">
      <alignment horizontal="right" vertical="center"/>
    </xf>
    <xf numFmtId="10" fontId="4" fillId="2" borderId="17" xfId="1" applyNumberFormat="1" applyFont="1" applyFill="1" applyBorder="1" applyAlignment="1">
      <alignment horizontal="right" vertical="center"/>
    </xf>
    <xf numFmtId="4" fontId="85" fillId="0" borderId="0" xfId="0" applyNumberFormat="1" applyFont="1"/>
    <xf numFmtId="4" fontId="36" fillId="0" borderId="66" xfId="0" applyNumberFormat="1" applyFont="1" applyBorder="1" applyAlignment="1">
      <alignment horizontal="right" vertical="center"/>
    </xf>
    <xf numFmtId="0" fontId="43" fillId="10" borderId="0" xfId="0" applyFont="1" applyFill="1" applyAlignment="1">
      <alignment horizontal="right" vertical="center" indent="1"/>
    </xf>
    <xf numFmtId="43" fontId="20" fillId="0" borderId="0" xfId="19" applyFont="1" applyFill="1" applyAlignment="1">
      <alignment horizontal="center"/>
    </xf>
    <xf numFmtId="187" fontId="20" fillId="2" borderId="0" xfId="19" applyNumberFormat="1" applyFont="1" applyFill="1" applyAlignment="1">
      <alignment horizontal="center"/>
    </xf>
    <xf numFmtId="10" fontId="4" fillId="2" borderId="19" xfId="1" applyNumberFormat="1" applyFont="1" applyFill="1" applyBorder="1" applyAlignment="1">
      <alignment horizontal="center"/>
    </xf>
    <xf numFmtId="185" fontId="4" fillId="0" borderId="0" xfId="19" applyNumberFormat="1" applyFont="1" applyFill="1" applyAlignment="1">
      <alignment horizontal="center"/>
    </xf>
    <xf numFmtId="10" fontId="3" fillId="2" borderId="0" xfId="1" applyNumberFormat="1" applyFont="1" applyFill="1" applyBorder="1" applyAlignment="1">
      <alignment horizontal="center" vertical="center"/>
    </xf>
    <xf numFmtId="177" fontId="4" fillId="2" borderId="0" xfId="1" applyNumberFormat="1" applyFont="1" applyFill="1" applyBorder="1" applyAlignment="1">
      <alignment horizontal="right"/>
    </xf>
    <xf numFmtId="0" fontId="0" fillId="2" borderId="67" xfId="0" applyFill="1" applyBorder="1"/>
    <xf numFmtId="186" fontId="21" fillId="4" borderId="0" xfId="5" applyNumberFormat="1" applyFont="1" applyFill="1" applyAlignment="1">
      <alignment vertical="center"/>
    </xf>
    <xf numFmtId="43" fontId="21" fillId="4" borderId="9" xfId="19" applyFont="1" applyFill="1" applyBorder="1" applyAlignment="1">
      <alignment vertical="center"/>
    </xf>
    <xf numFmtId="171" fontId="21" fillId="4" borderId="2" xfId="5" applyNumberFormat="1" applyFont="1" applyFill="1" applyBorder="1" applyAlignment="1">
      <alignment vertical="center"/>
    </xf>
    <xf numFmtId="165" fontId="21" fillId="4" borderId="0" xfId="5" applyNumberFormat="1" applyFont="1" applyFill="1" applyAlignment="1">
      <alignment vertical="center"/>
    </xf>
    <xf numFmtId="185" fontId="21" fillId="4" borderId="0" xfId="19" applyNumberFormat="1" applyFont="1" applyFill="1" applyAlignment="1">
      <alignment vertical="center"/>
    </xf>
    <xf numFmtId="43" fontId="21" fillId="4" borderId="0" xfId="19" applyFont="1" applyFill="1" applyAlignment="1">
      <alignment vertical="center"/>
    </xf>
    <xf numFmtId="172" fontId="21" fillId="4" borderId="0" xfId="19" applyNumberFormat="1" applyFont="1" applyFill="1" applyAlignment="1">
      <alignment vertical="center"/>
    </xf>
    <xf numFmtId="43" fontId="20" fillId="8" borderId="1" xfId="19" applyFont="1" applyFill="1" applyBorder="1" applyAlignment="1">
      <alignment horizontal="right" vertical="center"/>
    </xf>
    <xf numFmtId="0" fontId="17" fillId="4" borderId="0" xfId="7" applyFont="1" applyFill="1"/>
    <xf numFmtId="0" fontId="21" fillId="4" borderId="0" xfId="7" applyFont="1" applyFill="1" applyAlignment="1">
      <alignment horizontal="center"/>
    </xf>
    <xf numFmtId="0" fontId="21" fillId="0" borderId="0" xfId="7" applyFont="1" applyAlignment="1">
      <alignment horizontal="center"/>
    </xf>
    <xf numFmtId="0" fontId="86" fillId="0" borderId="0" xfId="7" applyFont="1" applyAlignment="1">
      <alignment horizontal="center"/>
    </xf>
    <xf numFmtId="0" fontId="16" fillId="2" borderId="0" xfId="0" applyFont="1" applyFill="1"/>
    <xf numFmtId="0" fontId="18" fillId="4" borderId="0" xfId="7" applyFont="1" applyFill="1" applyAlignment="1">
      <alignment horizontal="left" wrapText="1"/>
    </xf>
    <xf numFmtId="0" fontId="40" fillId="7" borderId="14" xfId="7" applyFont="1" applyFill="1" applyBorder="1" applyAlignment="1">
      <alignment horizontal="center"/>
    </xf>
    <xf numFmtId="0" fontId="40" fillId="7" borderId="25" xfId="7" applyFont="1" applyFill="1" applyBorder="1" applyAlignment="1">
      <alignment horizontal="center"/>
    </xf>
    <xf numFmtId="0" fontId="40" fillId="7" borderId="26" xfId="7" applyFont="1" applyFill="1" applyBorder="1" applyAlignment="1">
      <alignment horizontal="center"/>
    </xf>
    <xf numFmtId="0" fontId="16" fillId="2" borderId="0" xfId="0" applyFont="1" applyFill="1" applyAlignment="1">
      <alignment horizontal="center" vertical="center" wrapText="1"/>
    </xf>
    <xf numFmtId="0" fontId="21" fillId="4" borderId="18" xfId="7" applyFont="1" applyFill="1" applyBorder="1" applyAlignment="1">
      <alignment horizontal="center"/>
    </xf>
    <xf numFmtId="0" fontId="21" fillId="4" borderId="4" xfId="7" applyFont="1" applyFill="1" applyBorder="1" applyAlignment="1">
      <alignment horizontal="center"/>
    </xf>
    <xf numFmtId="0" fontId="21" fillId="4" borderId="24" xfId="7" applyFont="1" applyFill="1" applyBorder="1" applyAlignment="1">
      <alignment horizontal="center"/>
    </xf>
    <xf numFmtId="0" fontId="16" fillId="2" borderId="16" xfId="0" applyFont="1" applyFill="1" applyBorder="1"/>
    <xf numFmtId="0" fontId="21" fillId="4" borderId="14" xfId="7" applyFont="1" applyFill="1" applyBorder="1" applyAlignment="1">
      <alignment horizontal="left"/>
    </xf>
    <xf numFmtId="3" fontId="21" fillId="4" borderId="25" xfId="7" applyNumberFormat="1" applyFont="1" applyFill="1" applyBorder="1" applyAlignment="1">
      <alignment horizontal="center" vertical="center"/>
    </xf>
    <xf numFmtId="3" fontId="21" fillId="4" borderId="0" xfId="7" applyNumberFormat="1" applyFont="1" applyFill="1" applyAlignment="1">
      <alignment horizontal="center" vertical="center"/>
    </xf>
    <xf numFmtId="3" fontId="21" fillId="0" borderId="23" xfId="7" applyNumberFormat="1" applyFont="1" applyBorder="1" applyAlignment="1">
      <alignment horizontal="center" vertical="center"/>
    </xf>
    <xf numFmtId="0" fontId="21" fillId="4" borderId="16" xfId="7" applyFont="1" applyFill="1" applyBorder="1" applyAlignment="1">
      <alignment horizontal="left"/>
    </xf>
    <xf numFmtId="3" fontId="87" fillId="0" borderId="0" xfId="7" applyNumberFormat="1" applyFont="1" applyAlignment="1">
      <alignment horizontal="center" vertical="center"/>
    </xf>
    <xf numFmtId="43" fontId="4" fillId="2" borderId="0" xfId="19" applyFont="1" applyFill="1"/>
    <xf numFmtId="3" fontId="21" fillId="0" borderId="0" xfId="7" applyNumberFormat="1" applyFont="1" applyAlignment="1">
      <alignment horizontal="center" vertical="center"/>
    </xf>
    <xf numFmtId="0" fontId="21" fillId="4" borderId="40" xfId="7" applyFont="1" applyFill="1" applyBorder="1" applyAlignment="1">
      <alignment horizontal="left"/>
    </xf>
    <xf numFmtId="3" fontId="21" fillId="0" borderId="2" xfId="7" applyNumberFormat="1" applyFont="1" applyBorder="1" applyAlignment="1">
      <alignment horizontal="center" vertical="center"/>
    </xf>
    <xf numFmtId="3" fontId="21" fillId="4" borderId="2" xfId="7" applyNumberFormat="1" applyFont="1" applyFill="1" applyBorder="1" applyAlignment="1">
      <alignment horizontal="center" vertical="center"/>
    </xf>
    <xf numFmtId="3" fontId="21" fillId="0" borderId="68" xfId="7" applyNumberFormat="1" applyFont="1" applyBorder="1" applyAlignment="1">
      <alignment horizontal="center" vertical="center"/>
    </xf>
    <xf numFmtId="0" fontId="17" fillId="27" borderId="30" xfId="7" applyFont="1" applyFill="1" applyBorder="1" applyAlignment="1">
      <alignment horizontal="left" wrapText="1"/>
    </xf>
    <xf numFmtId="3" fontId="17" fillId="27" borderId="1" xfId="7" applyNumberFormat="1" applyFont="1" applyFill="1" applyBorder="1" applyAlignment="1">
      <alignment horizontal="center" vertical="center"/>
    </xf>
    <xf numFmtId="3" fontId="4" fillId="2" borderId="0" xfId="0" applyNumberFormat="1" applyFont="1" applyFill="1" applyAlignment="1">
      <alignment vertical="center"/>
    </xf>
    <xf numFmtId="2" fontId="21" fillId="4" borderId="16" xfId="7" applyNumberFormat="1" applyFont="1" applyFill="1" applyBorder="1" applyAlignment="1">
      <alignment horizontal="left"/>
    </xf>
    <xf numFmtId="168" fontId="21" fillId="4" borderId="23" xfId="7" applyNumberFormat="1" applyFont="1" applyFill="1" applyBorder="1" applyAlignment="1">
      <alignment horizontal="center" vertical="center"/>
    </xf>
    <xf numFmtId="3" fontId="87" fillId="4" borderId="0" xfId="7" applyNumberFormat="1" applyFont="1" applyFill="1" applyAlignment="1">
      <alignment horizontal="center" vertical="center"/>
    </xf>
    <xf numFmtId="170" fontId="4" fillId="2" borderId="0" xfId="19" applyNumberFormat="1" applyFont="1" applyFill="1" applyAlignment="1">
      <alignment vertical="center"/>
    </xf>
    <xf numFmtId="2" fontId="21" fillId="4" borderId="18" xfId="7" applyNumberFormat="1" applyFont="1" applyFill="1" applyBorder="1" applyAlignment="1">
      <alignment horizontal="left"/>
    </xf>
    <xf numFmtId="3" fontId="21" fillId="4" borderId="4" xfId="7" applyNumberFormat="1" applyFont="1" applyFill="1" applyBorder="1" applyAlignment="1">
      <alignment horizontal="center" vertical="center"/>
    </xf>
    <xf numFmtId="168" fontId="21" fillId="4" borderId="24" xfId="7" applyNumberFormat="1" applyFont="1" applyFill="1" applyBorder="1" applyAlignment="1">
      <alignment horizontal="center" vertical="center"/>
    </xf>
    <xf numFmtId="168" fontId="21" fillId="4" borderId="0" xfId="7" applyNumberFormat="1" applyFont="1" applyFill="1" applyAlignment="1">
      <alignment horizontal="center" vertical="center"/>
    </xf>
    <xf numFmtId="0" fontId="17" fillId="28" borderId="30" xfId="7" applyFont="1" applyFill="1" applyBorder="1" applyAlignment="1">
      <alignment horizontal="left"/>
    </xf>
    <xf numFmtId="0" fontId="21" fillId="28" borderId="1" xfId="7" applyFont="1" applyFill="1" applyBorder="1" applyAlignment="1">
      <alignment horizontal="center"/>
    </xf>
    <xf numFmtId="3" fontId="21" fillId="28" borderId="1" xfId="7" applyNumberFormat="1" applyFont="1" applyFill="1" applyBorder="1" applyAlignment="1">
      <alignment horizontal="center"/>
    </xf>
    <xf numFmtId="0" fontId="21" fillId="4" borderId="16" xfId="7" applyFont="1" applyFill="1" applyBorder="1" applyAlignment="1">
      <alignment horizontal="left" vertical="center"/>
    </xf>
    <xf numFmtId="3" fontId="39" fillId="2" borderId="0" xfId="7" applyNumberFormat="1" applyFont="1" applyFill="1" applyAlignment="1">
      <alignment horizontal="center" vertical="center"/>
    </xf>
    <xf numFmtId="3" fontId="39" fillId="9" borderId="0" xfId="7" applyNumberFormat="1" applyFont="1" applyFill="1" applyAlignment="1">
      <alignment horizontal="center" vertical="center"/>
    </xf>
    <xf numFmtId="3" fontId="39" fillId="4" borderId="0" xfId="7" applyNumberFormat="1" applyFont="1" applyFill="1" applyAlignment="1">
      <alignment horizontal="center" vertical="center"/>
    </xf>
    <xf numFmtId="168" fontId="39" fillId="4" borderId="5" xfId="7" applyNumberFormat="1" applyFont="1" applyFill="1" applyBorder="1" applyAlignment="1">
      <alignment horizontal="center" vertical="center"/>
    </xf>
    <xf numFmtId="0" fontId="21" fillId="4" borderId="40" xfId="7" applyFont="1" applyFill="1" applyBorder="1" applyAlignment="1">
      <alignment horizontal="left" vertical="center"/>
    </xf>
    <xf numFmtId="3" fontId="39" fillId="9" borderId="2" xfId="7" applyNumberFormat="1" applyFont="1" applyFill="1" applyBorder="1" applyAlignment="1">
      <alignment horizontal="center" vertical="center"/>
    </xf>
    <xf numFmtId="168" fontId="21" fillId="4" borderId="2" xfId="7" applyNumberFormat="1" applyFont="1" applyFill="1" applyBorder="1" applyAlignment="1">
      <alignment horizontal="center" vertical="center"/>
    </xf>
    <xf numFmtId="3" fontId="16" fillId="2" borderId="0" xfId="0" applyNumberFormat="1" applyFont="1" applyFill="1"/>
    <xf numFmtId="43" fontId="4" fillId="2" borderId="0" xfId="19" applyFont="1" applyFill="1" applyAlignment="1">
      <alignment vertical="center"/>
    </xf>
    <xf numFmtId="0" fontId="17" fillId="29" borderId="30" xfId="7" applyFont="1" applyFill="1" applyBorder="1" applyAlignment="1">
      <alignment horizontal="left" vertical="center"/>
    </xf>
    <xf numFmtId="166" fontId="17" fillId="29" borderId="1" xfId="7" applyNumberFormat="1" applyFont="1" applyFill="1" applyBorder="1" applyAlignment="1">
      <alignment horizontal="center" vertical="center"/>
    </xf>
    <xf numFmtId="166" fontId="38" fillId="29" borderId="1" xfId="7" applyNumberFormat="1" applyFont="1" applyFill="1" applyBorder="1" applyAlignment="1">
      <alignment horizontal="center" vertical="center"/>
    </xf>
    <xf numFmtId="0" fontId="4" fillId="2" borderId="16" xfId="9" applyFont="1" applyBorder="1">
      <alignment horizontal="left"/>
    </xf>
    <xf numFmtId="0" fontId="41" fillId="8" borderId="30" xfId="9" applyFont="1" applyFill="1" applyBorder="1" applyAlignment="1"/>
    <xf numFmtId="166" fontId="38" fillId="30" borderId="1" xfId="7" applyNumberFormat="1" applyFont="1" applyFill="1" applyBorder="1" applyAlignment="1">
      <alignment horizontal="center" vertical="center"/>
    </xf>
    <xf numFmtId="166" fontId="17" fillId="30" borderId="1" xfId="7" applyNumberFormat="1" applyFont="1" applyFill="1" applyBorder="1" applyAlignment="1">
      <alignment horizontal="center" vertical="center"/>
    </xf>
    <xf numFmtId="10" fontId="38" fillId="30" borderId="1" xfId="7" applyNumberFormat="1" applyFont="1" applyFill="1" applyBorder="1" applyAlignment="1">
      <alignment horizontal="center" vertical="center"/>
    </xf>
    <xf numFmtId="3" fontId="21" fillId="4" borderId="16" xfId="7" applyNumberFormat="1" applyFont="1" applyFill="1" applyBorder="1" applyAlignment="1">
      <alignment horizontal="left"/>
    </xf>
    <xf numFmtId="3" fontId="3" fillId="2" borderId="0" xfId="9" applyNumberFormat="1" applyFont="1" applyAlignment="1">
      <alignment horizontal="center" vertical="center"/>
    </xf>
    <xf numFmtId="168" fontId="3" fillId="2" borderId="0" xfId="9" applyNumberFormat="1" applyFont="1" applyAlignment="1">
      <alignment horizontal="center" vertical="center"/>
    </xf>
    <xf numFmtId="3" fontId="21" fillId="4" borderId="40" xfId="7" applyNumberFormat="1" applyFont="1" applyFill="1" applyBorder="1" applyAlignment="1">
      <alignment horizontal="left"/>
    </xf>
    <xf numFmtId="0" fontId="17" fillId="30" borderId="30" xfId="7" applyFont="1" applyFill="1" applyBorder="1" applyAlignment="1">
      <alignment horizontal="left" vertical="center"/>
    </xf>
    <xf numFmtId="0" fontId="17" fillId="4" borderId="16" xfId="7" applyFont="1" applyFill="1" applyBorder="1" applyAlignment="1">
      <alignment horizontal="left" vertical="center"/>
    </xf>
    <xf numFmtId="10" fontId="17" fillId="4" borderId="0" xfId="7" applyNumberFormat="1" applyFont="1" applyFill="1" applyAlignment="1">
      <alignment horizontal="center" vertical="center"/>
    </xf>
    <xf numFmtId="10" fontId="38" fillId="4" borderId="0" xfId="7" applyNumberFormat="1" applyFont="1" applyFill="1" applyAlignment="1">
      <alignment horizontal="center" vertical="center"/>
    </xf>
    <xf numFmtId="0" fontId="21" fillId="0" borderId="0" xfId="7" applyFont="1" applyAlignment="1">
      <alignment horizontal="left" vertical="top" wrapText="1"/>
    </xf>
    <xf numFmtId="0" fontId="49" fillId="0" borderId="0" xfId="0" applyFont="1"/>
    <xf numFmtId="0" fontId="0" fillId="0" borderId="2" xfId="0" applyBorder="1"/>
    <xf numFmtId="0" fontId="4" fillId="2" borderId="2" xfId="0" applyFont="1" applyFill="1" applyBorder="1"/>
    <xf numFmtId="0" fontId="4" fillId="2" borderId="2" xfId="0" applyFont="1" applyFill="1" applyBorder="1" applyAlignment="1">
      <alignment horizontal="left" vertical="center" wrapText="1"/>
    </xf>
    <xf numFmtId="175" fontId="4" fillId="2" borderId="0" xfId="4" applyNumberFormat="1" applyFont="1" applyFill="1" applyAlignment="1">
      <alignment horizontal="center" vertical="center"/>
    </xf>
    <xf numFmtId="175" fontId="44" fillId="2" borderId="0" xfId="4" applyNumberFormat="1" applyFont="1" applyFill="1" applyAlignment="1">
      <alignment horizontal="center" vertical="center"/>
    </xf>
    <xf numFmtId="10" fontId="44" fillId="2" borderId="0" xfId="1" applyNumberFormat="1" applyFont="1" applyFill="1" applyAlignment="1">
      <alignment horizontal="center" vertical="center"/>
    </xf>
    <xf numFmtId="0" fontId="4" fillId="2" borderId="0" xfId="9" applyFont="1" applyAlignment="1">
      <alignment horizontal="left" vertical="center"/>
    </xf>
    <xf numFmtId="0" fontId="43" fillId="10" borderId="15" xfId="9" applyFont="1" applyFill="1" applyBorder="1" applyAlignment="1">
      <alignment horizontal="left" vertical="center"/>
    </xf>
    <xf numFmtId="0" fontId="43" fillId="10" borderId="25" xfId="4" applyNumberFormat="1" applyFont="1" applyFill="1" applyBorder="1" applyAlignment="1">
      <alignment horizontal="center" vertical="center"/>
    </xf>
    <xf numFmtId="10" fontId="43" fillId="10" borderId="25" xfId="1" applyNumberFormat="1" applyFont="1" applyFill="1" applyBorder="1" applyAlignment="1">
      <alignment horizontal="center" vertical="center"/>
    </xf>
    <xf numFmtId="0" fontId="43" fillId="10" borderId="14" xfId="4" applyNumberFormat="1" applyFont="1" applyFill="1" applyBorder="1" applyAlignment="1">
      <alignment horizontal="center" vertical="center"/>
    </xf>
    <xf numFmtId="10" fontId="43" fillId="10" borderId="26" xfId="1" applyNumberFormat="1" applyFont="1" applyFill="1" applyBorder="1" applyAlignment="1">
      <alignment horizontal="center" vertical="center"/>
    </xf>
    <xf numFmtId="10" fontId="43" fillId="31" borderId="26" xfId="1" applyNumberFormat="1" applyFont="1" applyFill="1" applyBorder="1" applyAlignment="1">
      <alignment horizontal="right" vertical="center"/>
    </xf>
    <xf numFmtId="175" fontId="20" fillId="8" borderId="35" xfId="4" applyNumberFormat="1" applyFont="1" applyFill="1" applyBorder="1" applyAlignment="1">
      <alignment horizontal="left" vertical="center"/>
    </xf>
    <xf numFmtId="175" fontId="20" fillId="8" borderId="1" xfId="4" applyNumberFormat="1" applyFont="1" applyFill="1" applyBorder="1" applyAlignment="1">
      <alignment horizontal="center" vertical="center"/>
    </xf>
    <xf numFmtId="166" fontId="20" fillId="8" borderId="1" xfId="1" applyNumberFormat="1" applyFont="1" applyFill="1" applyBorder="1" applyAlignment="1">
      <alignment horizontal="center" vertical="center"/>
    </xf>
    <xf numFmtId="175" fontId="20" fillId="8" borderId="30" xfId="4" applyNumberFormat="1" applyFont="1" applyFill="1" applyBorder="1" applyAlignment="1">
      <alignment horizontal="center" vertical="center"/>
    </xf>
    <xf numFmtId="166" fontId="20" fillId="8" borderId="31" xfId="1" applyNumberFormat="1" applyFont="1" applyFill="1" applyBorder="1" applyAlignment="1">
      <alignment horizontal="center" vertical="center"/>
    </xf>
    <xf numFmtId="0" fontId="4" fillId="2" borderId="17" xfId="9" applyFont="1" applyBorder="1" applyAlignment="1">
      <alignment horizontal="left" vertical="center" indent="1"/>
    </xf>
    <xf numFmtId="166" fontId="4" fillId="2" borderId="0" xfId="1" applyNumberFormat="1" applyFont="1" applyFill="1" applyBorder="1" applyAlignment="1">
      <alignment horizontal="center" vertical="center"/>
    </xf>
    <xf numFmtId="0" fontId="4" fillId="0" borderId="17" xfId="9" applyFont="1" applyFill="1" applyBorder="1" applyAlignment="1">
      <alignment horizontal="left" vertical="center" indent="1"/>
    </xf>
    <xf numFmtId="175" fontId="4" fillId="0" borderId="0" xfId="4" applyNumberFormat="1" applyFont="1" applyFill="1" applyBorder="1" applyAlignment="1">
      <alignment horizontal="center" vertical="center"/>
    </xf>
    <xf numFmtId="0" fontId="3" fillId="0" borderId="17" xfId="9" applyFont="1" applyFill="1" applyBorder="1" applyAlignment="1">
      <alignment horizontal="left" indent="1"/>
    </xf>
    <xf numFmtId="175" fontId="4" fillId="0" borderId="2" xfId="4" applyNumberFormat="1" applyFont="1" applyFill="1" applyBorder="1" applyAlignment="1">
      <alignment horizontal="center" vertical="center"/>
    </xf>
    <xf numFmtId="175" fontId="4" fillId="2" borderId="40" xfId="4" applyNumberFormat="1" applyFont="1" applyFill="1" applyBorder="1" applyAlignment="1">
      <alignment horizontal="center" vertical="center"/>
    </xf>
    <xf numFmtId="10" fontId="4" fillId="2" borderId="23" xfId="1" applyNumberFormat="1" applyFont="1" applyFill="1" applyBorder="1" applyAlignment="1">
      <alignment horizontal="right" vertical="center"/>
    </xf>
    <xf numFmtId="166" fontId="4" fillId="0" borderId="0" xfId="1" applyNumberFormat="1" applyFont="1" applyFill="1" applyBorder="1" applyAlignment="1">
      <alignment horizontal="center" vertical="center"/>
    </xf>
    <xf numFmtId="175" fontId="4" fillId="0" borderId="40" xfId="4" applyNumberFormat="1" applyFont="1" applyFill="1" applyBorder="1" applyAlignment="1">
      <alignment horizontal="center" vertical="center"/>
    </xf>
    <xf numFmtId="166" fontId="4" fillId="0" borderId="23" xfId="1" applyNumberFormat="1" applyFont="1" applyFill="1" applyBorder="1" applyAlignment="1">
      <alignment horizontal="center" vertical="center"/>
    </xf>
    <xf numFmtId="175" fontId="4" fillId="0" borderId="16" xfId="4" applyNumberFormat="1" applyFont="1" applyFill="1" applyBorder="1" applyAlignment="1">
      <alignment horizontal="center" vertical="center"/>
    </xf>
    <xf numFmtId="166" fontId="4" fillId="0" borderId="23" xfId="1" applyNumberFormat="1" applyFont="1" applyFill="1" applyBorder="1" applyAlignment="1">
      <alignment horizontal="right" vertical="center"/>
    </xf>
    <xf numFmtId="10" fontId="4" fillId="0" borderId="23" xfId="1" applyNumberFormat="1" applyFont="1" applyFill="1" applyBorder="1" applyAlignment="1">
      <alignment horizontal="right" vertical="center"/>
    </xf>
    <xf numFmtId="0" fontId="20" fillId="8" borderId="35" xfId="9" applyFont="1" applyFill="1" applyBorder="1" applyAlignment="1">
      <alignment horizontal="left" vertical="center"/>
    </xf>
    <xf numFmtId="175" fontId="4" fillId="0" borderId="16" xfId="4" applyNumberFormat="1" applyFont="1" applyBorder="1" applyAlignment="1">
      <alignment horizontal="center" vertical="center"/>
    </xf>
    <xf numFmtId="175" fontId="4" fillId="0" borderId="0" xfId="4" applyNumberFormat="1" applyFont="1" applyBorder="1" applyAlignment="1">
      <alignment horizontal="center" vertical="center"/>
    </xf>
    <xf numFmtId="175" fontId="4" fillId="0" borderId="1" xfId="4" applyNumberFormat="1" applyFont="1" applyFill="1" applyBorder="1" applyAlignment="1">
      <alignment horizontal="center" vertical="center"/>
    </xf>
    <xf numFmtId="175" fontId="4" fillId="2" borderId="30" xfId="4" applyNumberFormat="1" applyFont="1" applyFill="1" applyBorder="1" applyAlignment="1">
      <alignment horizontal="center" vertical="center"/>
    </xf>
    <xf numFmtId="10" fontId="20" fillId="8" borderId="31" xfId="1" applyNumberFormat="1" applyFont="1" applyFill="1" applyBorder="1" applyAlignment="1">
      <alignment horizontal="center" vertical="center"/>
    </xf>
    <xf numFmtId="175" fontId="3" fillId="0" borderId="0" xfId="4" applyNumberFormat="1" applyFont="1" applyFill="1" applyBorder="1" applyAlignment="1">
      <alignment horizontal="center" vertical="center"/>
    </xf>
    <xf numFmtId="175" fontId="4" fillId="0" borderId="5" xfId="4" applyNumberFormat="1" applyFont="1" applyFill="1" applyBorder="1" applyAlignment="1">
      <alignment horizontal="center" vertical="center"/>
    </xf>
    <xf numFmtId="175" fontId="4" fillId="2" borderId="69" xfId="4" applyNumberFormat="1" applyFont="1" applyFill="1" applyBorder="1" applyAlignment="1">
      <alignment horizontal="center" vertical="center"/>
    </xf>
    <xf numFmtId="171" fontId="4" fillId="0" borderId="0" xfId="4" applyNumberFormat="1" applyFont="1" applyFill="1" applyBorder="1" applyAlignment="1">
      <alignment horizontal="center" vertical="center"/>
    </xf>
    <xf numFmtId="171" fontId="4" fillId="2" borderId="0" xfId="4" applyNumberFormat="1" applyFont="1" applyFill="1" applyBorder="1" applyAlignment="1">
      <alignment horizontal="center" vertical="center"/>
    </xf>
    <xf numFmtId="43" fontId="4" fillId="0" borderId="0" xfId="19" applyFont="1" applyFill="1" applyBorder="1" applyAlignment="1">
      <alignment horizontal="center" vertical="center"/>
    </xf>
    <xf numFmtId="172" fontId="4" fillId="0" borderId="0" xfId="19" applyNumberFormat="1" applyFont="1" applyFill="1" applyBorder="1" applyAlignment="1">
      <alignment horizontal="center" vertical="center"/>
    </xf>
    <xf numFmtId="171" fontId="4" fillId="2" borderId="16" xfId="4" applyNumberFormat="1" applyFont="1" applyFill="1" applyBorder="1" applyAlignment="1">
      <alignment horizontal="center" vertical="center"/>
    </xf>
    <xf numFmtId="171" fontId="20" fillId="8" borderId="1" xfId="4" applyNumberFormat="1" applyFont="1" applyFill="1" applyBorder="1" applyAlignment="1">
      <alignment horizontal="center" vertical="center"/>
    </xf>
    <xf numFmtId="171" fontId="20" fillId="8" borderId="5" xfId="4" applyNumberFormat="1" applyFont="1" applyFill="1" applyBorder="1" applyAlignment="1">
      <alignment horizontal="center" vertical="center"/>
    </xf>
    <xf numFmtId="175" fontId="20" fillId="8" borderId="69" xfId="4" applyNumberFormat="1" applyFont="1" applyFill="1" applyBorder="1" applyAlignment="1">
      <alignment horizontal="center" vertical="center"/>
    </xf>
    <xf numFmtId="175" fontId="20" fillId="8" borderId="5" xfId="4" applyNumberFormat="1" applyFont="1" applyFill="1" applyBorder="1" applyAlignment="1">
      <alignment horizontal="center" vertical="center"/>
    </xf>
    <xf numFmtId="166" fontId="20" fillId="8" borderId="70" xfId="1" applyNumberFormat="1" applyFont="1" applyFill="1" applyBorder="1" applyAlignment="1">
      <alignment horizontal="right" vertical="center"/>
    </xf>
    <xf numFmtId="0" fontId="4" fillId="0" borderId="19" xfId="9" applyFont="1" applyFill="1" applyBorder="1" applyAlignment="1">
      <alignment horizontal="left" vertical="center" indent="1"/>
    </xf>
    <xf numFmtId="171" fontId="4" fillId="0" borderId="4" xfId="4" applyNumberFormat="1" applyFont="1" applyFill="1" applyBorder="1" applyAlignment="1">
      <alignment horizontal="center" vertical="center"/>
    </xf>
    <xf numFmtId="171" fontId="4" fillId="0" borderId="28" xfId="4" applyNumberFormat="1" applyFont="1" applyFill="1" applyBorder="1" applyAlignment="1">
      <alignment horizontal="center" vertical="center"/>
    </xf>
    <xf numFmtId="166" fontId="4" fillId="2" borderId="4" xfId="1" applyNumberFormat="1" applyFont="1" applyFill="1" applyBorder="1" applyAlignment="1">
      <alignment horizontal="center" vertical="center"/>
    </xf>
    <xf numFmtId="175" fontId="4" fillId="2" borderId="27" xfId="4" applyNumberFormat="1" applyFont="1" applyFill="1" applyBorder="1" applyAlignment="1">
      <alignment horizontal="center" vertical="center"/>
    </xf>
    <xf numFmtId="175" fontId="4" fillId="2" borderId="28" xfId="4" applyNumberFormat="1" applyFont="1" applyFill="1" applyBorder="1" applyAlignment="1">
      <alignment horizontal="center" vertical="center"/>
    </xf>
    <xf numFmtId="166" fontId="4" fillId="2" borderId="24" xfId="1" applyNumberFormat="1" applyFont="1" applyFill="1" applyBorder="1" applyAlignment="1">
      <alignment horizontal="center" vertical="center"/>
    </xf>
    <xf numFmtId="166" fontId="4" fillId="2" borderId="33" xfId="1" applyNumberFormat="1" applyFont="1" applyFill="1" applyBorder="1" applyAlignment="1">
      <alignment horizontal="right" vertical="center"/>
    </xf>
    <xf numFmtId="10" fontId="0" fillId="0" borderId="0" xfId="0" applyNumberFormat="1" applyAlignment="1">
      <alignment horizontal="center" vertical="center"/>
    </xf>
    <xf numFmtId="166" fontId="3" fillId="2" borderId="0" xfId="1" applyNumberFormat="1" applyFont="1" applyFill="1" applyAlignment="1">
      <alignment horizontal="center" vertical="center"/>
    </xf>
    <xf numFmtId="175" fontId="3" fillId="2" borderId="0" xfId="4" applyNumberFormat="1" applyFont="1" applyFill="1" applyAlignment="1">
      <alignment horizontal="center" vertical="center"/>
    </xf>
    <xf numFmtId="0" fontId="43" fillId="10" borderId="14" xfId="9" applyFont="1" applyFill="1" applyBorder="1">
      <alignment horizontal="left"/>
    </xf>
    <xf numFmtId="166" fontId="43" fillId="10" borderId="26" xfId="1" applyNumberFormat="1" applyFont="1" applyFill="1" applyBorder="1" applyAlignment="1">
      <alignment horizontal="center" vertical="center"/>
    </xf>
    <xf numFmtId="10" fontId="43" fillId="31" borderId="71" xfId="1" applyNumberFormat="1" applyFont="1" applyFill="1" applyBorder="1" applyAlignment="1">
      <alignment horizontal="right" vertical="center"/>
    </xf>
    <xf numFmtId="0" fontId="41" fillId="8" borderId="41" xfId="9" applyFont="1" applyFill="1" applyBorder="1" applyAlignment="1">
      <alignment horizontal="left" vertical="center"/>
    </xf>
    <xf numFmtId="175" fontId="41" fillId="8" borderId="41" xfId="4" applyNumberFormat="1" applyFont="1" applyFill="1" applyBorder="1" applyAlignment="1">
      <alignment horizontal="center" vertical="center"/>
    </xf>
    <xf numFmtId="175" fontId="41" fillId="8" borderId="32" xfId="4" applyNumberFormat="1" applyFont="1" applyFill="1" applyBorder="1" applyAlignment="1">
      <alignment horizontal="center" vertical="center"/>
    </xf>
    <xf numFmtId="166" fontId="41" fillId="8" borderId="72" xfId="1" applyNumberFormat="1" applyFont="1" applyFill="1" applyBorder="1" applyAlignment="1">
      <alignment horizontal="center" vertical="center"/>
    </xf>
    <xf numFmtId="166" fontId="41" fillId="8" borderId="73" xfId="1" applyNumberFormat="1" applyFont="1" applyFill="1" applyBorder="1" applyAlignment="1">
      <alignment horizontal="right" vertical="center"/>
    </xf>
    <xf numFmtId="0" fontId="3" fillId="2" borderId="16" xfId="9" applyFont="1" applyBorder="1" applyAlignment="1">
      <alignment horizontal="left" indent="1"/>
    </xf>
    <xf numFmtId="166" fontId="3" fillId="2" borderId="23" xfId="1" applyNumberFormat="1" applyFont="1" applyFill="1" applyBorder="1" applyAlignment="1">
      <alignment horizontal="center" vertical="center"/>
    </xf>
    <xf numFmtId="166" fontId="3" fillId="2" borderId="74" xfId="1" applyNumberFormat="1" applyFont="1" applyFill="1" applyBorder="1" applyAlignment="1">
      <alignment horizontal="right" vertical="center"/>
    </xf>
    <xf numFmtId="0" fontId="3" fillId="0" borderId="16" xfId="4" applyNumberFormat="1" applyFont="1" applyFill="1" applyBorder="1" applyAlignment="1">
      <alignment horizontal="left" indent="1"/>
    </xf>
    <xf numFmtId="175" fontId="3" fillId="0" borderId="16" xfId="4" applyNumberFormat="1" applyFont="1" applyFill="1" applyBorder="1" applyAlignment="1">
      <alignment horizontal="center" vertical="center"/>
    </xf>
    <xf numFmtId="175" fontId="3" fillId="0" borderId="0" xfId="4" applyNumberFormat="1" applyFont="1" applyFill="1" applyAlignment="1">
      <alignment horizontal="center" vertical="center"/>
    </xf>
    <xf numFmtId="175" fontId="3" fillId="0" borderId="0" xfId="4" applyNumberFormat="1" applyFont="1" applyFill="1" applyAlignment="1">
      <alignment horizontal="left" vertical="center"/>
    </xf>
    <xf numFmtId="175" fontId="3" fillId="2" borderId="0" xfId="4" applyNumberFormat="1" applyFont="1" applyFill="1" applyAlignment="1">
      <alignment horizontal="left" vertical="center"/>
    </xf>
    <xf numFmtId="10" fontId="3" fillId="2" borderId="74" xfId="1" applyNumberFormat="1" applyFont="1" applyFill="1" applyBorder="1" applyAlignment="1">
      <alignment horizontal="right" vertical="center"/>
    </xf>
    <xf numFmtId="175" fontId="41" fillId="8" borderId="41" xfId="4" applyNumberFormat="1" applyFont="1" applyFill="1" applyBorder="1" applyAlignment="1">
      <alignment horizontal="left" vertical="center"/>
    </xf>
    <xf numFmtId="175" fontId="41" fillId="8" borderId="32" xfId="4" applyNumberFormat="1" applyFont="1" applyFill="1" applyBorder="1" applyAlignment="1">
      <alignment horizontal="left" vertical="center"/>
    </xf>
    <xf numFmtId="175" fontId="3" fillId="2" borderId="16" xfId="4" applyNumberFormat="1" applyFont="1" applyFill="1" applyBorder="1" applyAlignment="1">
      <alignment horizontal="left" vertical="center"/>
    </xf>
    <xf numFmtId="175" fontId="3" fillId="0" borderId="16" xfId="4" applyNumberFormat="1" applyFont="1" applyFill="1" applyBorder="1" applyAlignment="1">
      <alignment horizontal="left" vertical="center"/>
    </xf>
    <xf numFmtId="176" fontId="3" fillId="2" borderId="74" xfId="1" applyNumberFormat="1" applyFont="1" applyFill="1" applyBorder="1" applyAlignment="1">
      <alignment horizontal="right" vertical="center"/>
    </xf>
    <xf numFmtId="166" fontId="3" fillId="2" borderId="23" xfId="1" applyNumberFormat="1" applyFont="1" applyFill="1" applyBorder="1" applyAlignment="1">
      <alignment horizontal="right" vertical="center"/>
    </xf>
    <xf numFmtId="175" fontId="3" fillId="0" borderId="16" xfId="4" applyNumberFormat="1" applyFont="1" applyFill="1" applyBorder="1" applyAlignment="1">
      <alignment horizontal="right" vertical="center"/>
    </xf>
    <xf numFmtId="171" fontId="3" fillId="0" borderId="16" xfId="4" applyNumberFormat="1" applyFont="1" applyFill="1" applyBorder="1" applyAlignment="1">
      <alignment horizontal="left" vertical="center"/>
    </xf>
    <xf numFmtId="171" fontId="3" fillId="0" borderId="0" xfId="4" applyNumberFormat="1" applyFont="1" applyFill="1" applyAlignment="1">
      <alignment horizontal="left" vertical="center"/>
    </xf>
    <xf numFmtId="176" fontId="3" fillId="2" borderId="23" xfId="1" applyNumberFormat="1" applyFont="1" applyFill="1" applyBorder="1" applyAlignment="1">
      <alignment horizontal="right" vertical="center"/>
    </xf>
    <xf numFmtId="172" fontId="3" fillId="0" borderId="16" xfId="19" applyNumberFormat="1" applyFont="1" applyFill="1" applyBorder="1" applyAlignment="1">
      <alignment horizontal="left" vertical="center"/>
    </xf>
    <xf numFmtId="10" fontId="41" fillId="8" borderId="72" xfId="1" applyNumberFormat="1" applyFont="1" applyFill="1" applyBorder="1" applyAlignment="1">
      <alignment horizontal="center" vertical="center"/>
    </xf>
    <xf numFmtId="175" fontId="3" fillId="2" borderId="0" xfId="4" applyNumberFormat="1" applyFont="1" applyFill="1" applyAlignment="1">
      <alignment horizontal="right" vertical="center"/>
    </xf>
    <xf numFmtId="0" fontId="3" fillId="0" borderId="18" xfId="9" applyFont="1" applyFill="1" applyBorder="1" applyAlignment="1">
      <alignment horizontal="left" indent="1"/>
    </xf>
    <xf numFmtId="175" fontId="3" fillId="0" borderId="18" xfId="4" applyNumberFormat="1" applyFont="1" applyFill="1" applyBorder="1" applyAlignment="1">
      <alignment horizontal="left" vertical="center"/>
    </xf>
    <xf numFmtId="175" fontId="3" fillId="0" borderId="4" xfId="4" applyNumberFormat="1" applyFont="1" applyFill="1" applyBorder="1" applyAlignment="1">
      <alignment horizontal="left" vertical="center"/>
    </xf>
    <xf numFmtId="175" fontId="3" fillId="2" borderId="18" xfId="4" applyNumberFormat="1" applyFont="1" applyFill="1" applyBorder="1" applyAlignment="1">
      <alignment horizontal="left" vertical="center"/>
    </xf>
    <xf numFmtId="175" fontId="3" fillId="2" borderId="4" xfId="4" applyNumberFormat="1" applyFont="1" applyFill="1" applyBorder="1" applyAlignment="1">
      <alignment horizontal="left" vertical="center"/>
    </xf>
    <xf numFmtId="0" fontId="4" fillId="0" borderId="16" xfId="9" applyFont="1" applyFill="1" applyBorder="1" applyAlignment="1">
      <alignment horizontal="left" vertical="center" indent="1"/>
    </xf>
    <xf numFmtId="175" fontId="4" fillId="0" borderId="69" xfId="4" applyNumberFormat="1" applyFont="1" applyFill="1" applyBorder="1" applyAlignment="1">
      <alignment horizontal="center" vertical="center"/>
    </xf>
    <xf numFmtId="171" fontId="4" fillId="0" borderId="16" xfId="4" applyNumberFormat="1" applyFont="1" applyFill="1" applyBorder="1" applyAlignment="1">
      <alignment horizontal="center" vertical="center"/>
    </xf>
    <xf numFmtId="165" fontId="4" fillId="0" borderId="16" xfId="4" applyFont="1" applyFill="1" applyBorder="1" applyAlignment="1">
      <alignment horizontal="center" vertical="center"/>
    </xf>
    <xf numFmtId="165" fontId="4" fillId="0" borderId="0" xfId="4" applyFont="1" applyFill="1" applyBorder="1" applyAlignment="1">
      <alignment horizontal="center" vertical="center"/>
    </xf>
    <xf numFmtId="165" fontId="4" fillId="2" borderId="16" xfId="4" applyFont="1" applyFill="1" applyBorder="1" applyAlignment="1">
      <alignment horizontal="center" vertical="center"/>
    </xf>
    <xf numFmtId="165" fontId="4" fillId="2" borderId="0" xfId="4" applyFont="1" applyFill="1" applyBorder="1" applyAlignment="1">
      <alignment horizontal="center" vertical="center"/>
    </xf>
    <xf numFmtId="171" fontId="41" fillId="8" borderId="41" xfId="4" applyNumberFormat="1" applyFont="1" applyFill="1" applyBorder="1" applyAlignment="1">
      <alignment horizontal="left" vertical="center"/>
    </xf>
    <xf numFmtId="171" fontId="41" fillId="8" borderId="32" xfId="4" applyNumberFormat="1" applyFont="1" applyFill="1" applyBorder="1" applyAlignment="1">
      <alignment horizontal="left" vertical="center"/>
    </xf>
    <xf numFmtId="166" fontId="0" fillId="0" borderId="0" xfId="0" applyNumberFormat="1" applyAlignment="1">
      <alignment horizontal="center" vertical="center"/>
    </xf>
    <xf numFmtId="168" fontId="21" fillId="4" borderId="4" xfId="7" applyNumberFormat="1" applyFont="1" applyFill="1" applyBorder="1" applyAlignment="1">
      <alignment horizontal="center" vertical="center"/>
    </xf>
    <xf numFmtId="4" fontId="39" fillId="9" borderId="0" xfId="7" applyNumberFormat="1" applyFont="1" applyFill="1" applyAlignment="1">
      <alignment horizontal="center" vertical="center"/>
    </xf>
    <xf numFmtId="4" fontId="21" fillId="9" borderId="2" xfId="7" applyNumberFormat="1" applyFont="1" applyFill="1" applyBorder="1" applyAlignment="1">
      <alignment horizontal="center" vertical="center"/>
    </xf>
    <xf numFmtId="176" fontId="4" fillId="2" borderId="0" xfId="1" applyNumberFormat="1" applyFont="1" applyFill="1" applyBorder="1" applyAlignment="1">
      <alignment horizontal="center" vertical="center"/>
    </xf>
    <xf numFmtId="165" fontId="20" fillId="8" borderId="1" xfId="4" applyFont="1" applyFill="1" applyBorder="1" applyAlignment="1">
      <alignment horizontal="center" vertical="center"/>
    </xf>
    <xf numFmtId="170" fontId="4" fillId="0" borderId="0" xfId="19" applyNumberFormat="1" applyFont="1" applyFill="1" applyBorder="1" applyAlignment="1">
      <alignment horizontal="center" vertical="center"/>
    </xf>
    <xf numFmtId="170" fontId="4" fillId="0" borderId="0" xfId="4" applyNumberFormat="1" applyFont="1" applyFill="1" applyBorder="1" applyAlignment="1">
      <alignment horizontal="center" vertical="center"/>
    </xf>
    <xf numFmtId="165" fontId="41" fillId="8" borderId="41" xfId="4" applyFont="1" applyFill="1" applyBorder="1" applyAlignment="1">
      <alignment horizontal="left" vertical="center"/>
    </xf>
    <xf numFmtId="165" fontId="41" fillId="8" borderId="32" xfId="4" applyFont="1" applyFill="1" applyBorder="1" applyAlignment="1">
      <alignment horizontal="left" vertical="center"/>
    </xf>
    <xf numFmtId="0" fontId="14" fillId="2" borderId="0" xfId="0" applyFont="1" applyFill="1" applyAlignment="1">
      <alignment horizontal="left" vertical="top" wrapText="1"/>
    </xf>
    <xf numFmtId="49" fontId="11" fillId="2" borderId="0" xfId="23" applyNumberFormat="1" applyFont="1" applyFill="1" applyAlignment="1">
      <alignment horizontal="center" vertical="center" wrapText="1"/>
    </xf>
    <xf numFmtId="49" fontId="12" fillId="2" borderId="0" xfId="23" applyNumberFormat="1" applyFont="1" applyFill="1" applyAlignment="1">
      <alignment horizontal="center" vertical="center" wrapText="1"/>
    </xf>
    <xf numFmtId="0" fontId="18" fillId="4" borderId="0" xfId="7" applyFont="1" applyFill="1" applyAlignment="1">
      <alignment horizontal="left" wrapText="1"/>
    </xf>
    <xf numFmtId="0" fontId="21" fillId="0" borderId="16" xfId="7" applyFont="1" applyBorder="1" applyAlignment="1">
      <alignment horizontal="left" vertical="top" wrapText="1"/>
    </xf>
    <xf numFmtId="0" fontId="21" fillId="0" borderId="0" xfId="7" applyFont="1" applyAlignment="1">
      <alignment horizontal="left" vertical="top" wrapText="1"/>
    </xf>
    <xf numFmtId="0" fontId="33" fillId="0" borderId="5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3" fontId="43" fillId="13" borderId="21" xfId="9" applyNumberFormat="1" applyFont="1" applyFill="1" applyBorder="1" applyAlignment="1">
      <alignment horizontal="center" vertical="center"/>
    </xf>
    <xf numFmtId="3" fontId="43" fillId="13" borderId="29" xfId="9" applyNumberFormat="1" applyFont="1" applyFill="1" applyBorder="1" applyAlignment="1">
      <alignment horizontal="center" vertical="center"/>
    </xf>
    <xf numFmtId="3" fontId="43" fillId="13" borderId="22" xfId="9" applyNumberFormat="1" applyFont="1" applyFill="1" applyBorder="1" applyAlignment="1">
      <alignment horizontal="center" vertical="center"/>
    </xf>
    <xf numFmtId="0" fontId="4" fillId="0" borderId="21" xfId="0" applyFont="1" applyBorder="1" applyAlignment="1">
      <alignment horizontal="left" vertical="center" wrapText="1"/>
    </xf>
    <xf numFmtId="0" fontId="4" fillId="0" borderId="29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left" vertical="center" wrapText="1"/>
    </xf>
    <xf numFmtId="3" fontId="51" fillId="13" borderId="21" xfId="9" applyNumberFormat="1" applyFont="1" applyFill="1" applyBorder="1" applyAlignment="1">
      <alignment horizontal="center" vertical="center"/>
    </xf>
    <xf numFmtId="3" fontId="51" fillId="13" borderId="29" xfId="9" applyNumberFormat="1" applyFont="1" applyFill="1" applyBorder="1" applyAlignment="1">
      <alignment horizontal="center" vertical="center"/>
    </xf>
    <xf numFmtId="3" fontId="51" fillId="13" borderId="22" xfId="9" applyNumberFormat="1" applyFont="1" applyFill="1" applyBorder="1" applyAlignment="1">
      <alignment horizontal="center" vertical="center"/>
    </xf>
    <xf numFmtId="3" fontId="41" fillId="0" borderId="6" xfId="9" applyNumberFormat="1" applyFont="1" applyFill="1" applyBorder="1" applyAlignment="1">
      <alignment horizontal="center" vertical="center"/>
    </xf>
    <xf numFmtId="0" fontId="3" fillId="0" borderId="5" xfId="8" applyFont="1" applyBorder="1" applyAlignment="1">
      <alignment horizontal="left" vertical="center" wrapText="1"/>
    </xf>
    <xf numFmtId="0" fontId="3" fillId="0" borderId="5" xfId="8" applyFont="1" applyBorder="1" applyAlignment="1">
      <alignment horizontal="left" vertical="center"/>
    </xf>
    <xf numFmtId="0" fontId="4" fillId="0" borderId="1" xfId="12" applyFont="1" applyBorder="1" applyAlignment="1">
      <alignment horizontal="left" vertical="center" wrapText="1"/>
    </xf>
    <xf numFmtId="0" fontId="3" fillId="0" borderId="5" xfId="12" applyFont="1" applyBorder="1" applyAlignment="1">
      <alignment horizontal="left" vertical="center" wrapText="1"/>
    </xf>
    <xf numFmtId="0" fontId="45" fillId="0" borderId="5" xfId="0" applyFont="1" applyBorder="1" applyAlignment="1">
      <alignment horizontal="left" wrapText="1"/>
    </xf>
    <xf numFmtId="0" fontId="45" fillId="0" borderId="5" xfId="0" applyFont="1" applyBorder="1" applyAlignment="1">
      <alignment horizontal="left" vertical="center" wrapText="1"/>
    </xf>
    <xf numFmtId="0" fontId="37" fillId="2" borderId="0" xfId="0" applyFont="1" applyFill="1" applyAlignment="1">
      <alignment horizontal="center"/>
    </xf>
    <xf numFmtId="0" fontId="45" fillId="0" borderId="1" xfId="0" applyFont="1" applyBorder="1" applyAlignment="1">
      <alignment horizontal="left" vertical="center" wrapText="1"/>
    </xf>
    <xf numFmtId="0" fontId="43" fillId="13" borderId="0" xfId="9" applyFont="1" applyFill="1" applyAlignment="1">
      <alignment horizontal="center" vertical="center" wrapText="1"/>
    </xf>
    <xf numFmtId="0" fontId="43" fillId="13" borderId="65" xfId="9" applyFont="1" applyFill="1" applyBorder="1" applyAlignment="1">
      <alignment horizontal="center" vertical="center" wrapText="1"/>
    </xf>
    <xf numFmtId="0" fontId="43" fillId="13" borderId="11" xfId="9" applyFont="1" applyFill="1" applyBorder="1" applyAlignment="1">
      <alignment horizontal="center" vertical="center"/>
    </xf>
    <xf numFmtId="0" fontId="45" fillId="0" borderId="12" xfId="0" applyFont="1" applyBorder="1" applyAlignment="1">
      <alignment horizontal="left" vertical="top" wrapText="1"/>
    </xf>
    <xf numFmtId="0" fontId="45" fillId="0" borderId="1" xfId="0" applyFont="1" applyBorder="1" applyAlignment="1">
      <alignment horizontal="left" vertical="top" wrapText="1"/>
    </xf>
    <xf numFmtId="0" fontId="46" fillId="0" borderId="0" xfId="0" applyFont="1" applyAlignment="1">
      <alignment horizontal="left" vertical="center" wrapText="1"/>
    </xf>
    <xf numFmtId="0" fontId="37" fillId="0" borderId="0" xfId="0" applyFont="1" applyAlignment="1">
      <alignment horizontal="left" wrapText="1"/>
    </xf>
    <xf numFmtId="0" fontId="45" fillId="0" borderId="0" xfId="0" applyFont="1" applyAlignment="1">
      <alignment horizontal="left" wrapText="1"/>
    </xf>
    <xf numFmtId="0" fontId="20" fillId="11" borderId="1" xfId="0" applyFont="1" applyFill="1" applyBorder="1" applyAlignment="1">
      <alignment horizontal="left"/>
    </xf>
    <xf numFmtId="0" fontId="17" fillId="23" borderId="1" xfId="0" applyFont="1" applyFill="1" applyBorder="1" applyAlignment="1">
      <alignment horizontal="left"/>
    </xf>
    <xf numFmtId="0" fontId="3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3" fontId="51" fillId="13" borderId="14" xfId="9" applyNumberFormat="1" applyFont="1" applyFill="1" applyBorder="1" applyAlignment="1">
      <alignment horizontal="center" vertical="center"/>
    </xf>
    <xf numFmtId="3" fontId="51" fillId="13" borderId="25" xfId="9" applyNumberFormat="1" applyFont="1" applyFill="1" applyBorder="1" applyAlignment="1">
      <alignment horizontal="center" vertical="center"/>
    </xf>
    <xf numFmtId="3" fontId="51" fillId="13" borderId="21" xfId="9" applyNumberFormat="1" applyFont="1" applyFill="1" applyBorder="1" applyAlignment="1">
      <alignment horizontal="center" vertical="center" wrapText="1"/>
    </xf>
    <xf numFmtId="3" fontId="51" fillId="13" borderId="29" xfId="9" applyNumberFormat="1" applyFont="1" applyFill="1" applyBorder="1" applyAlignment="1">
      <alignment horizontal="center" vertical="center" wrapText="1"/>
    </xf>
    <xf numFmtId="3" fontId="51" fillId="13" borderId="22" xfId="9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42" fillId="2" borderId="0" xfId="0" applyFont="1" applyFill="1" applyAlignment="1">
      <alignment horizontal="left" vertical="center" wrapText="1"/>
    </xf>
    <xf numFmtId="0" fontId="20" fillId="2" borderId="0" xfId="0" applyFont="1" applyFill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20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center" wrapText="1"/>
    </xf>
    <xf numFmtId="0" fontId="4" fillId="0" borderId="12" xfId="0" applyFont="1" applyBorder="1" applyAlignment="1">
      <alignment horizontal="left" vertical="center" wrapText="1"/>
    </xf>
    <xf numFmtId="0" fontId="46" fillId="2" borderId="0" xfId="0" applyFont="1" applyFill="1" applyAlignment="1">
      <alignment horizontal="left" vertical="center" wrapText="1"/>
    </xf>
    <xf numFmtId="0" fontId="52" fillId="0" borderId="1" xfId="0" applyFont="1" applyBorder="1" applyAlignment="1">
      <alignment horizontal="left" vertical="top" wrapText="1"/>
    </xf>
    <xf numFmtId="0" fontId="46" fillId="2" borderId="0" xfId="0" applyFont="1" applyFill="1" applyAlignment="1">
      <alignment horizontal="left" wrapText="1"/>
    </xf>
    <xf numFmtId="0" fontId="52" fillId="0" borderId="5" xfId="0" applyFont="1" applyBorder="1" applyAlignment="1">
      <alignment horizontal="left" vertical="top" wrapText="1"/>
    </xf>
    <xf numFmtId="0" fontId="52" fillId="0" borderId="0" xfId="0" applyFont="1" applyAlignment="1">
      <alignment horizontal="left" vertical="top" wrapText="1"/>
    </xf>
    <xf numFmtId="0" fontId="52" fillId="2" borderId="5" xfId="0" applyFont="1" applyFill="1" applyBorder="1" applyAlignment="1">
      <alignment horizontal="left"/>
    </xf>
    <xf numFmtId="0" fontId="58" fillId="4" borderId="47" xfId="2" applyFont="1" applyFill="1" applyBorder="1" applyAlignment="1">
      <alignment horizontal="left" vertical="center"/>
    </xf>
    <xf numFmtId="0" fontId="9" fillId="0" borderId="47" xfId="2" applyFont="1" applyBorder="1" applyAlignment="1">
      <alignment vertical="center"/>
    </xf>
    <xf numFmtId="0" fontId="58" fillId="4" borderId="48" xfId="2" applyFont="1" applyFill="1" applyBorder="1" applyAlignment="1">
      <alignment horizontal="left" vertical="center" wrapText="1"/>
    </xf>
    <xf numFmtId="0" fontId="9" fillId="0" borderId="48" xfId="2" applyFont="1" applyBorder="1" applyAlignment="1">
      <alignment vertical="center"/>
    </xf>
    <xf numFmtId="3" fontId="17" fillId="4" borderId="6" xfId="17" applyNumberFormat="1" applyFont="1" applyFill="1" applyBorder="1" applyAlignment="1">
      <alignment horizontal="right" vertical="center" wrapText="1"/>
    </xf>
    <xf numFmtId="3" fontId="39" fillId="0" borderId="0" xfId="0" applyNumberFormat="1" applyFont="1" applyAlignment="1">
      <alignment horizontal="center"/>
    </xf>
    <xf numFmtId="0" fontId="55" fillId="0" borderId="5" xfId="0" applyFont="1" applyBorder="1" applyAlignment="1">
      <alignment horizontal="left" vertical="center"/>
    </xf>
    <xf numFmtId="0" fontId="55" fillId="0" borderId="2" xfId="0" applyFont="1" applyBorder="1" applyAlignment="1">
      <alignment horizontal="left" vertical="center"/>
    </xf>
    <xf numFmtId="0" fontId="35" fillId="0" borderId="3" xfId="5" applyFont="1" applyBorder="1" applyAlignment="1">
      <alignment horizontal="left" vertical="center" wrapText="1"/>
    </xf>
    <xf numFmtId="0" fontId="53" fillId="17" borderId="37" xfId="5" applyFont="1" applyFill="1" applyBorder="1" applyAlignment="1">
      <alignment horizontal="center" vertical="center" wrapText="1"/>
    </xf>
    <xf numFmtId="0" fontId="53" fillId="17" borderId="38" xfId="5" applyFont="1" applyFill="1" applyBorder="1" applyAlignment="1">
      <alignment horizontal="center" vertical="center" wrapText="1"/>
    </xf>
    <xf numFmtId="0" fontId="53" fillId="17" borderId="5" xfId="5" applyFont="1" applyFill="1" applyBorder="1" applyAlignment="1">
      <alignment horizontal="center" vertical="center" wrapText="1"/>
    </xf>
    <xf numFmtId="0" fontId="32" fillId="0" borderId="0" xfId="0" applyFont="1" applyAlignment="1">
      <alignment horizontal="left" vertical="center"/>
    </xf>
    <xf numFmtId="0" fontId="63" fillId="0" borderId="45" xfId="0" applyFont="1" applyBorder="1" applyAlignment="1">
      <alignment horizontal="center" vertical="center" textRotation="90" wrapText="1"/>
    </xf>
    <xf numFmtId="0" fontId="63" fillId="0" borderId="0" xfId="0" applyFont="1" applyAlignment="1">
      <alignment horizontal="center" vertical="center" textRotation="90" wrapText="1"/>
    </xf>
    <xf numFmtId="0" fontId="63" fillId="0" borderId="43" xfId="0" applyFont="1" applyBorder="1" applyAlignment="1">
      <alignment horizontal="center" vertical="center" textRotation="90" wrapText="1"/>
    </xf>
    <xf numFmtId="0" fontId="65" fillId="0" borderId="0" xfId="0" applyFont="1" applyAlignment="1">
      <alignment horizontal="left" vertical="center" wrapText="1"/>
    </xf>
    <xf numFmtId="0" fontId="30" fillId="2" borderId="55" xfId="26" applyFont="1" applyFill="1" applyBorder="1" applyAlignment="1">
      <alignment horizontal="left" vertical="center"/>
    </xf>
    <xf numFmtId="0" fontId="28" fillId="0" borderId="51" xfId="26" applyFont="1" applyBorder="1" applyAlignment="1">
      <alignment horizontal="center" vertical="center" textRotation="90" wrapText="1"/>
    </xf>
    <xf numFmtId="0" fontId="28" fillId="0" borderId="0" xfId="26" applyFont="1" applyAlignment="1">
      <alignment horizontal="center" vertical="center" textRotation="90" wrapText="1"/>
    </xf>
    <xf numFmtId="0" fontId="28" fillId="0" borderId="54" xfId="26" applyFont="1" applyBorder="1" applyAlignment="1">
      <alignment horizontal="center" vertical="center" textRotation="90" wrapText="1"/>
    </xf>
    <xf numFmtId="0" fontId="81" fillId="0" borderId="51" xfId="26" applyFont="1" applyBorder="1" applyAlignment="1">
      <alignment horizontal="center" vertical="center" textRotation="90" wrapText="1"/>
    </xf>
    <xf numFmtId="0" fontId="81" fillId="0" borderId="0" xfId="26" applyFont="1" applyAlignment="1">
      <alignment horizontal="center" vertical="center" textRotation="90" wrapText="1"/>
    </xf>
    <xf numFmtId="0" fontId="81" fillId="0" borderId="54" xfId="26" applyFont="1" applyBorder="1" applyAlignment="1">
      <alignment horizontal="center" vertical="center" textRotation="90" wrapText="1"/>
    </xf>
    <xf numFmtId="0" fontId="24" fillId="0" borderId="51" xfId="27" applyFont="1" applyFill="1" applyBorder="1" applyAlignment="1">
      <alignment horizontal="center" vertical="center" textRotation="90" wrapText="1"/>
    </xf>
    <xf numFmtId="0" fontId="24" fillId="0" borderId="0" xfId="27" applyFont="1" applyFill="1" applyBorder="1" applyAlignment="1">
      <alignment horizontal="center" vertical="center" textRotation="90" wrapText="1"/>
    </xf>
    <xf numFmtId="0" fontId="24" fillId="0" borderId="54" xfId="27" applyFont="1" applyFill="1" applyBorder="1" applyAlignment="1">
      <alignment horizontal="center" vertical="center" textRotation="90" wrapText="1"/>
    </xf>
    <xf numFmtId="0" fontId="32" fillId="0" borderId="0" xfId="26" applyFont="1" applyAlignment="1">
      <alignment horizontal="left" vertical="center"/>
    </xf>
  </cellXfs>
  <cellStyles count="33">
    <cellStyle name="Hipervínculo" xfId="24" builtinId="8"/>
    <cellStyle name="Incorrecto 2" xfId="27" xr:uid="{00000000-0005-0000-0000-000001000000}"/>
    <cellStyle name="Millares" xfId="19" builtinId="3"/>
    <cellStyle name="Millares 2" xfId="20" xr:uid="{00000000-0005-0000-0000-000003000000}"/>
    <cellStyle name="Millares 2 2" xfId="13" xr:uid="{00000000-0005-0000-0000-000004000000}"/>
    <cellStyle name="Millares 2 3" xfId="4" xr:uid="{00000000-0005-0000-0000-000005000000}"/>
    <cellStyle name="Millares 2 3 2" xfId="16" xr:uid="{00000000-0005-0000-0000-000006000000}"/>
    <cellStyle name="Millares 2 4" xfId="28" xr:uid="{00000000-0005-0000-0000-000007000000}"/>
    <cellStyle name="Millares 2 4 2" xfId="29" xr:uid="{23749804-27B3-4828-A63A-B8A7DBE7A4CB}"/>
    <cellStyle name="Millares 5" xfId="32" xr:uid="{AE7382F7-AF86-4223-82F8-82E97027225B}"/>
    <cellStyle name="Millares 7" xfId="6" xr:uid="{00000000-0005-0000-0000-000008000000}"/>
    <cellStyle name="Millares 8" xfId="10" xr:uid="{00000000-0005-0000-0000-000009000000}"/>
    <cellStyle name="Millares 8 2" xfId="18" xr:uid="{00000000-0005-0000-0000-00000A000000}"/>
    <cellStyle name="Millares 8 3" xfId="3" xr:uid="{00000000-0005-0000-0000-00000B000000}"/>
    <cellStyle name="Normal" xfId="0" builtinId="0"/>
    <cellStyle name="Normal 10" xfId="15" xr:uid="{00000000-0005-0000-0000-00000D000000}"/>
    <cellStyle name="Normal 12 2" xfId="14" xr:uid="{00000000-0005-0000-0000-00000E000000}"/>
    <cellStyle name="Normal 2" xfId="25" xr:uid="{00000000-0005-0000-0000-00000F000000}"/>
    <cellStyle name="Normal 2 2" xfId="8" xr:uid="{00000000-0005-0000-0000-000010000000}"/>
    <cellStyle name="Normal 2 2 2" xfId="12" xr:uid="{00000000-0005-0000-0000-000011000000}"/>
    <cellStyle name="Normal 2 7 2" xfId="17" xr:uid="{00000000-0005-0000-0000-000012000000}"/>
    <cellStyle name="Normal 3" xfId="21" xr:uid="{00000000-0005-0000-0000-000013000000}"/>
    <cellStyle name="Normal 3 2" xfId="22" xr:uid="{00000000-0005-0000-0000-000014000000}"/>
    <cellStyle name="Normal 3 2 3" xfId="2" xr:uid="{00000000-0005-0000-0000-000015000000}"/>
    <cellStyle name="Normal 39" xfId="30" xr:uid="{15268BDD-5A79-467E-9F34-7AD10D978169}"/>
    <cellStyle name="Normal 39 2" xfId="31" xr:uid="{E27ADAA8-413C-4DDB-9FA2-345197C35B1D}"/>
    <cellStyle name="Normal 4" xfId="26" xr:uid="{00000000-0005-0000-0000-000016000000}"/>
    <cellStyle name="Normal 4 3" xfId="7" xr:uid="{00000000-0005-0000-0000-000017000000}"/>
    <cellStyle name="Normal 6" xfId="5" xr:uid="{00000000-0005-0000-0000-000018000000}"/>
    <cellStyle name="Normal 65 3 4" xfId="23" xr:uid="{00000000-0005-0000-0000-000019000000}"/>
    <cellStyle name="Porcentaje" xfId="1" builtinId="5"/>
    <cellStyle name="Porcentaje 2" xfId="11" xr:uid="{00000000-0005-0000-0000-00001B000000}"/>
    <cellStyle name="TEXTO NORMAL" xfId="9" xr:uid="{00000000-0005-0000-0000-00001C000000}"/>
  </cellStyles>
  <dxfs count="4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ill>
        <patternFill patternType="none"/>
      </fill>
    </dxf>
  </dxfs>
  <tableStyles count="0" defaultTableStyle="TableStyleMedium2" defaultPivotStyle="PivotStyleLight16"/>
  <colors>
    <mruColors>
      <color rgb="FF93B7FF"/>
      <color rgb="FF002060"/>
      <color rgb="FFFF7575"/>
      <color rgb="FF002B8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00000"/>
            </a:solidFill>
          </c:spPr>
          <c:invertIfNegative val="0"/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7A9C-46FC-8195-A9EB2471B4B9}"/>
              </c:ext>
            </c:extLst>
          </c:dPt>
          <c:dPt>
            <c:idx val="9"/>
            <c:invertIfNegative val="0"/>
            <c:bubble3D val="0"/>
            <c:spPr>
              <a:solidFill>
                <a:srgbClr val="FF7575"/>
              </a:solidFill>
            </c:spPr>
            <c:extLst>
              <c:ext xmlns:c16="http://schemas.microsoft.com/office/drawing/2014/chart" uri="{C3380CC4-5D6E-409C-BE32-E72D297353CC}">
                <c16:uniqueId val="{00000002-7A9C-46FC-8195-A9EB2471B4B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'1. PRODUCCIÓN METÁLICA'!$A$22:$A$31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
(Ene-May)</c:v>
                </c:pt>
              </c:strCache>
            </c:strRef>
          </c:cat>
          <c:val>
            <c:numRef>
              <c:f>'1. PRODUCCIÓN METÁLICA'!$O$22:$O$31</c:f>
              <c:numCache>
                <c:formatCode>#,##0</c:formatCode>
                <c:ptCount val="10"/>
                <c:pt idx="0">
                  <c:v>2352.9595047380653</c:v>
                </c:pt>
                <c:pt idx="1">
                  <c:v>2440.1811105834286</c:v>
                </c:pt>
                <c:pt idx="2">
                  <c:v>2416.8811002070697</c:v>
                </c:pt>
                <c:pt idx="3">
                  <c:v>2437.9253739027731</c:v>
                </c:pt>
                <c:pt idx="4">
                  <c:v>2150.1259121219628</c:v>
                </c:pt>
                <c:pt idx="5">
                  <c:v>2326.0353089323735</c:v>
                </c:pt>
                <c:pt idx="6">
                  <c:v>2445.2708303173977</c:v>
                </c:pt>
                <c:pt idx="7">
                  <c:v>2755.2443167853276</c:v>
                </c:pt>
                <c:pt idx="8">
                  <c:v>2736.1654283083481</c:v>
                </c:pt>
                <c:pt idx="9">
                  <c:v>1107.5649467602109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A9C-46FC-8195-A9EB2471B4B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73291776"/>
        <c:axId val="173301760"/>
      </c:barChart>
      <c:catAx>
        <c:axId val="17329177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es-PE"/>
          </a:p>
        </c:txPr>
        <c:crossAx val="173301760"/>
        <c:crosses val="autoZero"/>
        <c:auto val="1"/>
        <c:lblAlgn val="ctr"/>
        <c:lblOffset val="100"/>
        <c:noMultiLvlLbl val="0"/>
      </c:catAx>
      <c:valAx>
        <c:axId val="17330176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crossAx val="173291776"/>
        <c:crosses val="autoZero"/>
        <c:crossBetween val="between"/>
        <c:majorUnit val="1000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2060"/>
            </a:solidFill>
          </c:spPr>
          <c:invertIfNegative val="0"/>
          <c:dLbls>
            <c:dLbl>
              <c:idx val="4"/>
              <c:layout>
                <c:manualLayout>
                  <c:x val="1.7890771066875985E-3"/>
                  <c:y val="1.39500755720629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425-4D7B-A4C9-919696DF74C5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'6. EXPORTACIONES'!$B$57:$I$57</c:f>
              <c:strCache>
                <c:ptCount val="8"/>
                <c:pt idx="0">
                  <c:v>COBRE</c:v>
                </c:pt>
                <c:pt idx="1">
                  <c:v>ORO</c:v>
                </c:pt>
                <c:pt idx="2">
                  <c:v>ZINC</c:v>
                </c:pt>
                <c:pt idx="3">
                  <c:v>PLATA</c:v>
                </c:pt>
                <c:pt idx="4">
                  <c:v>PLOMO</c:v>
                </c:pt>
                <c:pt idx="5">
                  <c:v>ESTAÑO</c:v>
                </c:pt>
                <c:pt idx="6">
                  <c:v>HIERRO</c:v>
                </c:pt>
                <c:pt idx="7">
                  <c:v>MOLIBDENO</c:v>
                </c:pt>
              </c:strCache>
            </c:strRef>
          </c:cat>
          <c:val>
            <c:numRef>
              <c:f>'6. EXPORTACIONES'!$B$78:$I$78</c:f>
              <c:numCache>
                <c:formatCode>0.0%</c:formatCode>
                <c:ptCount val="8"/>
                <c:pt idx="0">
                  <c:v>-0.13331287224581756</c:v>
                </c:pt>
                <c:pt idx="1">
                  <c:v>-9.6226955612528142E-2</c:v>
                </c:pt>
                <c:pt idx="2">
                  <c:v>0.19502680951068996</c:v>
                </c:pt>
                <c:pt idx="3">
                  <c:v>-7.7647755136551977E-2</c:v>
                </c:pt>
                <c:pt idx="4">
                  <c:v>0.18957953413841477</c:v>
                </c:pt>
                <c:pt idx="5">
                  <c:v>-0.47724836269596715</c:v>
                </c:pt>
                <c:pt idx="6">
                  <c:v>-0.43165964561933323</c:v>
                </c:pt>
                <c:pt idx="7">
                  <c:v>-0.10168860854377104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425-4D7B-A4C9-919696DF74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417940080"/>
        <c:axId val="417940640"/>
      </c:barChart>
      <c:catAx>
        <c:axId val="417940080"/>
        <c:scaling>
          <c:orientation val="minMax"/>
        </c:scaling>
        <c:delete val="0"/>
        <c:axPos val="b"/>
        <c:numFmt formatCode="General" sourceLinked="1"/>
        <c:majorTickMark val="none"/>
        <c:minorTickMark val="out"/>
        <c:tickLblPos val="low"/>
        <c:txPr>
          <a:bodyPr rot="0" vert="horz"/>
          <a:lstStyle/>
          <a:p>
            <a:pPr>
              <a:defRPr sz="1000" b="0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es-PE"/>
          </a:p>
        </c:txPr>
        <c:crossAx val="417940640"/>
        <c:crossesAt val="0"/>
        <c:auto val="1"/>
        <c:lblAlgn val="ctr"/>
        <c:lblOffset val="100"/>
        <c:noMultiLvlLbl val="0"/>
      </c:catAx>
      <c:valAx>
        <c:axId val="417940640"/>
        <c:scaling>
          <c:orientation val="minMax"/>
        </c:scaling>
        <c:delete val="0"/>
        <c:axPos val="l"/>
        <c:numFmt formatCode="0%" sourceLinked="0"/>
        <c:majorTickMark val="none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es-PE"/>
          </a:p>
        </c:txPr>
        <c:crossAx val="417940080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002060"/>
            </a:solidFill>
          </c:spPr>
          <c:invertIfNegative val="0"/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1BB3-4D7A-81D3-70ABC7AEF32D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1BB3-4D7A-81D3-70ABC7AEF32D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1BB3-4D7A-81D3-70ABC7AEF32D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4-1BB3-4D7A-81D3-70ABC7AEF32D}"/>
              </c:ext>
            </c:extLst>
          </c:dPt>
          <c:dLbls>
            <c:dLbl>
              <c:idx val="6"/>
              <c:numFmt formatCode="#,##0" sourceLinked="0"/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sz="800" b="0" i="0" u="none" strike="noStrike" baseline="0">
                      <a:solidFill>
                        <a:srgbClr val="80808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s-P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1BB3-4D7A-81D3-70ABC7AEF32D}"/>
                </c:ext>
              </c:extLst>
            </c:dLbl>
            <c:dLbl>
              <c:idx val="10"/>
              <c:numFmt formatCode="#,##0" sourceLinked="0"/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sz="800" b="0" i="0" u="none" strike="noStrike" baseline="0">
                      <a:solidFill>
                        <a:srgbClr val="80808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s-P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1BB3-4D7A-81D3-70ABC7AEF32D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'6. EXPORTACIONES'!$A$6:$A$16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 
(Ene - Abr)</c:v>
                </c:pt>
              </c:strCache>
            </c:strRef>
          </c:cat>
          <c:val>
            <c:numRef>
              <c:f>'6. EXPORTACIONES'!$K$6:$K$16</c:f>
              <c:numCache>
                <c:formatCode>_-* #,##0_-;\-* #,##0_-;_-* "-"??_-;_-@_-</c:formatCode>
                <c:ptCount val="11"/>
                <c:pt idx="0">
                  <c:v>18949.83056080811</c:v>
                </c:pt>
                <c:pt idx="1">
                  <c:v>21825.521895734943</c:v>
                </c:pt>
                <c:pt idx="2">
                  <c:v>27564.080812126464</c:v>
                </c:pt>
                <c:pt idx="3">
                  <c:v>28904.416009361157</c:v>
                </c:pt>
                <c:pt idx="4">
                  <c:v>28350.684823899443</c:v>
                </c:pt>
                <c:pt idx="5">
                  <c:v>26123.679105276184</c:v>
                </c:pt>
                <c:pt idx="6">
                  <c:v>39900.752947377376</c:v>
                </c:pt>
                <c:pt idx="7">
                  <c:v>38278.00956854003</c:v>
                </c:pt>
                <c:pt idx="8">
                  <c:v>42397.759463426621</c:v>
                </c:pt>
                <c:pt idx="9">
                  <c:v>47933.74064288965</c:v>
                </c:pt>
                <c:pt idx="10" formatCode="_-* #,##0.0_-;\-* #,##0.0_-;_-* &quot;-&quot;??_-;_-@_-">
                  <c:v>17210.689000384562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BB3-4D7A-81D3-70ABC7AEF3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17942880"/>
        <c:axId val="417943440"/>
      </c:barChart>
      <c:catAx>
        <c:axId val="4179428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0" vert="horz"/>
          <a:lstStyle/>
          <a:p>
            <a:pPr>
              <a:defRPr sz="1000" b="0" i="0" u="none" strike="noStrike" baseline="0">
                <a:ln>
                  <a:noFill/>
                </a:ln>
                <a:solidFill>
                  <a:sysClr val="windowText" lastClr="000000"/>
                </a:solidFill>
                <a:effectLst/>
                <a:latin typeface="Calibri"/>
                <a:ea typeface="Calibri"/>
                <a:cs typeface="Calibri"/>
              </a:defRPr>
            </a:pPr>
            <a:endParaRPr lang="es-PE"/>
          </a:p>
        </c:txPr>
        <c:crossAx val="417943440"/>
        <c:crosses val="autoZero"/>
        <c:auto val="1"/>
        <c:lblAlgn val="ctr"/>
        <c:lblOffset val="100"/>
        <c:tickMarkSkip val="1"/>
        <c:noMultiLvlLbl val="0"/>
      </c:catAx>
      <c:valAx>
        <c:axId val="417943440"/>
        <c:scaling>
          <c:orientation val="minMax"/>
        </c:scaling>
        <c:delete val="0"/>
        <c:axPos val="l"/>
        <c:numFmt formatCode="_-* #,##0_-;\-* #,##0_-;_-* &quot;-&quot;??_-;_-@_-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es-PE"/>
          </a:p>
        </c:txPr>
        <c:crossAx val="417942880"/>
        <c:crosses val="autoZero"/>
        <c:crossBetween val="between"/>
        <c:majorUnit val="10000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>
                <a:lumMod val="50000"/>
              </a:schemeClr>
            </a:solidFill>
          </c:spPr>
          <c:invertIfNegative val="0"/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57A1-4FF2-A5F7-CE478D4918BA}"/>
              </c:ext>
            </c:extLst>
          </c:dPt>
          <c:dPt>
            <c:idx val="9"/>
            <c:invertIfNegative val="0"/>
            <c:bubble3D val="0"/>
            <c:spPr>
              <a:solidFill>
                <a:srgbClr val="5B9BD5"/>
              </a:solidFill>
            </c:spPr>
            <c:extLst>
              <c:ext xmlns:c16="http://schemas.microsoft.com/office/drawing/2014/chart" uri="{C3380CC4-5D6E-409C-BE32-E72D297353CC}">
                <c16:uniqueId val="{00000002-57A1-4FF2-A5F7-CE478D4918B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'7. INVERSIONES'!$A$21:$A$30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
(ene-may)</c:v>
                </c:pt>
              </c:strCache>
            </c:strRef>
          </c:cat>
          <c:val>
            <c:numRef>
              <c:f>'7. INVERSIONES'!$I$21:$I$30</c:f>
              <c:numCache>
                <c:formatCode>_ * #,##0_ ;_ * \-#,##0_ ;_ * "-"??_ ;_ @_ </c:formatCode>
                <c:ptCount val="10"/>
                <c:pt idx="0">
                  <c:v>3334.1488452199983</c:v>
                </c:pt>
                <c:pt idx="1">
                  <c:v>3974.7368350199986</c:v>
                </c:pt>
                <c:pt idx="2">
                  <c:v>4954.6334482999991</c:v>
                </c:pt>
                <c:pt idx="3">
                  <c:v>5902.6203698999998</c:v>
                </c:pt>
                <c:pt idx="4">
                  <c:v>4309.1731239999999</c:v>
                </c:pt>
                <c:pt idx="5">
                  <c:v>5155.3422629999995</c:v>
                </c:pt>
                <c:pt idx="6">
                  <c:v>5243.9973179999997</c:v>
                </c:pt>
                <c:pt idx="7">
                  <c:v>4936.0891089999996</c:v>
                </c:pt>
                <c:pt idx="8">
                  <c:v>5001.6604420000003</c:v>
                </c:pt>
                <c:pt idx="9">
                  <c:v>1845.119643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7A1-4FF2-A5F7-CE478D4918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3291776"/>
        <c:axId val="173301760"/>
      </c:barChart>
      <c:catAx>
        <c:axId val="17329177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73301760"/>
        <c:crosses val="autoZero"/>
        <c:auto val="1"/>
        <c:lblAlgn val="ctr"/>
        <c:lblOffset val="100"/>
        <c:noMultiLvlLbl val="0"/>
      </c:catAx>
      <c:valAx>
        <c:axId val="173301760"/>
        <c:scaling>
          <c:orientation val="minMax"/>
        </c:scaling>
        <c:delete val="0"/>
        <c:axPos val="l"/>
        <c:numFmt formatCode="_ * #,##0_ ;_ * \-#,##0_ ;_ * &quot;-&quot;??_ ;_ @_ " sourceLinked="1"/>
        <c:majorTickMark val="out"/>
        <c:minorTickMark val="none"/>
        <c:tickLblPos val="nextTo"/>
        <c:crossAx val="17329177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3906996957844416E-2"/>
          <c:y val="9.8845734179087513E-2"/>
          <c:w val="0.96175575836592786"/>
          <c:h val="0.7025270800686835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3B7FF"/>
            </a:solidFill>
            <a:ln>
              <a:noFill/>
            </a:ln>
            <a:effectLst/>
          </c:spPr>
          <c:invertIfNegative val="0"/>
          <c:dPt>
            <c:idx val="8"/>
            <c:invertIfNegative val="0"/>
            <c:bubble3D val="0"/>
            <c:spPr>
              <a:solidFill>
                <a:srgbClr val="93B7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A2EE-4893-BD7A-AAD6D2C8DA0A}"/>
              </c:ext>
            </c:extLst>
          </c:dPt>
          <c:dPt>
            <c:idx val="9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A2EE-4893-BD7A-AAD6D2C8DA0A}"/>
              </c:ext>
            </c:extLst>
          </c:dPt>
          <c:dLbls>
            <c:dLbl>
              <c:idx val="4"/>
              <c:layout>
                <c:manualLayout>
                  <c:x val="-8.6918730986527588E-3"/>
                  <c:y val="-3.292180216537320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2EE-4893-BD7A-AAD6D2C8DA0A}"/>
                </c:ext>
              </c:extLst>
            </c:dLbl>
            <c:dLbl>
              <c:idx val="8"/>
              <c:layout>
                <c:manualLayout>
                  <c:x val="4.5433501959589283E-4"/>
                  <c:y val="-3.240765551880331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2EE-4893-BD7A-AAD6D2C8DA0A}"/>
                </c:ext>
              </c:extLst>
            </c:dLbl>
            <c:dLbl>
              <c:idx val="9"/>
              <c:numFmt formatCode="#,##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200" b="1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P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A2EE-4893-BD7A-AAD6D2C8DA0A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'15. RECAUDACIÓN'!$A$11:$A$20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 
(ene-may)</c:v>
                </c:pt>
              </c:strCache>
            </c:strRef>
          </c:cat>
          <c:val>
            <c:numRef>
              <c:f>'15. RECAUDACIÓN'!$G$11:$G$20</c:f>
              <c:numCache>
                <c:formatCode>_ * #,##0.0_ ;_ * \-#,##0.0_ ;_ * "-"??_ ;_ @_ </c:formatCode>
                <c:ptCount val="10"/>
                <c:pt idx="0">
                  <c:v>5997.20368478</c:v>
                </c:pt>
                <c:pt idx="1">
                  <c:v>9080.0895316599999</c:v>
                </c:pt>
                <c:pt idx="2">
                  <c:v>12248.277471096666</c:v>
                </c:pt>
                <c:pt idx="3">
                  <c:v>10513.433204446665</c:v>
                </c:pt>
                <c:pt idx="4">
                  <c:v>8016.9140878100006</c:v>
                </c:pt>
                <c:pt idx="5">
                  <c:v>24484.571917260004</c:v>
                </c:pt>
                <c:pt idx="6">
                  <c:v>23585.966682310001</c:v>
                </c:pt>
                <c:pt idx="7">
                  <c:v>16111.600872479999</c:v>
                </c:pt>
                <c:pt idx="8">
                  <c:v>18383.583112369997</c:v>
                </c:pt>
                <c:pt idx="9">
                  <c:v>11221.395383019999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2EE-4893-BD7A-AAD6D2C8DA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7"/>
        <c:axId val="313296399"/>
        <c:axId val="313285583"/>
      </c:barChart>
      <c:catAx>
        <c:axId val="31329639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65000"/>
                <a:lumOff val="3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313285583"/>
        <c:crosses val="autoZero"/>
        <c:auto val="1"/>
        <c:lblAlgn val="ctr"/>
        <c:lblOffset val="100"/>
        <c:noMultiLvlLbl val="0"/>
      </c:catAx>
      <c:valAx>
        <c:axId val="313285583"/>
        <c:scaling>
          <c:orientation val="minMax"/>
          <c:max val="25000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tx1">
                <a:lumMod val="65000"/>
                <a:lumOff val="3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313296399"/>
        <c:crosses val="autoZero"/>
        <c:crossBetween val="between"/>
        <c:majorUnit val="500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#CONTENIDO!A1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hyperlink" Target="#CONTENIDO!A1"/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hyperlink" Target="#CONTENIDO!A1"/><Relationship Id="rId1" Type="http://schemas.openxmlformats.org/officeDocument/2006/relationships/chart" Target="../charts/chart4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hyperlink" Target="#CONTENIDO!A1"/><Relationship Id="rId1" Type="http://schemas.openxmlformats.org/officeDocument/2006/relationships/chart" Target="../charts/chart5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565785</xdr:colOff>
      <xdr:row>1</xdr:row>
      <xdr:rowOff>19050</xdr:rowOff>
    </xdr:from>
    <xdr:to>
      <xdr:col>9</xdr:col>
      <xdr:colOff>408829</xdr:colOff>
      <xdr:row>8</xdr:row>
      <xdr:rowOff>9348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35505" y="194310"/>
          <a:ext cx="6131449" cy="121711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63207</xdr:colOff>
      <xdr:row>56</xdr:row>
      <xdr:rowOff>19050</xdr:rowOff>
    </xdr:from>
    <xdr:to>
      <xdr:col>13</xdr:col>
      <xdr:colOff>542924</xdr:colOff>
      <xdr:row>63</xdr:row>
      <xdr:rowOff>1</xdr:rowOff>
    </xdr:to>
    <xdr:graphicFrame macro="">
      <xdr:nvGraphicFramePr>
        <xdr:cNvPr id="2" name="2 Gráfico">
          <a:extLst>
            <a:ext uri="{FF2B5EF4-FFF2-40B4-BE49-F238E27FC236}">
              <a16:creationId xmlns:a16="http://schemas.microsoft.com/office/drawing/2014/main" id="{C4B10240-2845-45DC-B44C-53550636F6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9524</xdr:colOff>
      <xdr:row>0</xdr:row>
      <xdr:rowOff>85725</xdr:rowOff>
    </xdr:from>
    <xdr:to>
      <xdr:col>13</xdr:col>
      <xdr:colOff>828562</xdr:colOff>
      <xdr:row>2</xdr:row>
      <xdr:rowOff>76327</xdr:rowOff>
    </xdr:to>
    <xdr:sp macro="" textlink="">
      <xdr:nvSpPr>
        <xdr:cNvPr id="3" name="Rectángulo: esquinas redondeadas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839031D-4918-4DB5-BB55-AD23F0B918B4}"/>
            </a:ext>
          </a:extLst>
        </xdr:cNvPr>
        <xdr:cNvSpPr/>
      </xdr:nvSpPr>
      <xdr:spPr>
        <a:xfrm>
          <a:off x="10077449" y="85725"/>
          <a:ext cx="1647713" cy="371602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28575</xdr:colOff>
      <xdr:row>0</xdr:row>
      <xdr:rowOff>66675</xdr:rowOff>
    </xdr:from>
    <xdr:to>
      <xdr:col>7</xdr:col>
      <xdr:colOff>723900</xdr:colOff>
      <xdr:row>2</xdr:row>
      <xdr:rowOff>95377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2269118-96A4-4183-92E9-F70AAFC198F7}"/>
            </a:ext>
          </a:extLst>
        </xdr:cNvPr>
        <xdr:cNvSpPr/>
      </xdr:nvSpPr>
      <xdr:spPr>
        <a:xfrm>
          <a:off x="8315325" y="66675"/>
          <a:ext cx="1323975" cy="419227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733424</xdr:colOff>
      <xdr:row>0</xdr:row>
      <xdr:rowOff>85726</xdr:rowOff>
    </xdr:from>
    <xdr:to>
      <xdr:col>7</xdr:col>
      <xdr:colOff>609599</xdr:colOff>
      <xdr:row>2</xdr:row>
      <xdr:rowOff>78009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982B70C-B351-4B3F-9DD8-3E48F8A64E81}"/>
            </a:ext>
          </a:extLst>
        </xdr:cNvPr>
        <xdr:cNvSpPr/>
      </xdr:nvSpPr>
      <xdr:spPr>
        <a:xfrm>
          <a:off x="6076949" y="85726"/>
          <a:ext cx="1400175" cy="382808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762000</xdr:colOff>
      <xdr:row>0</xdr:row>
      <xdr:rowOff>47625</xdr:rowOff>
    </xdr:from>
    <xdr:to>
      <xdr:col>8</xdr:col>
      <xdr:colOff>681429</xdr:colOff>
      <xdr:row>2</xdr:row>
      <xdr:rowOff>108488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10B841B-CA46-40AA-9110-702E5CCE026A}"/>
            </a:ext>
          </a:extLst>
        </xdr:cNvPr>
        <xdr:cNvSpPr/>
      </xdr:nvSpPr>
      <xdr:spPr>
        <a:xfrm>
          <a:off x="6477000" y="47625"/>
          <a:ext cx="1662504" cy="422813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419100</xdr:colOff>
      <xdr:row>0</xdr:row>
      <xdr:rowOff>66675</xdr:rowOff>
    </xdr:from>
    <xdr:to>
      <xdr:col>8</xdr:col>
      <xdr:colOff>490929</xdr:colOff>
      <xdr:row>2</xdr:row>
      <xdr:rowOff>127538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B5A4B7E-8564-4C44-88CE-2BD640F63E62}"/>
            </a:ext>
          </a:extLst>
        </xdr:cNvPr>
        <xdr:cNvSpPr/>
      </xdr:nvSpPr>
      <xdr:spPr>
        <a:xfrm>
          <a:off x="6200775" y="66675"/>
          <a:ext cx="1662504" cy="422813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114300</xdr:colOff>
      <xdr:row>0</xdr:row>
      <xdr:rowOff>66675</xdr:rowOff>
    </xdr:from>
    <xdr:to>
      <xdr:col>8</xdr:col>
      <xdr:colOff>500454</xdr:colOff>
      <xdr:row>2</xdr:row>
      <xdr:rowOff>127538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FD571B3-A25A-45A7-910A-96E096D5F148}"/>
            </a:ext>
          </a:extLst>
        </xdr:cNvPr>
        <xdr:cNvSpPr/>
      </xdr:nvSpPr>
      <xdr:spPr>
        <a:xfrm>
          <a:off x="5276850" y="66675"/>
          <a:ext cx="1662504" cy="422813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1295400</xdr:colOff>
      <xdr:row>0</xdr:row>
      <xdr:rowOff>57150</xdr:rowOff>
    </xdr:from>
    <xdr:to>
      <xdr:col>10</xdr:col>
      <xdr:colOff>90879</xdr:colOff>
      <xdr:row>2</xdr:row>
      <xdr:rowOff>118013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ABD7FB0-9629-4550-BAF2-1B72008A743D}"/>
            </a:ext>
          </a:extLst>
        </xdr:cNvPr>
        <xdr:cNvSpPr/>
      </xdr:nvSpPr>
      <xdr:spPr>
        <a:xfrm>
          <a:off x="9934575" y="57150"/>
          <a:ext cx="1491054" cy="422813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483268</xdr:colOff>
      <xdr:row>92</xdr:row>
      <xdr:rowOff>20554</xdr:rowOff>
    </xdr:from>
    <xdr:to>
      <xdr:col>8</xdr:col>
      <xdr:colOff>0</xdr:colOff>
      <xdr:row>106</xdr:row>
      <xdr:rowOff>84722</xdr:rowOff>
    </xdr:to>
    <xdr:graphicFrame macro="">
      <xdr:nvGraphicFramePr>
        <xdr:cNvPr id="2" name="3 Gráfico">
          <a:extLst>
            <a:ext uri="{FF2B5EF4-FFF2-40B4-BE49-F238E27FC236}">
              <a16:creationId xmlns:a16="http://schemas.microsoft.com/office/drawing/2014/main" id="{09016D59-B625-444F-8892-11A5D936C18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314325</xdr:colOff>
      <xdr:row>40</xdr:row>
      <xdr:rowOff>63567</xdr:rowOff>
    </xdr:from>
    <xdr:to>
      <xdr:col>8</xdr:col>
      <xdr:colOff>923925</xdr:colOff>
      <xdr:row>54</xdr:row>
      <xdr:rowOff>94553</xdr:rowOff>
    </xdr:to>
    <xdr:graphicFrame macro="">
      <xdr:nvGraphicFramePr>
        <xdr:cNvPr id="3" name="2 Gráfico">
          <a:extLst>
            <a:ext uri="{FF2B5EF4-FFF2-40B4-BE49-F238E27FC236}">
              <a16:creationId xmlns:a16="http://schemas.microsoft.com/office/drawing/2014/main" id="{1538085C-5065-4176-A972-DE716D835A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542925</xdr:colOff>
      <xdr:row>0</xdr:row>
      <xdr:rowOff>95250</xdr:rowOff>
    </xdr:from>
    <xdr:to>
      <xdr:col>10</xdr:col>
      <xdr:colOff>862404</xdr:colOff>
      <xdr:row>2</xdr:row>
      <xdr:rowOff>127538</xdr:rowOff>
    </xdr:to>
    <xdr:sp macro="" textlink="">
      <xdr:nvSpPr>
        <xdr:cNvPr id="4" name="Rectángulo: esquinas redondeada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E64FC0E-81DD-44A1-8111-8FE2686CC06D}"/>
            </a:ext>
          </a:extLst>
        </xdr:cNvPr>
        <xdr:cNvSpPr/>
      </xdr:nvSpPr>
      <xdr:spPr>
        <a:xfrm>
          <a:off x="10410825" y="95250"/>
          <a:ext cx="1491054" cy="422813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352425</xdr:colOff>
      <xdr:row>0</xdr:row>
      <xdr:rowOff>47625</xdr:rowOff>
    </xdr:from>
    <xdr:to>
      <xdr:col>16</xdr:col>
      <xdr:colOff>681429</xdr:colOff>
      <xdr:row>2</xdr:row>
      <xdr:rowOff>108488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3E4D549-A22D-4929-A45B-CCC64EE7123B}"/>
            </a:ext>
          </a:extLst>
        </xdr:cNvPr>
        <xdr:cNvSpPr/>
      </xdr:nvSpPr>
      <xdr:spPr>
        <a:xfrm>
          <a:off x="8905875" y="47625"/>
          <a:ext cx="1491054" cy="422813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1276350</xdr:colOff>
      <xdr:row>0</xdr:row>
      <xdr:rowOff>66675</xdr:rowOff>
    </xdr:from>
    <xdr:to>
      <xdr:col>3</xdr:col>
      <xdr:colOff>5154</xdr:colOff>
      <xdr:row>2</xdr:row>
      <xdr:rowOff>79913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4572A02-2339-4E02-BDD3-197B8D9BD007}"/>
            </a:ext>
          </a:extLst>
        </xdr:cNvPr>
        <xdr:cNvSpPr/>
      </xdr:nvSpPr>
      <xdr:spPr>
        <a:xfrm>
          <a:off x="5657850" y="66675"/>
          <a:ext cx="1491054" cy="422813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95595</xdr:colOff>
      <xdr:row>51</xdr:row>
      <xdr:rowOff>76200</xdr:rowOff>
    </xdr:from>
    <xdr:to>
      <xdr:col>7</xdr:col>
      <xdr:colOff>866774</xdr:colOff>
      <xdr:row>57</xdr:row>
      <xdr:rowOff>152400</xdr:rowOff>
    </xdr:to>
    <xdr:graphicFrame macro="">
      <xdr:nvGraphicFramePr>
        <xdr:cNvPr id="2" name="2 Gráfico">
          <a:extLst>
            <a:ext uri="{FF2B5EF4-FFF2-40B4-BE49-F238E27FC236}">
              <a16:creationId xmlns:a16="http://schemas.microsoft.com/office/drawing/2014/main" id="{83E74034-81CE-432F-AC2E-D2C42D67ABE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352425</xdr:colOff>
      <xdr:row>0</xdr:row>
      <xdr:rowOff>57150</xdr:rowOff>
    </xdr:from>
    <xdr:to>
      <xdr:col>8</xdr:col>
      <xdr:colOff>3810</xdr:colOff>
      <xdr:row>2</xdr:row>
      <xdr:rowOff>66675</xdr:rowOff>
    </xdr:to>
    <xdr:sp macro="" textlink="">
      <xdr:nvSpPr>
        <xdr:cNvPr id="3" name="Rectángulo: esquinas redondeada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6A1B6E1-C845-43B7-900D-F89B914322BC}"/>
            </a:ext>
          </a:extLst>
        </xdr:cNvPr>
        <xdr:cNvSpPr/>
      </xdr:nvSpPr>
      <xdr:spPr>
        <a:xfrm>
          <a:off x="5972175" y="57150"/>
          <a:ext cx="1470660" cy="371475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990599</xdr:colOff>
      <xdr:row>0</xdr:row>
      <xdr:rowOff>104775</xdr:rowOff>
    </xdr:from>
    <xdr:to>
      <xdr:col>7</xdr:col>
      <xdr:colOff>746759</xdr:colOff>
      <xdr:row>2</xdr:row>
      <xdr:rowOff>133350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E06433B-581C-438D-B2C4-D4F866EDD0FD}"/>
            </a:ext>
          </a:extLst>
        </xdr:cNvPr>
        <xdr:cNvSpPr/>
      </xdr:nvSpPr>
      <xdr:spPr>
        <a:xfrm>
          <a:off x="8496299" y="104775"/>
          <a:ext cx="1575435" cy="390525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419100</xdr:colOff>
      <xdr:row>0</xdr:row>
      <xdr:rowOff>76200</xdr:rowOff>
    </xdr:from>
    <xdr:to>
      <xdr:col>7</xdr:col>
      <xdr:colOff>499110</xdr:colOff>
      <xdr:row>2</xdr:row>
      <xdr:rowOff>104775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D46751D-D33E-4FA4-8901-8127B611F4D3}"/>
            </a:ext>
          </a:extLst>
        </xdr:cNvPr>
        <xdr:cNvSpPr/>
      </xdr:nvSpPr>
      <xdr:spPr>
        <a:xfrm>
          <a:off x="7572375" y="76200"/>
          <a:ext cx="1575435" cy="390525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228600</xdr:colOff>
      <xdr:row>0</xdr:row>
      <xdr:rowOff>76200</xdr:rowOff>
    </xdr:from>
    <xdr:to>
      <xdr:col>14</xdr:col>
      <xdr:colOff>24204</xdr:colOff>
      <xdr:row>2</xdr:row>
      <xdr:rowOff>137063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170C6D3-450C-48BE-A3D1-B65B85A9BD8C}"/>
            </a:ext>
          </a:extLst>
        </xdr:cNvPr>
        <xdr:cNvSpPr/>
      </xdr:nvSpPr>
      <xdr:spPr>
        <a:xfrm>
          <a:off x="11125200" y="76200"/>
          <a:ext cx="1662504" cy="422813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333375</xdr:colOff>
      <xdr:row>0</xdr:row>
      <xdr:rowOff>133350</xdr:rowOff>
    </xdr:from>
    <xdr:to>
      <xdr:col>18</xdr:col>
      <xdr:colOff>9525</xdr:colOff>
      <xdr:row>3</xdr:row>
      <xdr:rowOff>3713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08E67E3-DE45-4660-90CB-DC671961E4E1}"/>
            </a:ext>
          </a:extLst>
        </xdr:cNvPr>
        <xdr:cNvSpPr/>
      </xdr:nvSpPr>
      <xdr:spPr>
        <a:xfrm>
          <a:off x="10677525" y="133350"/>
          <a:ext cx="1704975" cy="422813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371475</xdr:colOff>
      <xdr:row>0</xdr:row>
      <xdr:rowOff>114300</xdr:rowOff>
    </xdr:from>
    <xdr:to>
      <xdr:col>12</xdr:col>
      <xdr:colOff>5154</xdr:colOff>
      <xdr:row>1</xdr:row>
      <xdr:rowOff>375188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0FC5641-9DAB-4825-AF95-36242ACF1975}"/>
            </a:ext>
          </a:extLst>
        </xdr:cNvPr>
        <xdr:cNvSpPr/>
      </xdr:nvSpPr>
      <xdr:spPr>
        <a:xfrm>
          <a:off x="10934700" y="114300"/>
          <a:ext cx="1729179" cy="422813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606701</xdr:colOff>
      <xdr:row>0</xdr:row>
      <xdr:rowOff>116784</xdr:rowOff>
    </xdr:from>
    <xdr:to>
      <xdr:col>12</xdr:col>
      <xdr:colOff>7639</xdr:colOff>
      <xdr:row>1</xdr:row>
      <xdr:rowOff>377672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639EEAA-9D1C-451A-8179-27ACA116A8A5}"/>
            </a:ext>
          </a:extLst>
        </xdr:cNvPr>
        <xdr:cNvSpPr/>
      </xdr:nvSpPr>
      <xdr:spPr>
        <a:xfrm>
          <a:off x="11417576" y="116784"/>
          <a:ext cx="1496438" cy="422813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609600</xdr:colOff>
      <xdr:row>0</xdr:row>
      <xdr:rowOff>85725</xdr:rowOff>
    </xdr:from>
    <xdr:to>
      <xdr:col>13</xdr:col>
      <xdr:colOff>700479</xdr:colOff>
      <xdr:row>2</xdr:row>
      <xdr:rowOff>118013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3E97D9A-3C30-481D-8B37-40CDFE4A924C}"/>
            </a:ext>
          </a:extLst>
        </xdr:cNvPr>
        <xdr:cNvSpPr/>
      </xdr:nvSpPr>
      <xdr:spPr>
        <a:xfrm>
          <a:off x="8420100" y="85725"/>
          <a:ext cx="1500579" cy="422813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28575</xdr:colOff>
      <xdr:row>0</xdr:row>
      <xdr:rowOff>76200</xdr:rowOff>
    </xdr:from>
    <xdr:to>
      <xdr:col>3</xdr:col>
      <xdr:colOff>1691079</xdr:colOff>
      <xdr:row>2</xdr:row>
      <xdr:rowOff>127538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C6EB219-1F27-4465-B04E-E38383D2A821}"/>
            </a:ext>
          </a:extLst>
        </xdr:cNvPr>
        <xdr:cNvSpPr/>
      </xdr:nvSpPr>
      <xdr:spPr>
        <a:xfrm>
          <a:off x="5210175" y="76200"/>
          <a:ext cx="1662504" cy="422813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285750</xdr:colOff>
      <xdr:row>0</xdr:row>
      <xdr:rowOff>57150</xdr:rowOff>
    </xdr:from>
    <xdr:to>
      <xdr:col>5</xdr:col>
      <xdr:colOff>14679</xdr:colOff>
      <xdr:row>2</xdr:row>
      <xdr:rowOff>137063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387D714-FE2F-464D-8021-C9C2B4965FC2}"/>
            </a:ext>
          </a:extLst>
        </xdr:cNvPr>
        <xdr:cNvSpPr/>
      </xdr:nvSpPr>
      <xdr:spPr>
        <a:xfrm>
          <a:off x="4781550" y="57150"/>
          <a:ext cx="1500579" cy="422813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190501</xdr:colOff>
      <xdr:row>42</xdr:row>
      <xdr:rowOff>22860</xdr:rowOff>
    </xdr:from>
    <xdr:to>
      <xdr:col>6</xdr:col>
      <xdr:colOff>1152525</xdr:colOff>
      <xdr:row>54</xdr:row>
      <xdr:rowOff>114300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BE25003F-5BCA-46F9-98B2-34EFE86C12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942975</xdr:colOff>
      <xdr:row>0</xdr:row>
      <xdr:rowOff>66675</xdr:rowOff>
    </xdr:from>
    <xdr:to>
      <xdr:col>7</xdr:col>
      <xdr:colOff>14679</xdr:colOff>
      <xdr:row>2</xdr:row>
      <xdr:rowOff>127538</xdr:rowOff>
    </xdr:to>
    <xdr:sp macro="" textlink="">
      <xdr:nvSpPr>
        <xdr:cNvPr id="3" name="Rectángulo: esquinas redondeadas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19AF233-ACB1-42B3-A2BB-5C6CE665279B}"/>
            </a:ext>
          </a:extLst>
        </xdr:cNvPr>
        <xdr:cNvSpPr/>
      </xdr:nvSpPr>
      <xdr:spPr>
        <a:xfrm>
          <a:off x="7153275" y="66675"/>
          <a:ext cx="1662504" cy="422813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1037104</xdr:colOff>
      <xdr:row>1</xdr:row>
      <xdr:rowOff>14568</xdr:rowOff>
    </xdr:from>
    <xdr:to>
      <xdr:col>9</xdr:col>
      <xdr:colOff>14118</xdr:colOff>
      <xdr:row>2</xdr:row>
      <xdr:rowOff>78793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B28AFA6-2D3D-4480-A369-9A51EC8D874D}"/>
            </a:ext>
          </a:extLst>
        </xdr:cNvPr>
        <xdr:cNvSpPr/>
      </xdr:nvSpPr>
      <xdr:spPr>
        <a:xfrm>
          <a:off x="10466854" y="205068"/>
          <a:ext cx="1663064" cy="426175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2124075</xdr:colOff>
      <xdr:row>0</xdr:row>
      <xdr:rowOff>142875</xdr:rowOff>
    </xdr:from>
    <xdr:to>
      <xdr:col>12</xdr:col>
      <xdr:colOff>9525</xdr:colOff>
      <xdr:row>2</xdr:row>
      <xdr:rowOff>0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4C2C53B-F86D-4437-B7BE-3F0CF9877F7C}"/>
            </a:ext>
          </a:extLst>
        </xdr:cNvPr>
        <xdr:cNvSpPr/>
      </xdr:nvSpPr>
      <xdr:spPr>
        <a:xfrm>
          <a:off x="15630525" y="142875"/>
          <a:ext cx="1647825" cy="409575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rgb="FF002060"/>
  </sheetPr>
  <dimension ref="A1:Q57"/>
  <sheetViews>
    <sheetView tabSelected="1" view="pageBreakPreview" zoomScaleNormal="100" zoomScaleSheetLayoutView="100" workbookViewId="0"/>
  </sheetViews>
  <sheetFormatPr baseColWidth="10" defaultColWidth="11.42578125" defaultRowHeight="16.5" x14ac:dyDescent="0.3"/>
  <cols>
    <col min="1" max="1" width="5.28515625" style="11" customWidth="1"/>
    <col min="2" max="8" width="11.42578125" style="11"/>
    <col min="9" max="9" width="23" style="11" customWidth="1"/>
    <col min="10" max="11" width="11.42578125" style="444"/>
    <col min="12" max="12" width="11.42578125" style="11"/>
    <col min="13" max="13" width="8.5703125" style="11" customWidth="1"/>
    <col min="14" max="16384" width="11.42578125" style="11"/>
  </cols>
  <sheetData>
    <row r="1" spans="1:17" x14ac:dyDescent="0.3">
      <c r="A1" s="11" t="s">
        <v>520</v>
      </c>
    </row>
    <row r="10" spans="1:17" ht="22.5" customHeight="1" x14ac:dyDescent="0.3">
      <c r="B10" s="1032" t="s">
        <v>63</v>
      </c>
      <c r="C10" s="1032"/>
      <c r="D10" s="1032"/>
      <c r="E10" s="1032"/>
      <c r="F10" s="1032"/>
      <c r="G10" s="1032"/>
      <c r="H10" s="1032"/>
      <c r="I10" s="1032"/>
      <c r="J10" s="1032"/>
      <c r="K10" s="1032"/>
      <c r="L10" s="1032"/>
      <c r="M10" s="13"/>
      <c r="N10" s="13"/>
      <c r="O10" s="13"/>
      <c r="P10" s="13"/>
      <c r="Q10" s="13"/>
    </row>
    <row r="11" spans="1:17" ht="18" customHeight="1" x14ac:dyDescent="0.3">
      <c r="B11" s="1033" t="s">
        <v>869</v>
      </c>
      <c r="C11" s="1033"/>
      <c r="D11" s="1033"/>
      <c r="E11" s="1033"/>
      <c r="F11" s="1033"/>
      <c r="G11" s="1033"/>
      <c r="H11" s="1033"/>
      <c r="I11" s="1033"/>
      <c r="J11" s="1033"/>
      <c r="K11" s="1033"/>
      <c r="L11" s="1033"/>
      <c r="M11" s="14"/>
      <c r="N11" s="14"/>
      <c r="O11" s="14"/>
      <c r="P11" s="14"/>
      <c r="Q11" s="14"/>
    </row>
    <row r="12" spans="1:17" ht="18" customHeight="1" x14ac:dyDescent="0.3">
      <c r="B12" s="1033" t="s">
        <v>870</v>
      </c>
      <c r="C12" s="1033"/>
      <c r="D12" s="1033"/>
      <c r="E12" s="1033"/>
      <c r="F12" s="1033"/>
      <c r="G12" s="1033"/>
      <c r="H12" s="1033"/>
      <c r="I12" s="1033"/>
      <c r="J12" s="1033"/>
      <c r="K12" s="1033"/>
      <c r="L12" s="1033"/>
      <c r="M12" s="14"/>
      <c r="N12" s="14"/>
      <c r="O12" s="14"/>
      <c r="P12" s="14"/>
      <c r="Q12" s="14"/>
    </row>
    <row r="14" spans="1:17" ht="18" x14ac:dyDescent="0.3">
      <c r="B14" s="12" t="s">
        <v>64</v>
      </c>
    </row>
    <row r="15" spans="1:17" x14ac:dyDescent="0.3">
      <c r="B15" s="11" t="s">
        <v>65</v>
      </c>
      <c r="J15" s="443" t="s">
        <v>66</v>
      </c>
    </row>
    <row r="16" spans="1:17" x14ac:dyDescent="0.3">
      <c r="B16" s="11" t="s">
        <v>67</v>
      </c>
      <c r="J16" s="443" t="s">
        <v>68</v>
      </c>
    </row>
    <row r="17" spans="2:10" x14ac:dyDescent="0.3">
      <c r="B17" s="11" t="s">
        <v>214</v>
      </c>
      <c r="I17" s="23"/>
      <c r="J17" s="486" t="s">
        <v>212</v>
      </c>
    </row>
    <row r="19" spans="2:10" ht="18" x14ac:dyDescent="0.3">
      <c r="B19" s="12" t="s">
        <v>398</v>
      </c>
    </row>
    <row r="20" spans="2:10" x14ac:dyDescent="0.3">
      <c r="B20" s="11" t="s">
        <v>388</v>
      </c>
      <c r="J20" s="443" t="s">
        <v>69</v>
      </c>
    </row>
    <row r="21" spans="2:10" x14ac:dyDescent="0.3">
      <c r="B21" s="11" t="s">
        <v>389</v>
      </c>
      <c r="I21" s="23"/>
      <c r="J21" s="443" t="s">
        <v>213</v>
      </c>
    </row>
    <row r="22" spans="2:10" x14ac:dyDescent="0.3">
      <c r="B22" s="11" t="s">
        <v>390</v>
      </c>
      <c r="J22" s="443" t="s">
        <v>70</v>
      </c>
    </row>
    <row r="24" spans="2:10" ht="18" x14ac:dyDescent="0.3">
      <c r="B24" s="12" t="s">
        <v>71</v>
      </c>
      <c r="J24" s="443" t="s">
        <v>72</v>
      </c>
    </row>
    <row r="26" spans="2:10" ht="18" x14ac:dyDescent="0.3">
      <c r="B26" s="12" t="s">
        <v>73</v>
      </c>
    </row>
    <row r="27" spans="2:10" x14ac:dyDescent="0.3">
      <c r="B27" s="11" t="s">
        <v>74</v>
      </c>
      <c r="J27" s="443" t="s">
        <v>77</v>
      </c>
    </row>
    <row r="28" spans="2:10" x14ac:dyDescent="0.3">
      <c r="B28" s="11" t="s">
        <v>75</v>
      </c>
      <c r="J28" s="443" t="s">
        <v>78</v>
      </c>
    </row>
    <row r="29" spans="2:10" x14ac:dyDescent="0.3">
      <c r="B29" s="11" t="s">
        <v>76</v>
      </c>
      <c r="J29" s="443" t="s">
        <v>79</v>
      </c>
    </row>
    <row r="31" spans="2:10" ht="18" x14ac:dyDescent="0.3">
      <c r="B31" s="12" t="s">
        <v>80</v>
      </c>
    </row>
    <row r="32" spans="2:10" x14ac:dyDescent="0.3">
      <c r="B32" s="11" t="s">
        <v>82</v>
      </c>
      <c r="J32" s="443" t="s">
        <v>84</v>
      </c>
    </row>
    <row r="33" spans="2:10" x14ac:dyDescent="0.3">
      <c r="B33" s="11" t="s">
        <v>215</v>
      </c>
      <c r="J33" s="443" t="s">
        <v>85</v>
      </c>
    </row>
    <row r="34" spans="2:10" x14ac:dyDescent="0.3">
      <c r="B34" s="11" t="s">
        <v>81</v>
      </c>
      <c r="J34" s="443" t="s">
        <v>85</v>
      </c>
    </row>
    <row r="35" spans="2:10" x14ac:dyDescent="0.3">
      <c r="B35" s="11" t="s">
        <v>83</v>
      </c>
      <c r="J35" s="443" t="s">
        <v>86</v>
      </c>
    </row>
    <row r="37" spans="2:10" ht="18" x14ac:dyDescent="0.3">
      <c r="B37" s="12" t="s">
        <v>87</v>
      </c>
    </row>
    <row r="38" spans="2:10" x14ac:dyDescent="0.3">
      <c r="B38" s="11" t="s">
        <v>88</v>
      </c>
      <c r="J38" s="443" t="s">
        <v>89</v>
      </c>
    </row>
    <row r="39" spans="2:10" x14ac:dyDescent="0.3">
      <c r="B39" s="11" t="s">
        <v>216</v>
      </c>
      <c r="J39" s="443" t="s">
        <v>89</v>
      </c>
    </row>
    <row r="40" spans="2:10" x14ac:dyDescent="0.3">
      <c r="B40" s="11" t="s">
        <v>176</v>
      </c>
      <c r="J40" s="443" t="s">
        <v>177</v>
      </c>
    </row>
    <row r="42" spans="2:10" ht="18" x14ac:dyDescent="0.3">
      <c r="B42" s="12" t="s">
        <v>90</v>
      </c>
    </row>
    <row r="43" spans="2:10" x14ac:dyDescent="0.3">
      <c r="B43" s="11" t="s">
        <v>217</v>
      </c>
      <c r="J43" s="443" t="s">
        <v>178</v>
      </c>
    </row>
    <row r="44" spans="2:10" ht="36" customHeight="1" x14ac:dyDescent="0.3">
      <c r="B44" s="1031" t="s">
        <v>91</v>
      </c>
      <c r="C44" s="1031"/>
      <c r="D44" s="1031"/>
      <c r="E44" s="1031"/>
      <c r="F44" s="1031"/>
      <c r="G44" s="1031"/>
      <c r="H44" s="1031"/>
      <c r="J44" s="443" t="s">
        <v>179</v>
      </c>
    </row>
    <row r="46" spans="2:10" ht="18" x14ac:dyDescent="0.3">
      <c r="B46" s="12" t="s">
        <v>92</v>
      </c>
    </row>
    <row r="47" spans="2:10" x14ac:dyDescent="0.3">
      <c r="B47" s="11" t="s">
        <v>93</v>
      </c>
      <c r="J47" s="443" t="s">
        <v>180</v>
      </c>
    </row>
    <row r="49" spans="2:10" ht="18" x14ac:dyDescent="0.3">
      <c r="B49" s="12" t="s">
        <v>94</v>
      </c>
      <c r="J49" s="443" t="s">
        <v>181</v>
      </c>
    </row>
    <row r="51" spans="2:10" ht="18" x14ac:dyDescent="0.3">
      <c r="B51" s="12" t="s">
        <v>95</v>
      </c>
      <c r="J51" s="443" t="s">
        <v>182</v>
      </c>
    </row>
    <row r="53" spans="2:10" ht="18" x14ac:dyDescent="0.3">
      <c r="B53" s="12" t="s">
        <v>96</v>
      </c>
      <c r="J53" s="443" t="s">
        <v>183</v>
      </c>
    </row>
    <row r="55" spans="2:10" ht="18" x14ac:dyDescent="0.3">
      <c r="B55" s="12" t="s">
        <v>800</v>
      </c>
      <c r="J55" s="443" t="s">
        <v>801</v>
      </c>
    </row>
    <row r="56" spans="2:10" x14ac:dyDescent="0.3">
      <c r="J56" s="443"/>
    </row>
    <row r="57" spans="2:10" ht="18" x14ac:dyDescent="0.3">
      <c r="B57" s="12" t="s">
        <v>696</v>
      </c>
      <c r="J57" s="443" t="s">
        <v>697</v>
      </c>
    </row>
  </sheetData>
  <mergeCells count="4">
    <mergeCell ref="B44:H44"/>
    <mergeCell ref="B10:L10"/>
    <mergeCell ref="B11:L11"/>
    <mergeCell ref="B12:L12"/>
  </mergeCells>
  <hyperlinks>
    <hyperlink ref="J15" location="'1. PRODUCCIÓN METÁLICA'!A1" display="'1. PRODUCCIÓN METÁLICA'!A1" xr:uid="{00000000-0004-0000-0000-000000000000}"/>
    <hyperlink ref="J16" location="'2. PRODUCCIÓN EMPRESAS'!A1" display="'2. PRODUCCIÓN EMPRESAS'!A1" xr:uid="{00000000-0004-0000-0000-000001000000}"/>
    <hyperlink ref="J20" location="'4. NO METÁLICA'!A1" display="'4. NO METÁLICA'!A1" xr:uid="{00000000-0004-0000-0000-000002000000}"/>
    <hyperlink ref="J22" location="'4.2. CARBONÍFERA'!A1" display="'4.2. CARBONÍFERA'!A1" xr:uid="{00000000-0004-0000-0000-000003000000}"/>
    <hyperlink ref="J27" location="'6. EXPORTACIONES'!A1" display="'6. EXPORTACIONES'!A1" xr:uid="{00000000-0004-0000-0000-000004000000}"/>
    <hyperlink ref="J28" location="'6.1 EXPORTACIONES PART'!A1" display="'6.1 EXPORTACIONES PART'!A1" xr:uid="{00000000-0004-0000-0000-000005000000}"/>
    <hyperlink ref="J29" location="'6.2 EXPORT PRODUCTOS'!A1" display="'6.2 EXPORT PRODUCTOS'!A1" xr:uid="{00000000-0004-0000-0000-000006000000}"/>
    <hyperlink ref="J32" location="'7. INVERSIONES'!A1" display="'7. INVERSIONES'!A1" xr:uid="{00000000-0004-0000-0000-000007000000}"/>
    <hyperlink ref="J33" location="'8. INVERSIONES TIPO'!A1" display="'8. INVERSIONES TIPO'!A1" xr:uid="{00000000-0004-0000-0000-000008000000}"/>
    <hyperlink ref="J34" location="'8. INVERSIONES TIPO'!A1" display="'8. INVERSIONES TIPO'!A1" xr:uid="{00000000-0004-0000-0000-000009000000}"/>
    <hyperlink ref="J35" location="'9. INVERSIONES RUBRO'!A1" display="'9. INVERSIONES RUBRO'!A1" xr:uid="{00000000-0004-0000-0000-00000A000000}"/>
    <hyperlink ref="J38" location="'10. EMPLEO'!A1" display="'10. EMPLEO'!A1" xr:uid="{00000000-0004-0000-0000-00000B000000}"/>
    <hyperlink ref="J39" location="'10. EMPLEO'!A1" display="'10. EMPLEO'!A1" xr:uid="{00000000-0004-0000-0000-00000C000000}"/>
    <hyperlink ref="J24" location="'5. MACROECONÓMICAS'!A1" display="'5. MACROECONÓMICAS'!A1" xr:uid="{00000000-0004-0000-0000-00000D000000}"/>
    <hyperlink ref="J40" location="'11. EMPLEO-GÉNERO'!A1" display="'11. EMPLEO-GÉNERO'!A1" xr:uid="{00000000-0004-0000-0000-00000E000000}"/>
    <hyperlink ref="J44" location="'13. TRANSFERENCIAS 2'!A1" display="'13. TRANSFERENCIAS 2'!A1" xr:uid="{00000000-0004-0000-0000-000010000000}"/>
    <hyperlink ref="J47" location="'14. CATASTRO ACTIVIDAD'!A1" display="'14. CATASTRO ACTIVIDAD'!A1" xr:uid="{00000000-0004-0000-0000-000011000000}"/>
    <hyperlink ref="J49" location="'14.1 ACTIVIDAD MINERA'!A1" display="'14.1 ACTIVIDAD MINERA'!A1" xr:uid="{00000000-0004-0000-0000-000012000000}"/>
    <hyperlink ref="J51" location="'14.2 ÁREAS RESTRINGIDAS'!A1" display="'14.2 ÁREAS RESTRINGIDAS'!A1" xr:uid="{00000000-0004-0000-0000-000013000000}"/>
    <hyperlink ref="J53" location="'15. RECAUDACIÓN'!A1" display="'15. RECAUDACIÓN'!A1" xr:uid="{00000000-0004-0000-0000-000014000000}"/>
    <hyperlink ref="J55" location="'CPIM 2025'!Área_de_impresión" display="CPIM 2025'!A1" xr:uid="{00000000-0004-0000-0000-000015000000}"/>
    <hyperlink ref="J21" location="'4.1. NO METÁLICA DEPARTAMENTOS'!A1" display="'4.1. NO METÁLICA DEPARTAMENTOS'!A1" xr:uid="{00000000-0004-0000-0000-000017000000}"/>
    <hyperlink ref="J17" location="'3. PRODUCCIÓN DEPARTAMENTOS '!A1" display="3. PRODUCCIÓN DEPARTAMENTOS'!A1" xr:uid="{00000000-0004-0000-0000-000018000000}"/>
    <hyperlink ref="J43" location="'12. TRANSFERENCIAS'!A1" display="'12. TRANSFERENCIAS'!A1" xr:uid="{BDEA50F2-3C4C-42AC-ACCE-83210D3AD50A}"/>
    <hyperlink ref="J57" location="'CPEM 2025'!Área_de_impresión" display="CPEM 2025'!A1" xr:uid="{242FEC00-29EF-48E6-9A9A-B86D7D4FA31C}"/>
  </hyperlinks>
  <pageMargins left="0.7" right="0.7" top="0.75" bottom="0.75" header="0.3" footer="0.3"/>
  <pageSetup scale="4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962BE-3EC4-4C94-986A-A351DB214477}">
  <sheetPr>
    <tabColor rgb="FF002060"/>
  </sheetPr>
  <dimension ref="A1:AH65"/>
  <sheetViews>
    <sheetView showGridLines="0" view="pageBreakPreview" zoomScaleNormal="100" zoomScaleSheetLayoutView="100" workbookViewId="0"/>
  </sheetViews>
  <sheetFormatPr baseColWidth="10" defaultColWidth="11.42578125" defaultRowHeight="12.75" x14ac:dyDescent="0.2"/>
  <cols>
    <col min="1" max="1" width="13.42578125" style="7" customWidth="1"/>
    <col min="2" max="2" width="12.42578125" style="6" customWidth="1"/>
    <col min="3" max="3" width="13.28515625" style="6" bestFit="1" customWidth="1"/>
    <col min="4" max="14" width="12.42578125" style="6" customWidth="1"/>
    <col min="15" max="15" width="2" style="851" customWidth="1"/>
    <col min="16" max="16" width="11.42578125" style="6"/>
    <col min="17" max="17" width="12.42578125" style="6" bestFit="1" customWidth="1"/>
    <col min="18" max="18" width="14.42578125" style="6" bestFit="1" customWidth="1"/>
    <col min="19" max="20" width="12.42578125" style="6" bestFit="1" customWidth="1"/>
    <col min="21" max="21" width="11.5703125" style="6" bestFit="1" customWidth="1"/>
    <col min="22" max="22" width="13.42578125" style="6" bestFit="1" customWidth="1"/>
    <col min="23" max="24" width="11.5703125" style="6" bestFit="1" customWidth="1"/>
    <col min="25" max="25" width="11.42578125" style="6"/>
    <col min="26" max="26" width="11.5703125" style="6" bestFit="1" customWidth="1"/>
    <col min="27" max="27" width="13.42578125" style="6" bestFit="1" customWidth="1"/>
    <col min="28" max="30" width="11.5703125" style="6" bestFit="1" customWidth="1"/>
    <col min="31" max="31" width="12.42578125" style="6" bestFit="1" customWidth="1"/>
    <col min="32" max="33" width="11.5703125" style="6" bestFit="1" customWidth="1"/>
    <col min="34" max="16384" width="11.42578125" style="6"/>
  </cols>
  <sheetData>
    <row r="1" spans="1:15" ht="15.75" customHeight="1" x14ac:dyDescent="0.35">
      <c r="A1" s="847" t="s">
        <v>871</v>
      </c>
      <c r="B1" s="848"/>
      <c r="C1" s="848"/>
      <c r="D1" s="848"/>
      <c r="E1" s="848"/>
      <c r="F1" s="849"/>
      <c r="G1" s="850"/>
      <c r="H1" s="849"/>
      <c r="I1" s="848"/>
      <c r="J1" s="848"/>
      <c r="K1" s="848"/>
      <c r="L1" s="848"/>
      <c r="M1" s="848"/>
      <c r="N1" s="848"/>
    </row>
    <row r="2" spans="1:15" ht="14.45" customHeight="1" x14ac:dyDescent="0.25">
      <c r="A2" s="1034" t="s">
        <v>872</v>
      </c>
      <c r="B2" s="1034"/>
      <c r="C2" s="1034"/>
      <c r="D2" s="1034"/>
      <c r="E2" s="1034"/>
      <c r="F2" s="1034"/>
      <c r="G2" s="1034"/>
      <c r="H2" s="1034"/>
      <c r="I2" s="1034"/>
      <c r="J2" s="852"/>
      <c r="K2" s="852"/>
      <c r="L2" s="852"/>
      <c r="M2" s="852"/>
      <c r="N2" s="852"/>
    </row>
    <row r="3" spans="1:15" ht="13.5" thickBot="1" x14ac:dyDescent="0.25">
      <c r="A3" s="848"/>
      <c r="B3" s="848"/>
      <c r="C3" s="848"/>
      <c r="D3" s="848"/>
      <c r="E3" s="848"/>
      <c r="F3" s="848"/>
      <c r="G3" s="848"/>
      <c r="H3" s="848"/>
      <c r="I3" s="848"/>
      <c r="J3" s="848"/>
      <c r="K3" s="848"/>
      <c r="L3" s="848"/>
      <c r="M3" s="848"/>
      <c r="N3" s="848"/>
    </row>
    <row r="4" spans="1:15" s="174" customFormat="1" x14ac:dyDescent="0.2">
      <c r="A4" s="853" t="s">
        <v>209</v>
      </c>
      <c r="B4" s="854" t="s">
        <v>700</v>
      </c>
      <c r="C4" s="854" t="s">
        <v>873</v>
      </c>
      <c r="D4" s="854" t="s">
        <v>702</v>
      </c>
      <c r="E4" s="854" t="s">
        <v>703</v>
      </c>
      <c r="F4" s="854" t="s">
        <v>704</v>
      </c>
      <c r="G4" s="854" t="s">
        <v>270</v>
      </c>
      <c r="H4" s="854" t="s">
        <v>705</v>
      </c>
      <c r="I4" s="854" t="s">
        <v>706</v>
      </c>
      <c r="J4" s="854" t="s">
        <v>874</v>
      </c>
      <c r="K4" s="854" t="s">
        <v>875</v>
      </c>
      <c r="L4" s="854" t="s">
        <v>876</v>
      </c>
      <c r="M4" s="854" t="s">
        <v>877</v>
      </c>
      <c r="N4" s="855" t="s">
        <v>878</v>
      </c>
      <c r="O4" s="856"/>
    </row>
    <row r="5" spans="1:15" ht="13.5" thickBot="1" x14ac:dyDescent="0.25">
      <c r="A5" s="857"/>
      <c r="B5" s="858" t="s">
        <v>879</v>
      </c>
      <c r="C5" s="858" t="s">
        <v>880</v>
      </c>
      <c r="D5" s="858" t="s">
        <v>879</v>
      </c>
      <c r="E5" s="858" t="s">
        <v>881</v>
      </c>
      <c r="F5" s="858" t="s">
        <v>879</v>
      </c>
      <c r="G5" s="858" t="s">
        <v>879</v>
      </c>
      <c r="H5" s="858" t="s">
        <v>879</v>
      </c>
      <c r="I5" s="858" t="s">
        <v>879</v>
      </c>
      <c r="J5" s="858" t="s">
        <v>879</v>
      </c>
      <c r="K5" s="858" t="s">
        <v>879</v>
      </c>
      <c r="L5" s="858" t="s">
        <v>879</v>
      </c>
      <c r="M5" s="858" t="s">
        <v>879</v>
      </c>
      <c r="N5" s="859" t="s">
        <v>879</v>
      </c>
      <c r="O5" s="860"/>
    </row>
    <row r="6" spans="1:15" x14ac:dyDescent="0.2">
      <c r="A6" s="861">
        <v>2000</v>
      </c>
      <c r="B6" s="862">
        <v>553924</v>
      </c>
      <c r="C6" s="862">
        <v>132585078.00000001</v>
      </c>
      <c r="D6" s="862">
        <v>910303</v>
      </c>
      <c r="E6" s="862">
        <v>2437706</v>
      </c>
      <c r="F6" s="862">
        <v>270576</v>
      </c>
      <c r="G6" s="862">
        <v>2812784.7804642497</v>
      </c>
      <c r="H6" s="862">
        <v>37410</v>
      </c>
      <c r="I6" s="862">
        <v>7193</v>
      </c>
      <c r="J6" s="863" t="s">
        <v>882</v>
      </c>
      <c r="K6" s="863" t="s">
        <v>882</v>
      </c>
      <c r="L6" s="863" t="s">
        <v>882</v>
      </c>
      <c r="M6" s="863" t="s">
        <v>882</v>
      </c>
      <c r="N6" s="864" t="s">
        <v>882</v>
      </c>
    </row>
    <row r="7" spans="1:15" x14ac:dyDescent="0.2">
      <c r="A7" s="865">
        <v>2001</v>
      </c>
      <c r="B7" s="863">
        <v>722355.34555900015</v>
      </c>
      <c r="C7" s="863">
        <v>138522109.261338</v>
      </c>
      <c r="D7" s="863">
        <v>1056629.375614</v>
      </c>
      <c r="E7" s="863">
        <v>2571113.7884550001</v>
      </c>
      <c r="F7" s="863">
        <v>289546.06610700005</v>
      </c>
      <c r="G7" s="863">
        <v>3038401.494655</v>
      </c>
      <c r="H7" s="863">
        <v>38182.076774000001</v>
      </c>
      <c r="I7" s="863">
        <v>9499.2289039999996</v>
      </c>
      <c r="J7" s="863" t="s">
        <v>882</v>
      </c>
      <c r="K7" s="863" t="s">
        <v>882</v>
      </c>
      <c r="L7" s="863" t="s">
        <v>882</v>
      </c>
      <c r="M7" s="863" t="s">
        <v>882</v>
      </c>
      <c r="N7" s="864" t="s">
        <v>882</v>
      </c>
    </row>
    <row r="8" spans="1:15" x14ac:dyDescent="0.2">
      <c r="A8" s="865">
        <v>2002</v>
      </c>
      <c r="B8" s="863">
        <v>844552.87496099994</v>
      </c>
      <c r="C8" s="863">
        <v>157529918.53579301</v>
      </c>
      <c r="D8" s="863">
        <v>1232996.9204689998</v>
      </c>
      <c r="E8" s="863">
        <v>2869638.9847490001</v>
      </c>
      <c r="F8" s="863">
        <v>305650.71951300005</v>
      </c>
      <c r="G8" s="863">
        <v>3056055.2522</v>
      </c>
      <c r="H8" s="863">
        <v>38815.044966000001</v>
      </c>
      <c r="I8" s="863">
        <v>8612.8507310000005</v>
      </c>
      <c r="J8" s="863" t="s">
        <v>882</v>
      </c>
      <c r="K8" s="863" t="s">
        <v>882</v>
      </c>
      <c r="L8" s="863" t="s">
        <v>882</v>
      </c>
      <c r="M8" s="863" t="s">
        <v>882</v>
      </c>
      <c r="N8" s="864" t="s">
        <v>882</v>
      </c>
    </row>
    <row r="9" spans="1:15" x14ac:dyDescent="0.2">
      <c r="A9" s="865">
        <v>2003</v>
      </c>
      <c r="B9" s="863">
        <v>842605.07863000024</v>
      </c>
      <c r="C9" s="863">
        <v>172624629.84419996</v>
      </c>
      <c r="D9" s="863">
        <v>1373792.267121</v>
      </c>
      <c r="E9" s="863">
        <v>2923686.4022500003</v>
      </c>
      <c r="F9" s="863">
        <v>309163.88219000009</v>
      </c>
      <c r="G9" s="863">
        <v>3484900.3702520002</v>
      </c>
      <c r="H9" s="863">
        <v>40202.178839999993</v>
      </c>
      <c r="I9" s="863">
        <v>9589.5781260000003</v>
      </c>
      <c r="J9" s="863" t="s">
        <v>882</v>
      </c>
      <c r="K9" s="863" t="s">
        <v>882</v>
      </c>
      <c r="L9" s="863" t="s">
        <v>882</v>
      </c>
      <c r="M9" s="863" t="s">
        <v>882</v>
      </c>
      <c r="N9" s="864" t="s">
        <v>882</v>
      </c>
    </row>
    <row r="10" spans="1:15" x14ac:dyDescent="0.2">
      <c r="A10" s="865">
        <v>2004</v>
      </c>
      <c r="B10" s="863">
        <v>1035574.04973</v>
      </c>
      <c r="C10" s="863">
        <v>173223817.38585296</v>
      </c>
      <c r="D10" s="863">
        <v>1209005.7091610003</v>
      </c>
      <c r="E10" s="863">
        <v>3059961.8968920005</v>
      </c>
      <c r="F10" s="863">
        <v>306210.77793799998</v>
      </c>
      <c r="G10" s="863">
        <v>4247173.7726000007</v>
      </c>
      <c r="H10" s="863">
        <v>41613.363517999998</v>
      </c>
      <c r="I10" s="863">
        <v>14246.326868</v>
      </c>
      <c r="J10" s="863" t="s">
        <v>882</v>
      </c>
      <c r="K10" s="863" t="s">
        <v>882</v>
      </c>
      <c r="L10" s="863" t="s">
        <v>882</v>
      </c>
      <c r="M10" s="863" t="s">
        <v>882</v>
      </c>
      <c r="N10" s="864" t="s">
        <v>882</v>
      </c>
    </row>
    <row r="11" spans="1:15" x14ac:dyDescent="0.2">
      <c r="A11" s="865">
        <v>2005</v>
      </c>
      <c r="B11" s="863">
        <v>1009897.918423</v>
      </c>
      <c r="C11" s="863">
        <v>208001717.81876829</v>
      </c>
      <c r="D11" s="863">
        <v>1201670.9143999997</v>
      </c>
      <c r="E11" s="863">
        <v>3193145.5305729993</v>
      </c>
      <c r="F11" s="863">
        <v>319344.80289899989</v>
      </c>
      <c r="G11" s="863">
        <v>4564989.1370999999</v>
      </c>
      <c r="H11" s="863">
        <v>42144.586211000002</v>
      </c>
      <c r="I11" s="863">
        <v>17325.373315000004</v>
      </c>
      <c r="J11" s="863" t="s">
        <v>882</v>
      </c>
      <c r="K11" s="863" t="s">
        <v>882</v>
      </c>
      <c r="L11" s="863" t="s">
        <v>882</v>
      </c>
      <c r="M11" s="863" t="s">
        <v>882</v>
      </c>
      <c r="N11" s="864" t="s">
        <v>882</v>
      </c>
    </row>
    <row r="12" spans="1:15" x14ac:dyDescent="0.2">
      <c r="A12" s="865">
        <v>2006</v>
      </c>
      <c r="B12" s="863">
        <v>1048472.4635900002</v>
      </c>
      <c r="C12" s="863">
        <v>202825998.65453294</v>
      </c>
      <c r="D12" s="863">
        <v>1203364.0679980002</v>
      </c>
      <c r="E12" s="863">
        <v>3470661.2430209992</v>
      </c>
      <c r="F12" s="863">
        <v>313332.28608800005</v>
      </c>
      <c r="G12" s="863">
        <v>4784600.5820000004</v>
      </c>
      <c r="H12" s="863">
        <v>38469.547186000011</v>
      </c>
      <c r="I12" s="863">
        <v>17209.346067999999</v>
      </c>
      <c r="J12" s="863" t="s">
        <v>882</v>
      </c>
      <c r="K12" s="863" t="s">
        <v>882</v>
      </c>
      <c r="L12" s="863" t="s">
        <v>882</v>
      </c>
      <c r="M12" s="863" t="s">
        <v>882</v>
      </c>
      <c r="N12" s="864" t="s">
        <v>882</v>
      </c>
    </row>
    <row r="13" spans="1:15" x14ac:dyDescent="0.2">
      <c r="A13" s="865">
        <v>2007</v>
      </c>
      <c r="B13" s="863">
        <v>1190273.6039159999</v>
      </c>
      <c r="C13" s="863">
        <v>170127538.95581597</v>
      </c>
      <c r="D13" s="863">
        <v>1444361.4378260002</v>
      </c>
      <c r="E13" s="863">
        <v>3501461.9256330007</v>
      </c>
      <c r="F13" s="863">
        <v>329164.77903499996</v>
      </c>
      <c r="G13" s="863">
        <v>5103597.2635999992</v>
      </c>
      <c r="H13" s="863">
        <v>39018.915689000001</v>
      </c>
      <c r="I13" s="863">
        <v>16786.886077000003</v>
      </c>
      <c r="J13" s="863" t="s">
        <v>882</v>
      </c>
      <c r="K13" s="863" t="s">
        <v>882</v>
      </c>
      <c r="L13" s="863" t="s">
        <v>882</v>
      </c>
      <c r="M13" s="863" t="s">
        <v>882</v>
      </c>
      <c r="N13" s="864" t="s">
        <v>882</v>
      </c>
    </row>
    <row r="14" spans="1:15" x14ac:dyDescent="0.2">
      <c r="A14" s="865">
        <v>2008</v>
      </c>
      <c r="B14" s="863">
        <v>1267866.5800789997</v>
      </c>
      <c r="C14" s="863">
        <v>179870472.99560794</v>
      </c>
      <c r="D14" s="863">
        <v>1602597.0080210003</v>
      </c>
      <c r="E14" s="863">
        <v>3685931.0012759985</v>
      </c>
      <c r="F14" s="863">
        <v>345109.27027199999</v>
      </c>
      <c r="G14" s="863">
        <v>5160707.0164000001</v>
      </c>
      <c r="H14" s="863">
        <v>39037.065935000006</v>
      </c>
      <c r="I14" s="863">
        <v>16720.528117000002</v>
      </c>
      <c r="J14" s="863" t="s">
        <v>882</v>
      </c>
      <c r="K14" s="863" t="s">
        <v>882</v>
      </c>
      <c r="L14" s="863" t="s">
        <v>882</v>
      </c>
      <c r="M14" s="863" t="s">
        <v>882</v>
      </c>
      <c r="N14" s="864" t="s">
        <v>882</v>
      </c>
    </row>
    <row r="15" spans="1:15" x14ac:dyDescent="0.2">
      <c r="A15" s="865">
        <v>2009</v>
      </c>
      <c r="B15" s="863">
        <v>1276249.2028349997</v>
      </c>
      <c r="C15" s="863">
        <v>183994691.50778204</v>
      </c>
      <c r="D15" s="863">
        <v>1512931.0674320005</v>
      </c>
      <c r="E15" s="863">
        <v>3922708.3963299985</v>
      </c>
      <c r="F15" s="863">
        <v>302459.11290999997</v>
      </c>
      <c r="G15" s="863">
        <v>4418768.325600001</v>
      </c>
      <c r="H15" s="863">
        <v>37502.627191</v>
      </c>
      <c r="I15" s="863">
        <v>12297.103142</v>
      </c>
      <c r="J15" s="863" t="s">
        <v>882</v>
      </c>
      <c r="K15" s="863" t="s">
        <v>882</v>
      </c>
      <c r="L15" s="863" t="s">
        <v>882</v>
      </c>
      <c r="M15" s="863" t="s">
        <v>882</v>
      </c>
      <c r="N15" s="864" t="s">
        <v>882</v>
      </c>
    </row>
    <row r="16" spans="1:15" x14ac:dyDescent="0.2">
      <c r="A16" s="865">
        <v>2010</v>
      </c>
      <c r="B16" s="863">
        <v>1247184.0293920001</v>
      </c>
      <c r="C16" s="863">
        <v>164084388.90122896</v>
      </c>
      <c r="D16" s="863">
        <v>1470449.7064990005</v>
      </c>
      <c r="E16" s="863">
        <v>3640465.4641499999</v>
      </c>
      <c r="F16" s="863">
        <v>261989.60579399997</v>
      </c>
      <c r="G16" s="863">
        <v>6042644.2223000005</v>
      </c>
      <c r="H16" s="863">
        <v>33847.813441999999</v>
      </c>
      <c r="I16" s="863">
        <v>16963.268973000002</v>
      </c>
      <c r="J16" s="863" t="s">
        <v>882</v>
      </c>
      <c r="K16" s="863" t="s">
        <v>882</v>
      </c>
      <c r="L16" s="863" t="s">
        <v>882</v>
      </c>
      <c r="M16" s="863" t="s">
        <v>882</v>
      </c>
      <c r="N16" s="864" t="s">
        <v>882</v>
      </c>
    </row>
    <row r="17" spans="1:34" x14ac:dyDescent="0.2">
      <c r="A17" s="865">
        <v>2011</v>
      </c>
      <c r="B17" s="863">
        <v>1235345.068018001</v>
      </c>
      <c r="C17" s="863">
        <v>166186716.98165271</v>
      </c>
      <c r="D17" s="863">
        <v>1256382.6002109998</v>
      </c>
      <c r="E17" s="863">
        <v>3418862.1174220056</v>
      </c>
      <c r="F17" s="863">
        <v>230199.08238500016</v>
      </c>
      <c r="G17" s="863">
        <v>7010937.8915999997</v>
      </c>
      <c r="H17" s="863">
        <v>28881.790965999993</v>
      </c>
      <c r="I17" s="863">
        <v>19141.078052000001</v>
      </c>
      <c r="J17" s="863" t="s">
        <v>882</v>
      </c>
      <c r="K17" s="863" t="s">
        <v>882</v>
      </c>
      <c r="L17" s="863" t="s">
        <v>882</v>
      </c>
      <c r="M17" s="863" t="s">
        <v>882</v>
      </c>
      <c r="N17" s="864" t="s">
        <v>882</v>
      </c>
      <c r="O17" s="866">
        <f t="shared" ref="O17:O31" si="0">B17/1000</f>
        <v>1235.345068018001</v>
      </c>
      <c r="Z17" s="867"/>
      <c r="AA17" s="867"/>
      <c r="AB17" s="867"/>
      <c r="AC17" s="867"/>
      <c r="AD17" s="867"/>
      <c r="AE17" s="867"/>
      <c r="AF17" s="867"/>
      <c r="AG17" s="867"/>
      <c r="AH17" s="71"/>
    </row>
    <row r="18" spans="1:34" x14ac:dyDescent="0.2">
      <c r="A18" s="865">
        <v>2012</v>
      </c>
      <c r="B18" s="863">
        <v>1289916.9346156276</v>
      </c>
      <c r="C18" s="863">
        <v>153780960.26084191</v>
      </c>
      <c r="D18" s="863">
        <v>1281282.431485241</v>
      </c>
      <c r="E18" s="863">
        <v>3452004.3609873233</v>
      </c>
      <c r="F18" s="863">
        <v>249236.15747171015</v>
      </c>
      <c r="G18" s="863">
        <v>6684539.3918000003</v>
      </c>
      <c r="H18" s="863">
        <v>26104.854505400006</v>
      </c>
      <c r="I18" s="863">
        <v>16790.374244900002</v>
      </c>
      <c r="J18" s="863" t="s">
        <v>882</v>
      </c>
      <c r="K18" s="863" t="s">
        <v>882</v>
      </c>
      <c r="L18" s="863" t="s">
        <v>882</v>
      </c>
      <c r="M18" s="863" t="s">
        <v>882</v>
      </c>
      <c r="N18" s="864" t="s">
        <v>882</v>
      </c>
      <c r="O18" s="866">
        <f t="shared" si="0"/>
        <v>1289.9169346156277</v>
      </c>
      <c r="P18" s="71"/>
      <c r="Z18" s="867"/>
      <c r="AA18" s="867"/>
      <c r="AB18" s="867"/>
      <c r="AC18" s="867"/>
      <c r="AD18" s="867"/>
      <c r="AE18" s="867"/>
      <c r="AF18" s="867"/>
      <c r="AG18" s="867"/>
    </row>
    <row r="19" spans="1:34" x14ac:dyDescent="0.2">
      <c r="A19" s="865">
        <v>2013</v>
      </c>
      <c r="B19" s="863">
        <v>1363452.9126998207</v>
      </c>
      <c r="C19" s="863">
        <v>143716837.41998193</v>
      </c>
      <c r="D19" s="863">
        <v>1351048.7423302194</v>
      </c>
      <c r="E19" s="863">
        <v>3648503.3400407191</v>
      </c>
      <c r="F19" s="863">
        <v>266312.71547875</v>
      </c>
      <c r="G19" s="863">
        <v>6680658.79</v>
      </c>
      <c r="H19" s="863">
        <v>23667.787451500008</v>
      </c>
      <c r="I19" s="863">
        <v>18139.597244000001</v>
      </c>
      <c r="J19" s="863" t="s">
        <v>882</v>
      </c>
      <c r="K19" s="863" t="s">
        <v>882</v>
      </c>
      <c r="L19" s="863" t="s">
        <v>882</v>
      </c>
      <c r="M19" s="863" t="s">
        <v>882</v>
      </c>
      <c r="N19" s="864" t="s">
        <v>882</v>
      </c>
      <c r="O19" s="866">
        <f t="shared" si="0"/>
        <v>1363.4529126998207</v>
      </c>
      <c r="P19" s="71"/>
      <c r="Z19" s="867"/>
      <c r="AA19" s="867"/>
      <c r="AB19" s="867"/>
      <c r="AC19" s="867"/>
      <c r="AD19" s="867"/>
      <c r="AE19" s="867"/>
      <c r="AF19" s="867"/>
      <c r="AG19" s="867"/>
    </row>
    <row r="20" spans="1:34" x14ac:dyDescent="0.2">
      <c r="A20" s="865">
        <v>2014</v>
      </c>
      <c r="B20" s="863">
        <v>1377373.7760182077</v>
      </c>
      <c r="C20" s="863">
        <v>129946243.44281495</v>
      </c>
      <c r="D20" s="863">
        <v>1315221.0230463955</v>
      </c>
      <c r="E20" s="863">
        <v>3738279.9180184668</v>
      </c>
      <c r="F20" s="863">
        <v>277116.52714844397</v>
      </c>
      <c r="G20" s="863">
        <v>7192591.9308000002</v>
      </c>
      <c r="H20" s="863">
        <v>23105.261867800007</v>
      </c>
      <c r="I20" s="863">
        <v>17017.692464999996</v>
      </c>
      <c r="J20" s="863" t="s">
        <v>882</v>
      </c>
      <c r="K20" s="863" t="s">
        <v>882</v>
      </c>
      <c r="L20" s="863" t="s">
        <v>882</v>
      </c>
      <c r="M20" s="863" t="s">
        <v>882</v>
      </c>
      <c r="N20" s="864" t="s">
        <v>882</v>
      </c>
      <c r="O20" s="866">
        <f t="shared" si="0"/>
        <v>1377.3737760182078</v>
      </c>
      <c r="P20" s="71"/>
      <c r="Z20" s="867"/>
      <c r="AA20" s="867"/>
      <c r="AB20" s="867"/>
      <c r="AC20" s="867"/>
      <c r="AD20" s="867"/>
      <c r="AE20" s="867"/>
      <c r="AF20" s="867"/>
      <c r="AG20" s="867"/>
    </row>
    <row r="21" spans="1:34" x14ac:dyDescent="0.2">
      <c r="A21" s="865">
        <v>2015</v>
      </c>
      <c r="B21" s="863">
        <v>1699939.7432781935</v>
      </c>
      <c r="C21" s="863">
        <v>137378305.7952458</v>
      </c>
      <c r="D21" s="863">
        <v>1415823.5863843861</v>
      </c>
      <c r="E21" s="863">
        <v>4071094.9244271382</v>
      </c>
      <c r="F21" s="863">
        <v>314011.10750861233</v>
      </c>
      <c r="G21" s="863">
        <v>7320806.8477000007</v>
      </c>
      <c r="H21" s="863">
        <v>19510.729779199999</v>
      </c>
      <c r="I21" s="863">
        <v>20153.237616000009</v>
      </c>
      <c r="J21" s="863" t="s">
        <v>882</v>
      </c>
      <c r="K21" s="863" t="s">
        <v>882</v>
      </c>
      <c r="L21" s="863" t="s">
        <v>882</v>
      </c>
      <c r="M21" s="863" t="s">
        <v>882</v>
      </c>
      <c r="N21" s="864" t="s">
        <v>882</v>
      </c>
      <c r="O21" s="866">
        <f t="shared" si="0"/>
        <v>1699.9397432781934</v>
      </c>
      <c r="P21" s="71"/>
      <c r="Z21" s="867"/>
      <c r="AA21" s="867"/>
      <c r="AB21" s="867"/>
      <c r="AC21" s="867"/>
      <c r="AD21" s="867"/>
      <c r="AE21" s="867"/>
      <c r="AF21" s="867"/>
      <c r="AG21" s="867"/>
    </row>
    <row r="22" spans="1:34" x14ac:dyDescent="0.2">
      <c r="A22" s="865">
        <v>2016</v>
      </c>
      <c r="B22" s="863">
        <v>2352959.5047380654</v>
      </c>
      <c r="C22" s="863">
        <v>142230636.69316867</v>
      </c>
      <c r="D22" s="863">
        <v>1329178.0227656392</v>
      </c>
      <c r="E22" s="863">
        <v>4329179.7629066529</v>
      </c>
      <c r="F22" s="863">
        <v>312806.40109176951</v>
      </c>
      <c r="G22" s="863">
        <v>7663123.9877000004</v>
      </c>
      <c r="H22" s="863">
        <v>18789.0047614</v>
      </c>
      <c r="I22" s="863">
        <v>25756.505005499999</v>
      </c>
      <c r="J22" s="863">
        <v>23251.82108854</v>
      </c>
      <c r="K22" s="863">
        <v>187.59719447999996</v>
      </c>
      <c r="L22" s="863" t="s">
        <v>882</v>
      </c>
      <c r="M22" s="863">
        <v>1194.0643193499998</v>
      </c>
      <c r="N22" s="864" t="s">
        <v>882</v>
      </c>
      <c r="O22" s="866">
        <f t="shared" si="0"/>
        <v>2352.9595047380653</v>
      </c>
      <c r="P22" s="71"/>
      <c r="Z22" s="867"/>
      <c r="AA22" s="867"/>
      <c r="AB22" s="867"/>
      <c r="AC22" s="867"/>
      <c r="AD22" s="867"/>
      <c r="AE22" s="867"/>
      <c r="AF22" s="867"/>
      <c r="AG22" s="867"/>
    </row>
    <row r="23" spans="1:34" x14ac:dyDescent="0.2">
      <c r="A23" s="865">
        <v>2017</v>
      </c>
      <c r="B23" s="863">
        <v>2440181.1105834288</v>
      </c>
      <c r="C23" s="863">
        <v>138425832.76156646</v>
      </c>
      <c r="D23" s="863">
        <v>1466521.468671351</v>
      </c>
      <c r="E23" s="863">
        <v>4318324.2784375055</v>
      </c>
      <c r="F23" s="863">
        <v>305279.59941443987</v>
      </c>
      <c r="G23" s="863">
        <v>8668091.618999999</v>
      </c>
      <c r="H23" s="863">
        <v>17790.363566100001</v>
      </c>
      <c r="I23" s="863">
        <v>28141.125214199987</v>
      </c>
      <c r="J23" s="863">
        <v>22403.407244680002</v>
      </c>
      <c r="K23" s="863">
        <v>123.17674860000001</v>
      </c>
      <c r="L23" s="863" t="s">
        <v>882</v>
      </c>
      <c r="M23" s="863">
        <v>1133.2781170000001</v>
      </c>
      <c r="N23" s="864" t="s">
        <v>882</v>
      </c>
      <c r="O23" s="866">
        <f t="shared" si="0"/>
        <v>2440.1811105834286</v>
      </c>
      <c r="P23" s="71"/>
      <c r="Z23" s="867"/>
      <c r="AA23" s="867"/>
      <c r="AB23" s="867"/>
      <c r="AC23" s="867"/>
      <c r="AD23" s="867"/>
      <c r="AE23" s="867"/>
      <c r="AF23" s="867"/>
      <c r="AG23" s="867"/>
    </row>
    <row r="24" spans="1:34" ht="12" customHeight="1" x14ac:dyDescent="0.2">
      <c r="A24" s="865">
        <v>2018</v>
      </c>
      <c r="B24" s="863">
        <v>2416881.1002070699</v>
      </c>
      <c r="C24" s="863">
        <v>125933914.4370804</v>
      </c>
      <c r="D24" s="863">
        <v>1471845.936649523</v>
      </c>
      <c r="E24" s="863">
        <v>3999990.1319625694</v>
      </c>
      <c r="F24" s="863">
        <v>288796.22529555805</v>
      </c>
      <c r="G24" s="863">
        <v>9096993.8719999995</v>
      </c>
      <c r="H24" s="863">
        <v>18601.344508400005</v>
      </c>
      <c r="I24" s="863">
        <v>27604.218841510006</v>
      </c>
      <c r="J24" s="863">
        <v>20407.598393799999</v>
      </c>
      <c r="K24" s="863">
        <v>145.236144</v>
      </c>
      <c r="L24" s="863" t="s">
        <v>882</v>
      </c>
      <c r="M24" s="863">
        <v>20879.636489500001</v>
      </c>
      <c r="N24" s="864" t="s">
        <v>882</v>
      </c>
      <c r="O24" s="866">
        <f t="shared" si="0"/>
        <v>2416.8811002070697</v>
      </c>
      <c r="P24" s="71"/>
      <c r="Z24" s="867"/>
      <c r="AA24" s="867"/>
      <c r="AB24" s="867"/>
      <c r="AC24" s="867"/>
      <c r="AD24" s="867"/>
      <c r="AE24" s="867"/>
      <c r="AF24" s="867"/>
      <c r="AG24" s="867"/>
    </row>
    <row r="25" spans="1:34" x14ac:dyDescent="0.2">
      <c r="A25" s="865">
        <v>2019</v>
      </c>
      <c r="B25" s="863">
        <v>2437925.373902773</v>
      </c>
      <c r="C25" s="863">
        <v>113586028.97131993</v>
      </c>
      <c r="D25" s="863">
        <v>1382753.4838439696</v>
      </c>
      <c r="E25" s="863">
        <v>3706760.2491151234</v>
      </c>
      <c r="F25" s="863">
        <v>307020.88310454384</v>
      </c>
      <c r="G25" s="863">
        <v>9666411.8718999997</v>
      </c>
      <c r="H25" s="863">
        <v>19853.168399999995</v>
      </c>
      <c r="I25" s="863">
        <v>30441.359039579998</v>
      </c>
      <c r="J25" s="863">
        <v>24914.734069159997</v>
      </c>
      <c r="K25" s="863">
        <v>72.514848099999995</v>
      </c>
      <c r="L25" s="863" t="s">
        <v>882</v>
      </c>
      <c r="M25" s="863">
        <v>18814.2028421</v>
      </c>
      <c r="N25" s="864" t="s">
        <v>882</v>
      </c>
      <c r="O25" s="866">
        <f t="shared" si="0"/>
        <v>2437.9253739027731</v>
      </c>
      <c r="P25" s="71"/>
      <c r="Z25" s="867"/>
      <c r="AA25" s="867"/>
      <c r="AB25" s="867"/>
      <c r="AC25" s="867"/>
      <c r="AD25" s="867"/>
      <c r="AE25" s="867"/>
      <c r="AF25" s="867"/>
      <c r="AG25" s="867"/>
    </row>
    <row r="26" spans="1:34" x14ac:dyDescent="0.2">
      <c r="A26" s="865">
        <v>2020</v>
      </c>
      <c r="B26" s="863">
        <v>2150125.9121219628</v>
      </c>
      <c r="C26" s="863">
        <v>85368457.367976174</v>
      </c>
      <c r="D26" s="863">
        <v>1334570.4777680759</v>
      </c>
      <c r="E26" s="863">
        <v>2721461.1368655483</v>
      </c>
      <c r="F26" s="863">
        <v>241547.91303967001</v>
      </c>
      <c r="G26" s="863">
        <v>8893971.5276180003</v>
      </c>
      <c r="H26" s="863">
        <v>20646.581029499997</v>
      </c>
      <c r="I26" s="863">
        <v>32184.625879069805</v>
      </c>
      <c r="J26" s="863">
        <v>19013.894022044497</v>
      </c>
      <c r="K26" s="863">
        <v>73.906293489500015</v>
      </c>
      <c r="L26" s="863">
        <v>235.52044689999997</v>
      </c>
      <c r="M26" s="863">
        <v>10119.873510295998</v>
      </c>
      <c r="N26" s="864" t="s">
        <v>882</v>
      </c>
      <c r="O26" s="866">
        <f t="shared" si="0"/>
        <v>2150.1259121219628</v>
      </c>
      <c r="P26" s="71"/>
      <c r="Z26" s="867"/>
      <c r="AA26" s="867"/>
      <c r="AB26" s="867"/>
      <c r="AC26" s="867"/>
      <c r="AD26" s="867"/>
      <c r="AE26" s="867"/>
      <c r="AF26" s="867"/>
      <c r="AG26" s="867"/>
    </row>
    <row r="27" spans="1:34" x14ac:dyDescent="0.2">
      <c r="A27" s="865">
        <v>2021</v>
      </c>
      <c r="B27" s="863">
        <v>2326035.3089323733</v>
      </c>
      <c r="C27" s="863">
        <v>97492951.121057257</v>
      </c>
      <c r="D27" s="863">
        <v>1533134.9989912319</v>
      </c>
      <c r="E27" s="863">
        <v>3333632.4494976597</v>
      </c>
      <c r="F27" s="863">
        <v>264426.50705023162</v>
      </c>
      <c r="G27" s="863">
        <v>12149273.526027001</v>
      </c>
      <c r="H27" s="863">
        <v>26995.267701000004</v>
      </c>
      <c r="I27" s="863">
        <v>34148.029036760017</v>
      </c>
      <c r="J27" s="863">
        <v>21876.501141209999</v>
      </c>
      <c r="K27" s="863">
        <v>247.486251065</v>
      </c>
      <c r="L27" s="863">
        <v>278.81457949999998</v>
      </c>
      <c r="M27" s="863">
        <v>11390.682832689996</v>
      </c>
      <c r="N27" s="864" t="s">
        <v>882</v>
      </c>
      <c r="O27" s="866">
        <f t="shared" si="0"/>
        <v>2326.0353089323735</v>
      </c>
      <c r="P27" s="71"/>
      <c r="Z27" s="867"/>
      <c r="AA27" s="867"/>
      <c r="AB27" s="867"/>
      <c r="AC27" s="867"/>
      <c r="AD27" s="867"/>
      <c r="AE27" s="867"/>
      <c r="AF27" s="867"/>
      <c r="AG27" s="867"/>
    </row>
    <row r="28" spans="1:34" x14ac:dyDescent="0.2">
      <c r="A28" s="865">
        <v>2022</v>
      </c>
      <c r="B28" s="868">
        <v>2445270.8303173976</v>
      </c>
      <c r="C28" s="863">
        <v>96965977.163885579</v>
      </c>
      <c r="D28" s="868">
        <v>1369649.1117797941</v>
      </c>
      <c r="E28" s="868">
        <v>3084038.7076613051</v>
      </c>
      <c r="F28" s="868">
        <v>255442.99715858512</v>
      </c>
      <c r="G28" s="868">
        <v>12936826.381839</v>
      </c>
      <c r="H28" s="868">
        <v>28231.359913</v>
      </c>
      <c r="I28" s="868">
        <v>31587.568951759989</v>
      </c>
      <c r="J28" s="868">
        <v>25378.500620530005</v>
      </c>
      <c r="K28" s="868">
        <v>251.24793746000006</v>
      </c>
      <c r="L28" s="868">
        <v>263.99886950000001</v>
      </c>
      <c r="M28" s="868">
        <v>1169.1241914</v>
      </c>
      <c r="N28" s="864" t="s">
        <v>882</v>
      </c>
      <c r="O28" s="866">
        <f t="shared" si="0"/>
        <v>2445.2708303173977</v>
      </c>
      <c r="P28" s="71"/>
      <c r="Z28" s="867"/>
      <c r="AA28" s="867"/>
      <c r="AB28" s="867"/>
      <c r="AC28" s="867"/>
      <c r="AD28" s="867"/>
      <c r="AE28" s="867"/>
      <c r="AF28" s="867"/>
      <c r="AG28" s="867"/>
    </row>
    <row r="29" spans="1:34" x14ac:dyDescent="0.2">
      <c r="A29" s="865">
        <v>2023</v>
      </c>
      <c r="B29" s="868">
        <v>2755244.3167853276</v>
      </c>
      <c r="C29" s="863">
        <v>100985631.43873213</v>
      </c>
      <c r="D29" s="868">
        <v>1469127.1631768667</v>
      </c>
      <c r="E29" s="868">
        <v>3041393.6459926581</v>
      </c>
      <c r="F29" s="868">
        <v>273335.49825696991</v>
      </c>
      <c r="G29" s="868">
        <v>12986023.244491</v>
      </c>
      <c r="H29" s="868">
        <v>26230.046980000003</v>
      </c>
      <c r="I29" s="868">
        <v>33475.6190292315</v>
      </c>
      <c r="J29" s="868">
        <v>31161.763995300007</v>
      </c>
      <c r="K29" s="868">
        <v>303.74941249999995</v>
      </c>
      <c r="L29" s="868">
        <v>331.35815600000001</v>
      </c>
      <c r="M29" s="868">
        <v>1326.7171017999999</v>
      </c>
      <c r="N29" s="864">
        <v>22.705695600000002</v>
      </c>
      <c r="O29" s="866">
        <f t="shared" si="0"/>
        <v>2755.2443167853276</v>
      </c>
      <c r="P29" s="71"/>
      <c r="Z29" s="867"/>
      <c r="AA29" s="867"/>
      <c r="AB29" s="867"/>
      <c r="AC29" s="867"/>
      <c r="AD29" s="867"/>
      <c r="AE29" s="867"/>
      <c r="AF29" s="867"/>
      <c r="AG29" s="867"/>
    </row>
    <row r="30" spans="1:34" x14ac:dyDescent="0.2">
      <c r="A30" s="869">
        <v>2024</v>
      </c>
      <c r="B30" s="870">
        <v>2736165.4283083482</v>
      </c>
      <c r="C30" s="871">
        <v>108148344.56050152</v>
      </c>
      <c r="D30" s="870">
        <v>1270646.132794979</v>
      </c>
      <c r="E30" s="870">
        <v>3511000.1230838015</v>
      </c>
      <c r="F30" s="870">
        <v>291318.66761629307</v>
      </c>
      <c r="G30" s="870">
        <v>13309265.480336003</v>
      </c>
      <c r="H30" s="870">
        <v>32317.234400000005</v>
      </c>
      <c r="I30" s="870">
        <v>41941.797900007819</v>
      </c>
      <c r="J30" s="870">
        <v>32027.784417279996</v>
      </c>
      <c r="K30" s="870">
        <v>265.34277629999997</v>
      </c>
      <c r="L30" s="870">
        <v>317.31784799999997</v>
      </c>
      <c r="M30" s="870">
        <v>24159.249493899995</v>
      </c>
      <c r="N30" s="872">
        <v>40.573911600000002</v>
      </c>
      <c r="O30" s="866">
        <f t="shared" si="0"/>
        <v>2736.1654283083481</v>
      </c>
      <c r="P30" s="71"/>
      <c r="Z30" s="867"/>
      <c r="AA30" s="867"/>
      <c r="AB30" s="867"/>
      <c r="AC30" s="867"/>
      <c r="AD30" s="867"/>
      <c r="AE30" s="867"/>
      <c r="AF30" s="867"/>
      <c r="AG30" s="867"/>
    </row>
    <row r="31" spans="1:34" ht="25.5" x14ac:dyDescent="0.2">
      <c r="A31" s="873" t="s">
        <v>883</v>
      </c>
      <c r="B31" s="874">
        <f t="shared" ref="B31:N31" si="1">SUM(B32:B36)</f>
        <v>1107564.9467602109</v>
      </c>
      <c r="C31" s="874">
        <f t="shared" si="1"/>
        <v>41647485.827505089</v>
      </c>
      <c r="D31" s="874">
        <f t="shared" si="1"/>
        <v>579152.21860050736</v>
      </c>
      <c r="E31" s="874">
        <f t="shared" si="1"/>
        <v>1479714.3944042847</v>
      </c>
      <c r="F31" s="874">
        <f t="shared" si="1"/>
        <v>124441.7687290647</v>
      </c>
      <c r="G31" s="874">
        <f t="shared" si="1"/>
        <v>5034155.2107239999</v>
      </c>
      <c r="H31" s="874">
        <f t="shared" si="1"/>
        <v>13651.896939999999</v>
      </c>
      <c r="I31" s="874">
        <f t="shared" si="1"/>
        <v>16783.118278104099</v>
      </c>
      <c r="J31" s="874">
        <f t="shared" si="1"/>
        <v>11354.867054499999</v>
      </c>
      <c r="K31" s="874">
        <f t="shared" si="1"/>
        <v>105.35511079999999</v>
      </c>
      <c r="L31" s="874">
        <f t="shared" si="1"/>
        <v>143.54623300000003</v>
      </c>
      <c r="M31" s="874">
        <f t="shared" si="1"/>
        <v>14922.177408399999</v>
      </c>
      <c r="N31" s="874">
        <f t="shared" si="1"/>
        <v>13.98395</v>
      </c>
      <c r="O31" s="866">
        <f t="shared" si="0"/>
        <v>1107.5649467602109</v>
      </c>
      <c r="P31" s="875"/>
      <c r="Z31" s="867"/>
      <c r="AA31" s="867"/>
      <c r="AB31" s="867"/>
      <c r="AC31" s="867"/>
      <c r="AD31" s="867"/>
      <c r="AE31" s="867"/>
      <c r="AF31" s="867"/>
      <c r="AG31" s="867"/>
    </row>
    <row r="32" spans="1:34" x14ac:dyDescent="0.2">
      <c r="A32" s="876" t="s">
        <v>274</v>
      </c>
      <c r="B32" s="863">
        <v>219649.52839866947</v>
      </c>
      <c r="C32" s="863">
        <v>8352731.5850341571</v>
      </c>
      <c r="D32" s="863">
        <v>91855.360360558101</v>
      </c>
      <c r="E32" s="863">
        <v>272760.37887476257</v>
      </c>
      <c r="F32" s="863">
        <v>21568.527936588194</v>
      </c>
      <c r="G32" s="863">
        <v>1161378.8055939998</v>
      </c>
      <c r="H32" s="863">
        <v>2537.2527399999999</v>
      </c>
      <c r="I32" s="863">
        <v>3231.3934248973001</v>
      </c>
      <c r="J32" s="863">
        <v>2338.8900573999999</v>
      </c>
      <c r="K32" s="883">
        <v>20.011532800000001</v>
      </c>
      <c r="L32" s="883">
        <v>30.094110000000001</v>
      </c>
      <c r="M32" s="863">
        <v>2581.9835497999998</v>
      </c>
      <c r="N32" s="877">
        <v>2.2356600000000002</v>
      </c>
      <c r="O32" s="878">
        <v>11138766.849174995</v>
      </c>
      <c r="R32" s="879"/>
      <c r="S32" s="879"/>
      <c r="T32" s="879"/>
      <c r="U32" s="879"/>
      <c r="V32" s="879"/>
      <c r="W32" s="879"/>
      <c r="X32" s="879"/>
      <c r="Y32" s="17"/>
      <c r="Z32" s="867"/>
      <c r="AA32" s="867"/>
      <c r="AB32" s="867"/>
      <c r="AC32" s="867"/>
      <c r="AD32" s="867"/>
      <c r="AE32" s="867"/>
      <c r="AF32" s="867"/>
      <c r="AG32" s="867"/>
    </row>
    <row r="33" spans="1:33" x14ac:dyDescent="0.2">
      <c r="A33" s="876" t="s">
        <v>695</v>
      </c>
      <c r="B33" s="863">
        <v>216955.02869369701</v>
      </c>
      <c r="C33" s="863">
        <v>7850640.1044406984</v>
      </c>
      <c r="D33" s="863">
        <v>109459.79120289108</v>
      </c>
      <c r="E33" s="863">
        <v>296917.05539577454</v>
      </c>
      <c r="F33" s="863">
        <v>23230.586675680905</v>
      </c>
      <c r="G33" s="863">
        <v>1122169.9234620002</v>
      </c>
      <c r="H33" s="863">
        <v>2597.7712999999999</v>
      </c>
      <c r="I33" s="863">
        <v>3448.2970789000005</v>
      </c>
      <c r="J33" s="863">
        <v>2295.3407549000003</v>
      </c>
      <c r="K33" s="883">
        <v>16.554152999999999</v>
      </c>
      <c r="L33" s="883">
        <v>26.565791999999998</v>
      </c>
      <c r="M33" s="863">
        <v>3577.7138660000001</v>
      </c>
      <c r="N33" s="877">
        <v>2.8617279999999998</v>
      </c>
      <c r="O33" s="878"/>
      <c r="R33" s="879"/>
      <c r="S33" s="879"/>
      <c r="T33" s="879"/>
      <c r="U33" s="879"/>
      <c r="V33" s="879"/>
      <c r="W33" s="879"/>
      <c r="X33" s="879"/>
      <c r="Y33" s="17"/>
      <c r="Z33" s="867"/>
      <c r="AA33" s="867"/>
      <c r="AB33" s="867"/>
      <c r="AC33" s="867"/>
      <c r="AD33" s="867"/>
      <c r="AE33" s="867"/>
      <c r="AF33" s="867"/>
      <c r="AG33" s="867"/>
    </row>
    <row r="34" spans="1:33" x14ac:dyDescent="0.2">
      <c r="A34" s="876" t="s">
        <v>747</v>
      </c>
      <c r="B34" s="863">
        <v>229850.47776684456</v>
      </c>
      <c r="C34" s="863">
        <v>8693455.6183702294</v>
      </c>
      <c r="D34" s="863">
        <v>119355.02203405822</v>
      </c>
      <c r="E34" s="863">
        <v>288578.15724574769</v>
      </c>
      <c r="F34" s="863">
        <v>25206.655222795594</v>
      </c>
      <c r="G34" s="863">
        <v>1218023.8837799998</v>
      </c>
      <c r="H34" s="863">
        <v>2922.6831999999999</v>
      </c>
      <c r="I34" s="863">
        <v>4034.7399693068</v>
      </c>
      <c r="J34" s="863">
        <v>1854.5507202000001</v>
      </c>
      <c r="K34" s="883">
        <v>24.502822999999996</v>
      </c>
      <c r="L34" s="883">
        <v>31.670008000000003</v>
      </c>
      <c r="M34" s="863">
        <v>2958.1502465999997</v>
      </c>
      <c r="N34" s="877">
        <v>2.6791360000000002</v>
      </c>
      <c r="O34" s="878"/>
      <c r="R34" s="879"/>
      <c r="S34" s="879"/>
      <c r="T34" s="879"/>
      <c r="U34" s="879"/>
      <c r="V34" s="879"/>
      <c r="W34" s="879"/>
      <c r="X34" s="879"/>
      <c r="Y34" s="17"/>
      <c r="Z34" s="867"/>
      <c r="AA34" s="867"/>
      <c r="AB34" s="867"/>
      <c r="AC34" s="867"/>
      <c r="AD34" s="867"/>
      <c r="AE34" s="867"/>
      <c r="AF34" s="867"/>
      <c r="AG34" s="867"/>
    </row>
    <row r="35" spans="1:33" x14ac:dyDescent="0.2">
      <c r="A35" s="876" t="s">
        <v>808</v>
      </c>
      <c r="B35" s="863">
        <v>220260.999048</v>
      </c>
      <c r="C35" s="863">
        <v>8796544.4006719999</v>
      </c>
      <c r="D35" s="863">
        <v>137649.17029799995</v>
      </c>
      <c r="E35" s="863">
        <v>311487.44323199993</v>
      </c>
      <c r="F35" s="863">
        <v>28510.480395999999</v>
      </c>
      <c r="G35" s="863">
        <v>1091388.6164500001</v>
      </c>
      <c r="H35" s="863">
        <v>2723.0601999999999</v>
      </c>
      <c r="I35" s="863">
        <v>3212.9077189999998</v>
      </c>
      <c r="J35" s="863">
        <v>2378.2725709999995</v>
      </c>
      <c r="K35" s="883">
        <v>21.847187000000002</v>
      </c>
      <c r="L35" s="883">
        <v>27.547941999999999</v>
      </c>
      <c r="M35" s="863">
        <v>1961.263958</v>
      </c>
      <c r="N35" s="877">
        <v>2.5161519999999999</v>
      </c>
      <c r="O35" s="878"/>
      <c r="R35" s="879"/>
      <c r="S35" s="879"/>
      <c r="T35" s="879"/>
      <c r="U35" s="879"/>
      <c r="V35" s="879"/>
      <c r="W35" s="879"/>
      <c r="X35" s="879"/>
      <c r="Y35" s="17"/>
      <c r="Z35" s="867"/>
      <c r="AA35" s="867"/>
      <c r="AB35" s="867"/>
      <c r="AC35" s="867"/>
      <c r="AD35" s="867"/>
      <c r="AE35" s="867"/>
      <c r="AF35" s="867"/>
      <c r="AG35" s="867"/>
    </row>
    <row r="36" spans="1:33" ht="13.5" thickBot="1" x14ac:dyDescent="0.25">
      <c r="A36" s="880" t="s">
        <v>830</v>
      </c>
      <c r="B36" s="881">
        <v>220848.91285299993</v>
      </c>
      <c r="C36" s="881">
        <v>7954114.1189880008</v>
      </c>
      <c r="D36" s="881">
        <v>120832.87470500001</v>
      </c>
      <c r="E36" s="881">
        <v>309971.35965600004</v>
      </c>
      <c r="F36" s="881">
        <v>25925.518498000012</v>
      </c>
      <c r="G36" s="881">
        <v>441193.98143799999</v>
      </c>
      <c r="H36" s="881">
        <v>2871.1295</v>
      </c>
      <c r="I36" s="881">
        <v>2855.7800859999998</v>
      </c>
      <c r="J36" s="881">
        <v>2487.8129509999999</v>
      </c>
      <c r="K36" s="1022">
        <v>22.439415</v>
      </c>
      <c r="L36" s="1022">
        <v>27.668381000000004</v>
      </c>
      <c r="M36" s="881">
        <v>3843.0657880000003</v>
      </c>
      <c r="N36" s="882">
        <v>3.6912739999999999</v>
      </c>
      <c r="O36" s="878"/>
      <c r="R36" s="879"/>
      <c r="S36" s="879"/>
      <c r="T36" s="879"/>
      <c r="U36" s="879"/>
      <c r="V36" s="879"/>
      <c r="W36" s="879"/>
      <c r="X36" s="879"/>
      <c r="Y36" s="17"/>
      <c r="Z36" s="867"/>
      <c r="AA36" s="867"/>
      <c r="AB36" s="867"/>
      <c r="AC36" s="867"/>
      <c r="AD36" s="867"/>
      <c r="AE36" s="867"/>
      <c r="AF36" s="867"/>
      <c r="AG36" s="867"/>
    </row>
    <row r="37" spans="1:33" x14ac:dyDescent="0.2">
      <c r="A37" s="876"/>
      <c r="B37" s="863"/>
      <c r="C37" s="863"/>
      <c r="D37" s="863"/>
      <c r="E37" s="863"/>
      <c r="F37" s="863"/>
      <c r="G37" s="863"/>
      <c r="H37" s="863"/>
      <c r="I37" s="863"/>
      <c r="J37" s="863"/>
      <c r="K37" s="863"/>
      <c r="L37" s="863"/>
      <c r="M37" s="863"/>
      <c r="N37" s="883"/>
      <c r="O37" s="878"/>
      <c r="R37" s="879"/>
      <c r="S37" s="879"/>
      <c r="T37" s="879"/>
      <c r="U37" s="879"/>
      <c r="V37" s="879"/>
      <c r="W37" s="879"/>
      <c r="X37" s="879"/>
      <c r="Y37" s="17"/>
      <c r="Z37" s="867"/>
      <c r="AA37" s="867"/>
      <c r="AB37" s="867"/>
      <c r="AC37" s="867"/>
      <c r="AD37" s="867"/>
      <c r="AE37" s="867"/>
      <c r="AF37" s="867"/>
      <c r="AG37" s="867"/>
    </row>
    <row r="38" spans="1:33" x14ac:dyDescent="0.2">
      <c r="A38" s="884" t="s">
        <v>831</v>
      </c>
      <c r="B38" s="885"/>
      <c r="C38" s="885"/>
      <c r="D38" s="886"/>
      <c r="E38" s="885"/>
      <c r="F38" s="885"/>
      <c r="G38" s="885"/>
      <c r="H38" s="885"/>
      <c r="I38" s="885"/>
      <c r="J38" s="885"/>
      <c r="K38" s="885"/>
      <c r="L38" s="885"/>
      <c r="M38" s="885"/>
      <c r="N38" s="885"/>
      <c r="P38" s="875"/>
      <c r="Q38" s="7"/>
    </row>
    <row r="39" spans="1:33" x14ac:dyDescent="0.2">
      <c r="A39" s="887" t="s">
        <v>832</v>
      </c>
      <c r="B39" s="888">
        <v>231610.78217020593</v>
      </c>
      <c r="C39" s="889">
        <v>8342111.1065291148</v>
      </c>
      <c r="D39" s="889">
        <v>112760.77048085797</v>
      </c>
      <c r="E39" s="889">
        <v>305137.25610914594</v>
      </c>
      <c r="F39" s="889">
        <v>24738.909139140997</v>
      </c>
      <c r="G39" s="889">
        <v>1187341.29372</v>
      </c>
      <c r="H39" s="889">
        <v>2746.2692000000002</v>
      </c>
      <c r="I39" s="889">
        <v>3761.6639586400001</v>
      </c>
      <c r="J39" s="890">
        <v>2077.2886246000003</v>
      </c>
      <c r="K39" s="890">
        <v>19.894911999999998</v>
      </c>
      <c r="L39" s="1023">
        <v>27.736277999999999</v>
      </c>
      <c r="M39" s="890">
        <v>2163.5041166999999</v>
      </c>
      <c r="N39" s="891">
        <v>3.9155913</v>
      </c>
      <c r="P39" s="875"/>
      <c r="Q39" s="7"/>
    </row>
    <row r="40" spans="1:33" x14ac:dyDescent="0.2">
      <c r="A40" s="892" t="s">
        <v>833</v>
      </c>
      <c r="B40" s="893">
        <v>220848.91285299993</v>
      </c>
      <c r="C40" s="893">
        <v>7954114.1189880008</v>
      </c>
      <c r="D40" s="893">
        <v>120832.87470500001</v>
      </c>
      <c r="E40" s="893">
        <v>309971.35965600004</v>
      </c>
      <c r="F40" s="893">
        <v>25925.518498000012</v>
      </c>
      <c r="G40" s="893">
        <v>441193.98143799999</v>
      </c>
      <c r="H40" s="893">
        <v>2871.1295</v>
      </c>
      <c r="I40" s="893">
        <v>2855.7800859999998</v>
      </c>
      <c r="J40" s="871">
        <v>2487.8129509999999</v>
      </c>
      <c r="K40" s="871">
        <v>22.439415</v>
      </c>
      <c r="L40" s="1024">
        <v>27.668381000000004</v>
      </c>
      <c r="M40" s="871">
        <v>3843.0657880000003</v>
      </c>
      <c r="N40" s="894">
        <v>3.6912739999999999</v>
      </c>
      <c r="O40" s="895"/>
      <c r="P40" s="875"/>
      <c r="Q40" s="896"/>
      <c r="R40" s="896"/>
      <c r="S40" s="896"/>
      <c r="T40" s="896"/>
      <c r="U40" s="896"/>
      <c r="V40" s="896"/>
      <c r="W40" s="896"/>
      <c r="X40" s="896"/>
    </row>
    <row r="41" spans="1:33" x14ac:dyDescent="0.2">
      <c r="A41" s="897" t="s">
        <v>275</v>
      </c>
      <c r="B41" s="898">
        <f t="shared" ref="B41:N41" si="2">+B40/B39-1</f>
        <v>-4.6465320898995688E-2</v>
      </c>
      <c r="C41" s="898">
        <f>+C40/C39-1</f>
        <v>-4.6510647315334941E-2</v>
      </c>
      <c r="D41" s="899">
        <f>+D40/D39-1</f>
        <v>7.1586103834864634E-2</v>
      </c>
      <c r="E41" s="899">
        <f>+E40/E39-1</f>
        <v>1.5842390432733611E-2</v>
      </c>
      <c r="F41" s="899">
        <f t="shared" si="2"/>
        <v>4.7965306480777903E-2</v>
      </c>
      <c r="G41" s="898">
        <f t="shared" si="2"/>
        <v>-0.62841856526718021</v>
      </c>
      <c r="H41" s="898">
        <f t="shared" si="2"/>
        <v>4.5465426331839476E-2</v>
      </c>
      <c r="I41" s="898">
        <f t="shared" si="2"/>
        <v>-0.24081998886671296</v>
      </c>
      <c r="J41" s="898">
        <f t="shared" si="2"/>
        <v>0.1976250779686668</v>
      </c>
      <c r="K41" s="898">
        <f t="shared" si="2"/>
        <v>0.12789717290531377</v>
      </c>
      <c r="L41" s="898">
        <f t="shared" si="2"/>
        <v>-2.4479492165457861E-3</v>
      </c>
      <c r="M41" s="898">
        <f t="shared" si="2"/>
        <v>0.77631544970750577</v>
      </c>
      <c r="N41" s="898">
        <f t="shared" si="2"/>
        <v>-5.7288231281952262E-2</v>
      </c>
      <c r="P41" s="875"/>
      <c r="Q41" s="896"/>
      <c r="R41" s="896"/>
      <c r="S41" s="896"/>
      <c r="T41" s="896"/>
      <c r="U41" s="896"/>
      <c r="V41" s="896"/>
      <c r="W41" s="896"/>
      <c r="X41" s="896"/>
    </row>
    <row r="42" spans="1:33" x14ac:dyDescent="0.2">
      <c r="A42" s="876"/>
      <c r="B42" s="863"/>
      <c r="C42" s="863"/>
      <c r="D42" s="863"/>
      <c r="E42" s="863"/>
      <c r="F42" s="863"/>
      <c r="G42" s="863"/>
      <c r="H42" s="863"/>
      <c r="I42" s="863"/>
      <c r="J42" s="863"/>
      <c r="K42" s="863"/>
      <c r="L42" s="863"/>
      <c r="M42" s="863"/>
      <c r="N42" s="883"/>
      <c r="O42" s="878"/>
      <c r="R42" s="879"/>
      <c r="S42" s="879"/>
      <c r="T42" s="879"/>
      <c r="U42" s="879"/>
      <c r="V42" s="879"/>
      <c r="W42" s="879"/>
      <c r="X42" s="879"/>
      <c r="Y42" s="17"/>
      <c r="Z42" s="867"/>
      <c r="AA42" s="867"/>
      <c r="AB42" s="867"/>
      <c r="AC42" s="867"/>
      <c r="AD42" s="867"/>
      <c r="AE42" s="867"/>
      <c r="AF42" s="867"/>
      <c r="AG42" s="867"/>
    </row>
    <row r="43" spans="1:33" x14ac:dyDescent="0.2">
      <c r="A43" s="884" t="s">
        <v>834</v>
      </c>
      <c r="B43" s="885"/>
      <c r="C43" s="885"/>
      <c r="D43" s="886"/>
      <c r="E43" s="885"/>
      <c r="F43" s="885"/>
      <c r="G43" s="885"/>
      <c r="H43" s="885"/>
      <c r="I43" s="885"/>
      <c r="J43" s="885"/>
      <c r="K43" s="885"/>
      <c r="L43" s="885"/>
      <c r="M43" s="885"/>
      <c r="N43" s="885"/>
      <c r="P43" s="875"/>
      <c r="Q43" s="896"/>
      <c r="R43" s="896"/>
      <c r="S43" s="896"/>
      <c r="T43" s="896"/>
      <c r="U43" s="896"/>
      <c r="V43" s="896"/>
      <c r="W43" s="896"/>
      <c r="X43" s="896"/>
    </row>
    <row r="44" spans="1:33" x14ac:dyDescent="0.2">
      <c r="A44" s="900" t="s">
        <v>835</v>
      </c>
      <c r="B44" s="888">
        <v>1077216.1980774491</v>
      </c>
      <c r="C44" s="888">
        <v>44714025.726118438</v>
      </c>
      <c r="D44" s="888">
        <v>522943.20398704702</v>
      </c>
      <c r="E44" s="888">
        <v>1342892.4879367063</v>
      </c>
      <c r="F44" s="888">
        <v>115839.37431420299</v>
      </c>
      <c r="G44" s="888">
        <v>5750321.0311379991</v>
      </c>
      <c r="H44" s="888">
        <v>13541.908799999999</v>
      </c>
      <c r="I44" s="888">
        <v>16776.720238155001</v>
      </c>
      <c r="J44" s="888">
        <v>12988.813814380001</v>
      </c>
      <c r="K44" s="888">
        <v>109.46552579999999</v>
      </c>
      <c r="L44" s="888">
        <v>128.535911</v>
      </c>
      <c r="M44" s="888">
        <v>3911.8864041000002</v>
      </c>
      <c r="N44" s="888">
        <v>17.097466600000001</v>
      </c>
      <c r="P44" s="875"/>
      <c r="Q44" s="896"/>
      <c r="R44" s="896"/>
      <c r="S44" s="896"/>
      <c r="T44" s="896"/>
      <c r="U44" s="896"/>
      <c r="V44" s="896"/>
      <c r="W44" s="896"/>
      <c r="X44" s="896"/>
    </row>
    <row r="45" spans="1:33" x14ac:dyDescent="0.2">
      <c r="A45" s="900" t="s">
        <v>836</v>
      </c>
      <c r="B45" s="888">
        <v>1107564.9467602109</v>
      </c>
      <c r="C45" s="888">
        <v>41647485.827505089</v>
      </c>
      <c r="D45" s="888">
        <v>579152.21860050736</v>
      </c>
      <c r="E45" s="888">
        <v>1479714.3944042847</v>
      </c>
      <c r="F45" s="888">
        <v>124441.7687290647</v>
      </c>
      <c r="G45" s="888">
        <v>5034155.2107239999</v>
      </c>
      <c r="H45" s="888">
        <v>13651.896939999999</v>
      </c>
      <c r="I45" s="888">
        <v>16783.118278104099</v>
      </c>
      <c r="J45" s="888">
        <v>11354.867054499999</v>
      </c>
      <c r="K45" s="888">
        <v>105.35511079999999</v>
      </c>
      <c r="L45" s="888">
        <v>143.54623300000003</v>
      </c>
      <c r="M45" s="888">
        <v>14922.177408399999</v>
      </c>
      <c r="N45" s="888">
        <v>13.98395</v>
      </c>
      <c r="P45" s="875"/>
      <c r="Q45" s="896"/>
      <c r="R45" s="896"/>
      <c r="S45" s="896"/>
      <c r="T45" s="896"/>
      <c r="U45" s="896"/>
      <c r="V45" s="896"/>
      <c r="W45" s="896"/>
      <c r="X45" s="896"/>
    </row>
    <row r="46" spans="1:33" x14ac:dyDescent="0.2">
      <c r="A46" s="901" t="s">
        <v>275</v>
      </c>
      <c r="B46" s="902">
        <f t="shared" ref="B46:N46" si="3">+B45/B44-1</f>
        <v>2.8173312596790234E-2</v>
      </c>
      <c r="C46" s="903">
        <f t="shared" si="3"/>
        <v>-6.8581163266230205E-2</v>
      </c>
      <c r="D46" s="902">
        <f t="shared" si="3"/>
        <v>0.10748588792226199</v>
      </c>
      <c r="E46" s="902">
        <f t="shared" si="3"/>
        <v>0.10188597203175886</v>
      </c>
      <c r="F46" s="902">
        <f t="shared" si="3"/>
        <v>7.4261402617114891E-2</v>
      </c>
      <c r="G46" s="903">
        <f t="shared" si="3"/>
        <v>-0.12454362400567898</v>
      </c>
      <c r="H46" s="903">
        <f t="shared" si="3"/>
        <v>8.1220558803349885E-3</v>
      </c>
      <c r="I46" s="904">
        <f t="shared" si="3"/>
        <v>3.8136416762468706E-4</v>
      </c>
      <c r="J46" s="903">
        <f t="shared" si="3"/>
        <v>-0.12579645710765741</v>
      </c>
      <c r="K46" s="903">
        <f>+K45/K44-1</f>
        <v>-3.7549858459639429E-2</v>
      </c>
      <c r="L46" s="902">
        <f>+L45/L44-1</f>
        <v>0.1167792088858346</v>
      </c>
      <c r="M46" s="902">
        <f>+M45/M44-1</f>
        <v>2.8145732945517663</v>
      </c>
      <c r="N46" s="903">
        <f t="shared" si="3"/>
        <v>-0.18210397322840799</v>
      </c>
      <c r="P46" s="875"/>
      <c r="Q46" s="896"/>
      <c r="R46" s="896"/>
      <c r="S46" s="896"/>
      <c r="T46" s="896"/>
      <c r="U46" s="896"/>
      <c r="V46" s="896"/>
      <c r="W46" s="896"/>
      <c r="X46" s="896"/>
    </row>
    <row r="47" spans="1:33" x14ac:dyDescent="0.2">
      <c r="A47" s="876"/>
      <c r="B47" s="863"/>
      <c r="C47" s="863"/>
      <c r="D47" s="863"/>
      <c r="E47" s="863"/>
      <c r="F47" s="863"/>
      <c r="G47" s="863"/>
      <c r="H47" s="863"/>
      <c r="I47" s="863"/>
      <c r="J47" s="863"/>
      <c r="K47" s="863"/>
      <c r="L47" s="863"/>
      <c r="M47" s="863"/>
      <c r="N47" s="883"/>
      <c r="O47" s="878"/>
      <c r="R47" s="879"/>
      <c r="S47" s="879"/>
      <c r="T47" s="879"/>
      <c r="U47" s="879"/>
      <c r="V47" s="879"/>
      <c r="W47" s="879"/>
      <c r="X47" s="879"/>
      <c r="Y47" s="17"/>
      <c r="Z47" s="867"/>
      <c r="AA47" s="867"/>
      <c r="AB47" s="867"/>
      <c r="AC47" s="867"/>
      <c r="AD47" s="867"/>
      <c r="AE47" s="867"/>
      <c r="AF47" s="867"/>
      <c r="AG47" s="867"/>
    </row>
    <row r="48" spans="1:33" x14ac:dyDescent="0.2">
      <c r="A48" s="884" t="s">
        <v>276</v>
      </c>
      <c r="B48" s="885"/>
      <c r="C48" s="885"/>
      <c r="D48" s="886"/>
      <c r="E48" s="885"/>
      <c r="F48" s="885"/>
      <c r="G48" s="885"/>
      <c r="H48" s="885"/>
      <c r="I48" s="885"/>
      <c r="J48" s="885"/>
      <c r="K48" s="885"/>
      <c r="L48" s="885"/>
      <c r="M48" s="885"/>
      <c r="N48" s="885"/>
      <c r="O48" s="878"/>
      <c r="R48" s="879"/>
      <c r="S48" s="879"/>
      <c r="T48" s="879"/>
      <c r="U48" s="879"/>
      <c r="V48" s="879"/>
      <c r="W48" s="879"/>
      <c r="X48" s="879"/>
      <c r="Y48" s="17"/>
      <c r="Z48" s="867"/>
      <c r="AA48" s="867"/>
      <c r="AB48" s="867"/>
      <c r="AC48" s="867"/>
      <c r="AD48" s="867"/>
      <c r="AE48" s="867"/>
      <c r="AF48" s="867"/>
      <c r="AG48" s="867"/>
    </row>
    <row r="49" spans="1:34" x14ac:dyDescent="0.2">
      <c r="A49" s="905" t="s">
        <v>810</v>
      </c>
      <c r="B49" s="906">
        <v>220260.999048</v>
      </c>
      <c r="C49" s="906">
        <v>8796544.4006719999</v>
      </c>
      <c r="D49" s="906">
        <v>137649.17029799995</v>
      </c>
      <c r="E49" s="906">
        <v>311487.44323199993</v>
      </c>
      <c r="F49" s="906">
        <v>28510.480395999999</v>
      </c>
      <c r="G49" s="906">
        <v>1091388.6164500001</v>
      </c>
      <c r="H49" s="906">
        <v>2723.0601999999999</v>
      </c>
      <c r="I49" s="906">
        <v>3212.9077189999998</v>
      </c>
      <c r="J49" s="906">
        <v>2378.2725709999995</v>
      </c>
      <c r="K49" s="907">
        <v>21.847187000000002</v>
      </c>
      <c r="L49" s="907">
        <v>27.547941999999999</v>
      </c>
      <c r="M49" s="906">
        <v>1961.263958</v>
      </c>
      <c r="N49" s="907">
        <v>2.5161519999999999</v>
      </c>
      <c r="O49" s="878"/>
      <c r="R49" s="879"/>
      <c r="S49" s="879"/>
      <c r="T49" s="879"/>
      <c r="U49" s="879"/>
      <c r="V49" s="879"/>
      <c r="W49" s="879"/>
      <c r="X49" s="879"/>
      <c r="Y49" s="17"/>
      <c r="Z49" s="867"/>
      <c r="AA49" s="867"/>
      <c r="AB49" s="867"/>
      <c r="AC49" s="867"/>
      <c r="AD49" s="867"/>
      <c r="AE49" s="867"/>
      <c r="AF49" s="867"/>
      <c r="AG49" s="867"/>
    </row>
    <row r="50" spans="1:34" x14ac:dyDescent="0.2">
      <c r="A50" s="908" t="s">
        <v>833</v>
      </c>
      <c r="B50" s="871">
        <v>220848.91285299993</v>
      </c>
      <c r="C50" s="871">
        <v>7954114.1189880008</v>
      </c>
      <c r="D50" s="871">
        <v>120832.87470500001</v>
      </c>
      <c r="E50" s="871">
        <v>309971.35965600004</v>
      </c>
      <c r="F50" s="871">
        <v>25925.518498000012</v>
      </c>
      <c r="G50" s="871">
        <v>441193.98143799999</v>
      </c>
      <c r="H50" s="871">
        <v>2871.1295</v>
      </c>
      <c r="I50" s="871">
        <v>2855.7800859999998</v>
      </c>
      <c r="J50" s="871">
        <v>2487.8129509999999</v>
      </c>
      <c r="K50" s="894">
        <v>22.439415</v>
      </c>
      <c r="L50" s="894">
        <v>27.668381000000004</v>
      </c>
      <c r="M50" s="871">
        <v>3843.0657880000003</v>
      </c>
      <c r="N50" s="894">
        <v>3.6912739999999999</v>
      </c>
      <c r="O50" s="878"/>
      <c r="R50" s="879"/>
      <c r="S50" s="879"/>
      <c r="T50" s="879"/>
      <c r="U50" s="879"/>
      <c r="V50" s="879"/>
      <c r="W50" s="879"/>
      <c r="X50" s="879"/>
      <c r="Y50" s="17"/>
      <c r="Z50" s="867"/>
      <c r="AA50" s="867"/>
      <c r="AB50" s="867"/>
      <c r="AC50" s="867"/>
      <c r="AD50" s="867"/>
      <c r="AE50" s="867"/>
      <c r="AF50" s="867"/>
      <c r="AG50" s="867"/>
    </row>
    <row r="51" spans="1:34" x14ac:dyDescent="0.2">
      <c r="A51" s="909" t="s">
        <v>275</v>
      </c>
      <c r="B51" s="903">
        <f t="shared" ref="B51:K51" si="4">+B50/B49-1</f>
        <v>2.6691688839195482E-3</v>
      </c>
      <c r="C51" s="903">
        <f t="shared" si="4"/>
        <v>-9.5768320298552978E-2</v>
      </c>
      <c r="D51" s="903">
        <f t="shared" si="4"/>
        <v>-0.12216779481194073</v>
      </c>
      <c r="E51" s="903">
        <f t="shared" si="4"/>
        <v>-4.8672381790706432E-3</v>
      </c>
      <c r="F51" s="903">
        <f t="shared" si="4"/>
        <v>-9.0667076180261597E-2</v>
      </c>
      <c r="G51" s="903">
        <f t="shared" si="4"/>
        <v>-0.59574987791874912</v>
      </c>
      <c r="H51" s="903">
        <f t="shared" si="4"/>
        <v>5.4376065575046928E-2</v>
      </c>
      <c r="I51" s="903">
        <f t="shared" si="4"/>
        <v>-0.11115402751472558</v>
      </c>
      <c r="J51" s="903">
        <f t="shared" si="4"/>
        <v>4.6058799708538656E-2</v>
      </c>
      <c r="K51" s="903">
        <f t="shared" si="4"/>
        <v>2.7107746182609249E-2</v>
      </c>
      <c r="L51" s="903">
        <f>+L50/L49-1</f>
        <v>4.3719781317967943E-3</v>
      </c>
      <c r="M51" s="903">
        <f>+M50/M49-1</f>
        <v>0.95948422563119395</v>
      </c>
      <c r="N51" s="903">
        <f>+N50/N49-1</f>
        <v>0.46703140350821415</v>
      </c>
      <c r="O51" s="878"/>
      <c r="R51" s="879"/>
      <c r="S51" s="879"/>
      <c r="T51" s="879"/>
      <c r="U51" s="879"/>
      <c r="V51" s="879"/>
      <c r="W51" s="879"/>
      <c r="X51" s="879"/>
      <c r="Y51" s="17"/>
      <c r="Z51" s="867"/>
      <c r="AA51" s="867"/>
      <c r="AB51" s="867"/>
      <c r="AC51" s="867"/>
      <c r="AD51" s="867"/>
      <c r="AE51" s="867"/>
      <c r="AF51" s="867"/>
      <c r="AG51" s="867"/>
    </row>
    <row r="52" spans="1:34" x14ac:dyDescent="0.2">
      <c r="A52" s="910"/>
      <c r="B52" s="911"/>
      <c r="C52" s="912"/>
      <c r="D52" s="911"/>
      <c r="E52" s="911"/>
      <c r="F52" s="911"/>
      <c r="G52" s="911"/>
      <c r="H52" s="911"/>
      <c r="I52" s="911"/>
      <c r="J52" s="911"/>
      <c r="K52" s="911"/>
      <c r="L52" s="911"/>
      <c r="M52" s="911"/>
      <c r="N52" s="911"/>
      <c r="P52" s="875"/>
      <c r="Q52" s="896"/>
      <c r="R52" s="896"/>
      <c r="S52" s="896"/>
      <c r="T52" s="896"/>
      <c r="U52" s="896"/>
      <c r="V52" s="896"/>
      <c r="W52" s="896"/>
      <c r="X52" s="896"/>
    </row>
    <row r="53" spans="1:34" customFormat="1" ht="50.25" customHeight="1" x14ac:dyDescent="0.25">
      <c r="A53" s="1035" t="s">
        <v>884</v>
      </c>
      <c r="B53" s="1036"/>
      <c r="C53" s="1036"/>
      <c r="D53" s="1036"/>
      <c r="E53" s="1036"/>
      <c r="F53" s="1036"/>
      <c r="G53" s="1036"/>
      <c r="H53" s="1036"/>
      <c r="I53" s="1036"/>
      <c r="J53" s="913"/>
      <c r="K53" s="913"/>
      <c r="L53" s="913"/>
      <c r="M53" s="913"/>
      <c r="N53" s="913"/>
      <c r="O53" s="914"/>
    </row>
    <row r="54" spans="1:34" customFormat="1" ht="15" x14ac:dyDescent="0.25">
      <c r="O54" s="914"/>
    </row>
    <row r="55" spans="1:34" customFormat="1" ht="15" x14ac:dyDescent="0.25">
      <c r="J55" s="915"/>
      <c r="K55" s="915"/>
      <c r="L55" s="915"/>
      <c r="M55" s="915"/>
      <c r="N55" s="915"/>
      <c r="O55" s="914"/>
    </row>
    <row r="56" spans="1:34" ht="36.6" customHeight="1" x14ac:dyDescent="0.2">
      <c r="A56" s="1037" t="s">
        <v>885</v>
      </c>
      <c r="B56" s="1037"/>
      <c r="C56" s="1037"/>
      <c r="D56" s="1037"/>
      <c r="E56" s="1037"/>
      <c r="F56" s="1037"/>
      <c r="G56" s="1037"/>
      <c r="H56" s="1037"/>
      <c r="I56" s="1037"/>
      <c r="J56" s="1037"/>
      <c r="K56" s="1037"/>
      <c r="L56" s="1037"/>
      <c r="M56" s="1037"/>
      <c r="N56" s="1037"/>
    </row>
    <row r="57" spans="1:34" ht="36.75" customHeight="1" x14ac:dyDescent="0.2"/>
    <row r="58" spans="1:34" ht="36.75" customHeight="1" x14ac:dyDescent="0.2"/>
    <row r="59" spans="1:34" ht="36.75" customHeight="1" x14ac:dyDescent="0.2"/>
    <row r="60" spans="1:34" s="851" customFormat="1" ht="36.75" customHeight="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</row>
    <row r="61" spans="1:34" s="851" customFormat="1" ht="36.75" customHeight="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</row>
    <row r="62" spans="1:34" ht="36.75" customHeight="1" x14ac:dyDescent="0.2"/>
    <row r="63" spans="1:34" s="851" customFormat="1" ht="36.75" customHeight="1" x14ac:dyDescent="0.2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</row>
    <row r="64" spans="1:34" s="851" customFormat="1" x14ac:dyDescent="0.2">
      <c r="A64" s="7"/>
      <c r="B64" s="6"/>
      <c r="C64" s="6"/>
      <c r="D64" s="6"/>
      <c r="E64" s="6"/>
      <c r="F64" s="6"/>
      <c r="G64" s="6"/>
      <c r="H64" s="6"/>
      <c r="I64" s="916"/>
      <c r="J64" s="916"/>
      <c r="K64" s="916"/>
      <c r="L64" s="916"/>
      <c r="M64" s="916"/>
      <c r="N64" s="91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</row>
    <row r="65" spans="1:34" s="851" customFormat="1" ht="45.75" customHeight="1" x14ac:dyDescent="0.2">
      <c r="A65" s="1038" t="s">
        <v>930</v>
      </c>
      <c r="B65" s="1038"/>
      <c r="C65" s="1038"/>
      <c r="D65" s="1038"/>
      <c r="E65" s="1038"/>
      <c r="F65" s="1038"/>
      <c r="G65" s="1038"/>
      <c r="H65" s="1038"/>
      <c r="I65" s="1038"/>
      <c r="J65" s="917"/>
      <c r="K65" s="917"/>
      <c r="L65" s="917"/>
      <c r="M65" s="917"/>
      <c r="N65" s="917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</row>
  </sheetData>
  <mergeCells count="4">
    <mergeCell ref="A2:I2"/>
    <mergeCell ref="A53:I53"/>
    <mergeCell ref="A56:N56"/>
    <mergeCell ref="A65:I65"/>
  </mergeCells>
  <conditionalFormatting sqref="D41:F41 K41 M41 B46 D46:F46 I46 L46:M46 B52:N52">
    <cfRule type="cellIs" dxfId="3" priority="1" operator="lessThan">
      <formula>0</formula>
    </cfRule>
  </conditionalFormatting>
  <pageMargins left="0.7" right="0.7" top="0.75" bottom="0.75" header="0" footer="0"/>
  <pageSetup scale="44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B9EA1-E0DB-44F2-8938-1AF1648B17DC}">
  <sheetPr>
    <tabColor rgb="FF002060"/>
  </sheetPr>
  <dimension ref="A1:H106"/>
  <sheetViews>
    <sheetView showGridLines="0" view="pageBreakPreview" zoomScaleNormal="100" zoomScaleSheetLayoutView="100" workbookViewId="0"/>
  </sheetViews>
  <sheetFormatPr baseColWidth="10" defaultColWidth="11.5703125" defaultRowHeight="15" x14ac:dyDescent="0.25"/>
  <cols>
    <col min="1" max="1" width="61.7109375" bestFit="1" customWidth="1"/>
    <col min="2" max="2" width="13.7109375" style="4" customWidth="1"/>
    <col min="3" max="3" width="12.42578125" style="4" customWidth="1"/>
    <col min="4" max="4" width="11.7109375" style="974" customWidth="1"/>
    <col min="5" max="5" width="13.140625" customWidth="1"/>
    <col min="8" max="8" width="8.7109375" customWidth="1"/>
    <col min="9" max="9" width="3.7109375" customWidth="1"/>
  </cols>
  <sheetData>
    <row r="1" spans="1:8" x14ac:dyDescent="0.25">
      <c r="A1" s="107" t="s">
        <v>886</v>
      </c>
      <c r="B1" s="918"/>
      <c r="C1" s="918"/>
      <c r="D1" s="64"/>
    </row>
    <row r="2" spans="1:8" ht="15.75" x14ac:dyDescent="0.25">
      <c r="A2" s="78" t="s">
        <v>887</v>
      </c>
      <c r="B2" s="918"/>
      <c r="C2" s="918"/>
      <c r="D2" s="64"/>
    </row>
    <row r="3" spans="1:8" ht="15.75" thickBot="1" x14ac:dyDescent="0.3">
      <c r="A3" s="151"/>
      <c r="B3" s="919"/>
      <c r="C3" s="919"/>
      <c r="D3" s="920"/>
    </row>
    <row r="4" spans="1:8" ht="15.75" thickBot="1" x14ac:dyDescent="0.3">
      <c r="A4" s="921"/>
      <c r="B4" s="1039" t="s">
        <v>815</v>
      </c>
      <c r="C4" s="1040"/>
      <c r="D4" s="1040"/>
      <c r="E4" s="1039" t="s">
        <v>816</v>
      </c>
      <c r="F4" s="1040"/>
      <c r="G4" s="1040"/>
      <c r="H4" s="1041"/>
    </row>
    <row r="5" spans="1:8" x14ac:dyDescent="0.25">
      <c r="A5" s="922" t="s">
        <v>888</v>
      </c>
      <c r="B5" s="923">
        <v>2024</v>
      </c>
      <c r="C5" s="923">
        <v>2025</v>
      </c>
      <c r="D5" s="924" t="s">
        <v>275</v>
      </c>
      <c r="E5" s="925">
        <v>2024</v>
      </c>
      <c r="F5" s="923">
        <v>2025</v>
      </c>
      <c r="G5" s="926" t="s">
        <v>275</v>
      </c>
      <c r="H5" s="927" t="s">
        <v>277</v>
      </c>
    </row>
    <row r="6" spans="1:8" x14ac:dyDescent="0.25">
      <c r="A6" s="928" t="s">
        <v>889</v>
      </c>
      <c r="B6" s="929">
        <f>SUM(B7:B17)</f>
        <v>231610.78217020599</v>
      </c>
      <c r="C6" s="929">
        <f>SUM(C7:C17)</f>
        <v>220848.91285300002</v>
      </c>
      <c r="D6" s="930">
        <f t="shared" ref="D6:D69" si="0">(C6-B6)/B6</f>
        <v>-4.6465320898995521E-2</v>
      </c>
      <c r="E6" s="931">
        <f>SUM(E7:E17)</f>
        <v>1077216.1980774489</v>
      </c>
      <c r="F6" s="929">
        <f>SUM(F7:F17)</f>
        <v>1107564.9467602107</v>
      </c>
      <c r="G6" s="932">
        <f t="shared" ref="G6:G69" si="1">(F6-E6)/E6</f>
        <v>2.8173312596790161E-2</v>
      </c>
      <c r="H6" s="175">
        <f>SUM(H7:H17)</f>
        <v>0.99999999999999978</v>
      </c>
    </row>
    <row r="7" spans="1:8" x14ac:dyDescent="0.25">
      <c r="A7" s="933" t="s">
        <v>280</v>
      </c>
      <c r="B7" s="177">
        <v>35052.875839956003</v>
      </c>
      <c r="C7" s="177">
        <v>35899.974004000003</v>
      </c>
      <c r="D7" s="934">
        <f t="shared" si="0"/>
        <v>2.4166295738805313E-2</v>
      </c>
      <c r="E7" s="176">
        <v>174125.85638887598</v>
      </c>
      <c r="F7" s="177">
        <v>175958.34486871801</v>
      </c>
      <c r="G7" s="178">
        <f t="shared" si="1"/>
        <v>1.0523930895992382E-2</v>
      </c>
      <c r="H7" s="179">
        <f>(F7/$F$6)</f>
        <v>0.15886955016355644</v>
      </c>
    </row>
    <row r="8" spans="1:8" x14ac:dyDescent="0.25">
      <c r="A8" s="933" t="s">
        <v>282</v>
      </c>
      <c r="B8" s="177">
        <v>22935.449325000001</v>
      </c>
      <c r="C8" s="177">
        <v>37606.23126</v>
      </c>
      <c r="D8" s="934">
        <f t="shared" si="0"/>
        <v>0.63965530943440529</v>
      </c>
      <c r="E8" s="176">
        <v>101649.60087900001</v>
      </c>
      <c r="F8" s="177">
        <v>172927.26968599999</v>
      </c>
      <c r="G8" s="178">
        <f t="shared" si="1"/>
        <v>0.70120952950761051</v>
      </c>
      <c r="H8" s="179">
        <f t="shared" ref="H8:H17" si="2">(F8/$F$6)</f>
        <v>0.15613284818360992</v>
      </c>
    </row>
    <row r="9" spans="1:8" x14ac:dyDescent="0.25">
      <c r="A9" s="933" t="s">
        <v>890</v>
      </c>
      <c r="B9" s="177">
        <v>37843.997544400001</v>
      </c>
      <c r="C9" s="177">
        <v>29366.061095999998</v>
      </c>
      <c r="D9" s="934">
        <f t="shared" si="0"/>
        <v>-0.2240232797408194</v>
      </c>
      <c r="E9" s="176">
        <v>183148.66023919999</v>
      </c>
      <c r="F9" s="177">
        <v>165032.41488769997</v>
      </c>
      <c r="G9" s="178">
        <f t="shared" si="1"/>
        <v>-9.8915522111051382E-2</v>
      </c>
      <c r="H9" s="179">
        <f t="shared" si="2"/>
        <v>0.14900472913163593</v>
      </c>
    </row>
    <row r="10" spans="1:8" x14ac:dyDescent="0.25">
      <c r="A10" s="933" t="s">
        <v>279</v>
      </c>
      <c r="B10" s="177">
        <v>47741.0619487</v>
      </c>
      <c r="C10" s="177">
        <v>22869.783766</v>
      </c>
      <c r="D10" s="934">
        <f t="shared" si="0"/>
        <v>-0.52096198047344122</v>
      </c>
      <c r="E10" s="176">
        <v>182602.95102350001</v>
      </c>
      <c r="F10" s="177">
        <v>141382.68204961001</v>
      </c>
      <c r="G10" s="178">
        <f t="shared" si="1"/>
        <v>-0.22573714577364726</v>
      </c>
      <c r="H10" s="179">
        <f t="shared" si="2"/>
        <v>0.12765182074710382</v>
      </c>
    </row>
    <row r="11" spans="1:8" x14ac:dyDescent="0.25">
      <c r="A11" s="933" t="s">
        <v>281</v>
      </c>
      <c r="B11" s="177">
        <v>26306.448289</v>
      </c>
      <c r="C11" s="177">
        <v>26307.495842</v>
      </c>
      <c r="D11" s="1025">
        <f t="shared" si="0"/>
        <v>3.9821149114925076E-5</v>
      </c>
      <c r="E11" s="176">
        <v>123935.86956460329</v>
      </c>
      <c r="F11" s="177">
        <v>128626.2040767729</v>
      </c>
      <c r="G11" s="178">
        <f t="shared" si="1"/>
        <v>3.7844850959186729E-2</v>
      </c>
      <c r="H11" s="179">
        <f t="shared" si="2"/>
        <v>0.11613423163402142</v>
      </c>
    </row>
    <row r="12" spans="1:8" x14ac:dyDescent="0.25">
      <c r="A12" s="933" t="s">
        <v>283</v>
      </c>
      <c r="B12" s="177">
        <v>17044.3056</v>
      </c>
      <c r="C12" s="177">
        <v>20883.517599999999</v>
      </c>
      <c r="D12" s="934">
        <f t="shared" si="0"/>
        <v>0.22524895352732935</v>
      </c>
      <c r="E12" s="176">
        <v>72799.553400000004</v>
      </c>
      <c r="F12" s="177">
        <v>100497.76383799998</v>
      </c>
      <c r="G12" s="178">
        <f t="shared" si="1"/>
        <v>0.38047225764986597</v>
      </c>
      <c r="H12" s="179">
        <f t="shared" si="2"/>
        <v>9.0737580791059369E-2</v>
      </c>
    </row>
    <row r="13" spans="1:8" x14ac:dyDescent="0.25">
      <c r="A13" s="933" t="s">
        <v>891</v>
      </c>
      <c r="B13" s="177">
        <v>10571.786337630001</v>
      </c>
      <c r="C13" s="177">
        <v>11749.937243</v>
      </c>
      <c r="D13" s="934">
        <f t="shared" si="0"/>
        <v>0.11144293572945203</v>
      </c>
      <c r="E13" s="176">
        <v>47299.838372810002</v>
      </c>
      <c r="F13" s="177">
        <v>56880.222753649992</v>
      </c>
      <c r="G13" s="178">
        <f t="shared" si="1"/>
        <v>0.20254581644294181</v>
      </c>
      <c r="H13" s="179">
        <f t="shared" si="2"/>
        <v>5.1356105951197675E-2</v>
      </c>
    </row>
    <row r="14" spans="1:8" x14ac:dyDescent="0.25">
      <c r="A14" s="935" t="s">
        <v>284</v>
      </c>
      <c r="B14" s="936">
        <v>10585.01664</v>
      </c>
      <c r="C14" s="936">
        <v>9311.0890099999997</v>
      </c>
      <c r="D14" s="934">
        <f t="shared" si="0"/>
        <v>-0.12035197235174117</v>
      </c>
      <c r="E14" s="176">
        <v>60755.442411199998</v>
      </c>
      <c r="F14" s="177">
        <v>37061.141774000003</v>
      </c>
      <c r="G14" s="178">
        <f t="shared" si="1"/>
        <v>-0.38999470165708239</v>
      </c>
      <c r="H14" s="179">
        <f t="shared" si="2"/>
        <v>3.3461822606799953E-2</v>
      </c>
    </row>
    <row r="15" spans="1:8" x14ac:dyDescent="0.25">
      <c r="A15" s="935" t="s">
        <v>286</v>
      </c>
      <c r="B15" s="936">
        <v>6205.4431596300001</v>
      </c>
      <c r="C15" s="936">
        <v>7747.9244140000001</v>
      </c>
      <c r="D15" s="934">
        <f t="shared" si="0"/>
        <v>0.24856907310097262</v>
      </c>
      <c r="E15" s="176">
        <v>37616.309297510001</v>
      </c>
      <c r="F15" s="177">
        <v>35751.250194250002</v>
      </c>
      <c r="G15" s="178">
        <f t="shared" si="1"/>
        <v>-4.9581129517760947E-2</v>
      </c>
      <c r="H15" s="179">
        <f t="shared" si="2"/>
        <v>3.2279145614735855E-2</v>
      </c>
    </row>
    <row r="16" spans="1:8" x14ac:dyDescent="0.25">
      <c r="A16" s="935" t="s">
        <v>287</v>
      </c>
      <c r="B16" s="936">
        <v>2609.841856</v>
      </c>
      <c r="C16" s="936">
        <v>4374.5448699999997</v>
      </c>
      <c r="D16" s="934">
        <f t="shared" si="0"/>
        <v>0.67617239333600443</v>
      </c>
      <c r="E16" s="176">
        <v>22982.175432099997</v>
      </c>
      <c r="F16" s="177">
        <v>20645.160938599998</v>
      </c>
      <c r="G16" s="178">
        <f t="shared" si="1"/>
        <v>-0.10168813219638947</v>
      </c>
      <c r="H16" s="179">
        <f t="shared" si="2"/>
        <v>1.864013573108296E-2</v>
      </c>
    </row>
    <row r="17" spans="1:8" x14ac:dyDescent="0.25">
      <c r="A17" s="937" t="s">
        <v>892</v>
      </c>
      <c r="B17" s="938">
        <v>14714.555629890005</v>
      </c>
      <c r="C17" s="936">
        <v>14732.353747999994</v>
      </c>
      <c r="D17" s="934">
        <f t="shared" si="0"/>
        <v>1.2095586545499025E-3</v>
      </c>
      <c r="E17" s="939">
        <v>70299.941068649525</v>
      </c>
      <c r="F17" s="177">
        <v>72802.491692909622</v>
      </c>
      <c r="G17" s="178">
        <f t="shared" si="1"/>
        <v>3.5598189503691022E-2</v>
      </c>
      <c r="H17" s="179">
        <f t="shared" si="2"/>
        <v>6.573202944519646E-2</v>
      </c>
    </row>
    <row r="18" spans="1:8" x14ac:dyDescent="0.25">
      <c r="A18" s="928" t="s">
        <v>893</v>
      </c>
      <c r="B18" s="929">
        <f>SUM(B19:B29)</f>
        <v>8342111.106529111</v>
      </c>
      <c r="C18" s="929">
        <f>SUM(C19:C29)</f>
        <v>7954114.1189879999</v>
      </c>
      <c r="D18" s="930">
        <f t="shared" si="0"/>
        <v>-4.6510647315334608E-2</v>
      </c>
      <c r="E18" s="931">
        <f>SUM(E19:E29)</f>
        <v>44714025.72611843</v>
      </c>
      <c r="F18" s="929">
        <f>SUM(F19:F29)</f>
        <v>41647485.827505112</v>
      </c>
      <c r="G18" s="932">
        <f t="shared" si="1"/>
        <v>-6.8581163266229608E-2</v>
      </c>
      <c r="H18" s="175">
        <f>SUM(H19:H29)</f>
        <v>1</v>
      </c>
    </row>
    <row r="19" spans="1:8" x14ac:dyDescent="0.25">
      <c r="A19" s="933" t="s">
        <v>288</v>
      </c>
      <c r="B19" s="177">
        <v>752854.84590000007</v>
      </c>
      <c r="C19" s="177">
        <v>1376759.8884000001</v>
      </c>
      <c r="D19" s="934">
        <f t="shared" si="0"/>
        <v>0.82871890364755896</v>
      </c>
      <c r="E19" s="176">
        <v>4425279.6233999999</v>
      </c>
      <c r="F19" s="177">
        <v>5837177.7465000004</v>
      </c>
      <c r="G19" s="178">
        <f t="shared" si="1"/>
        <v>0.3190528606676431</v>
      </c>
      <c r="H19" s="179">
        <f>(F19/$F$18)</f>
        <v>0.14015678571033865</v>
      </c>
    </row>
    <row r="20" spans="1:8" x14ac:dyDescent="0.25">
      <c r="A20" s="933" t="s">
        <v>289</v>
      </c>
      <c r="B20" s="177">
        <v>778561.0074</v>
      </c>
      <c r="C20" s="177">
        <v>0</v>
      </c>
      <c r="D20" s="934" t="s">
        <v>247</v>
      </c>
      <c r="E20" s="176">
        <v>3852363.0882999995</v>
      </c>
      <c r="F20" s="177">
        <v>2923522.16065</v>
      </c>
      <c r="G20" s="178">
        <f t="shared" si="1"/>
        <v>-0.24110939347097876</v>
      </c>
      <c r="H20" s="179">
        <f t="shared" ref="H20:H29" si="3">(F20/$F$18)</f>
        <v>7.0196846281636235E-2</v>
      </c>
    </row>
    <row r="21" spans="1:8" x14ac:dyDescent="0.25">
      <c r="A21" s="933" t="s">
        <v>290</v>
      </c>
      <c r="B21" s="177">
        <v>478412.72549000004</v>
      </c>
      <c r="C21" s="177">
        <v>482739.60361999995</v>
      </c>
      <c r="D21" s="934">
        <f t="shared" si="0"/>
        <v>9.044237118835485E-3</v>
      </c>
      <c r="E21" s="176">
        <v>2631056.9011300001</v>
      </c>
      <c r="F21" s="177">
        <v>2469446.3604800003</v>
      </c>
      <c r="G21" s="178">
        <f t="shared" si="1"/>
        <v>-6.1424190628712939E-2</v>
      </c>
      <c r="H21" s="179">
        <f t="shared" si="3"/>
        <v>5.9294008063485837E-2</v>
      </c>
    </row>
    <row r="22" spans="1:8" x14ac:dyDescent="0.25">
      <c r="A22" s="933" t="s">
        <v>291</v>
      </c>
      <c r="B22" s="177">
        <v>489748.761</v>
      </c>
      <c r="C22" s="177">
        <v>465360.174</v>
      </c>
      <c r="D22" s="934">
        <f t="shared" si="0"/>
        <v>-4.9798159673139018E-2</v>
      </c>
      <c r="E22" s="176">
        <v>2405794.7969999998</v>
      </c>
      <c r="F22" s="177">
        <v>2243516.2379999999</v>
      </c>
      <c r="G22" s="178">
        <f t="shared" si="1"/>
        <v>-6.7453200581512399E-2</v>
      </c>
      <c r="H22" s="179">
        <f t="shared" si="3"/>
        <v>5.3869187861475223E-2</v>
      </c>
    </row>
    <row r="23" spans="1:8" x14ac:dyDescent="0.25">
      <c r="A23" s="935" t="s">
        <v>745</v>
      </c>
      <c r="B23" s="936">
        <v>575986.35749564006</v>
      </c>
      <c r="C23" s="936">
        <v>440429.76</v>
      </c>
      <c r="D23" s="934">
        <f t="shared" si="0"/>
        <v>-0.23534688926493566</v>
      </c>
      <c r="E23" s="176">
        <v>3407534.6682390799</v>
      </c>
      <c r="F23" s="177">
        <v>2139697.537</v>
      </c>
      <c r="G23" s="178">
        <f t="shared" si="1"/>
        <v>-0.37206874021160385</v>
      </c>
      <c r="H23" s="179">
        <f t="shared" si="3"/>
        <v>5.1376391503250997E-2</v>
      </c>
    </row>
    <row r="24" spans="1:8" x14ac:dyDescent="0.25">
      <c r="A24" s="935" t="s">
        <v>293</v>
      </c>
      <c r="B24" s="936">
        <v>388167.76</v>
      </c>
      <c r="C24" s="936">
        <v>344302.92</v>
      </c>
      <c r="D24" s="934">
        <f t="shared" si="0"/>
        <v>-0.11300485130449789</v>
      </c>
      <c r="E24" s="176">
        <v>1887401.0761599999</v>
      </c>
      <c r="F24" s="177">
        <v>1833315.8299999998</v>
      </c>
      <c r="G24" s="178">
        <f t="shared" si="1"/>
        <v>-2.8655936908777702E-2</v>
      </c>
      <c r="H24" s="179">
        <f t="shared" si="3"/>
        <v>4.4019844021154074E-2</v>
      </c>
    </row>
    <row r="25" spans="1:8" x14ac:dyDescent="0.25">
      <c r="A25" s="935" t="s">
        <v>894</v>
      </c>
      <c r="B25" s="936">
        <v>224818.97403755999</v>
      </c>
      <c r="C25" s="936">
        <v>271087.109046</v>
      </c>
      <c r="D25" s="934">
        <f t="shared" si="0"/>
        <v>0.20580173540294733</v>
      </c>
      <c r="E25" s="176">
        <v>1210551.2156239639</v>
      </c>
      <c r="F25" s="177">
        <v>1593948.1425806112</v>
      </c>
      <c r="G25" s="178">
        <f t="shared" si="1"/>
        <v>0.31671268593045859</v>
      </c>
      <c r="H25" s="940">
        <f t="shared" si="3"/>
        <v>3.8272373731811804E-2</v>
      </c>
    </row>
    <row r="26" spans="1:8" x14ac:dyDescent="0.25">
      <c r="A26" s="935" t="s">
        <v>292</v>
      </c>
      <c r="B26" s="936">
        <v>352881.20145200001</v>
      </c>
      <c r="C26" s="936">
        <v>371979.10943800001</v>
      </c>
      <c r="D26" s="934">
        <f t="shared" si="0"/>
        <v>5.4119935852116399E-2</v>
      </c>
      <c r="E26" s="176">
        <v>1707737.7661520001</v>
      </c>
      <c r="F26" s="177">
        <v>1592851.255539</v>
      </c>
      <c r="G26" s="178">
        <f t="shared" si="1"/>
        <v>-6.727409376901626E-2</v>
      </c>
      <c r="H26" s="940">
        <f t="shared" si="3"/>
        <v>3.8246036318644677E-2</v>
      </c>
    </row>
    <row r="27" spans="1:8" x14ac:dyDescent="0.25">
      <c r="A27" s="935" t="s">
        <v>895</v>
      </c>
      <c r="B27" s="936">
        <v>190452.32279999999</v>
      </c>
      <c r="C27" s="936">
        <v>294756.81</v>
      </c>
      <c r="D27" s="934">
        <f t="shared" si="0"/>
        <v>0.54766718340071618</v>
      </c>
      <c r="E27" s="176">
        <v>1017265.8748</v>
      </c>
      <c r="F27" s="177">
        <v>1517852.871</v>
      </c>
      <c r="G27" s="178">
        <f t="shared" si="1"/>
        <v>0.49209062114505531</v>
      </c>
      <c r="H27" s="179">
        <f t="shared" si="3"/>
        <v>3.644524611369384E-2</v>
      </c>
    </row>
    <row r="28" spans="1:8" x14ac:dyDescent="0.25">
      <c r="A28" s="935" t="s">
        <v>896</v>
      </c>
      <c r="B28" s="936">
        <v>300463.60202015302</v>
      </c>
      <c r="C28" s="936">
        <v>245386.84802199999</v>
      </c>
      <c r="D28" s="934">
        <f t="shared" si="0"/>
        <v>-0.18330591002652913</v>
      </c>
      <c r="E28" s="176">
        <v>1583612.1097667872</v>
      </c>
      <c r="F28" s="177">
        <v>1304704.2104756148</v>
      </c>
      <c r="G28" s="178">
        <f t="shared" si="1"/>
        <v>-0.1761213478799718</v>
      </c>
      <c r="H28" s="179">
        <f t="shared" si="3"/>
        <v>3.1327322275332962E-2</v>
      </c>
    </row>
    <row r="29" spans="1:8" x14ac:dyDescent="0.25">
      <c r="A29" s="937" t="s">
        <v>931</v>
      </c>
      <c r="B29" s="938">
        <v>3809763.5489337584</v>
      </c>
      <c r="C29" s="936">
        <v>3661311.896461999</v>
      </c>
      <c r="D29" s="941">
        <f t="shared" si="0"/>
        <v>-3.8966106574594803E-2</v>
      </c>
      <c r="E29" s="942">
        <v>20585428.605546597</v>
      </c>
      <c r="F29" s="936">
        <v>18191453.475279886</v>
      </c>
      <c r="G29" s="943">
        <f t="shared" si="1"/>
        <v>-0.11629464589441055</v>
      </c>
      <c r="H29" s="179">
        <f t="shared" si="3"/>
        <v>0.43679595811917571</v>
      </c>
    </row>
    <row r="30" spans="1:8" x14ac:dyDescent="0.25">
      <c r="A30" s="928" t="s">
        <v>897</v>
      </c>
      <c r="B30" s="929">
        <f>SUM(B31:B41)</f>
        <v>112760.77048085799</v>
      </c>
      <c r="C30" s="929">
        <f>SUM(C31:C41)</f>
        <v>120832.87470499995</v>
      </c>
      <c r="D30" s="930">
        <f t="shared" si="0"/>
        <v>7.1586103834863968E-2</v>
      </c>
      <c r="E30" s="931">
        <f>SUM(E31:E41)</f>
        <v>522943.20398704702</v>
      </c>
      <c r="F30" s="929">
        <f>SUM(F31:F41)</f>
        <v>579152.21860050748</v>
      </c>
      <c r="G30" s="932">
        <f t="shared" si="1"/>
        <v>0.10748588792226224</v>
      </c>
      <c r="H30" s="175">
        <f>SUM(H31:H41)</f>
        <v>1</v>
      </c>
    </row>
    <row r="31" spans="1:8" x14ac:dyDescent="0.25">
      <c r="A31" s="933" t="s">
        <v>279</v>
      </c>
      <c r="B31" s="177">
        <v>25117.776882599999</v>
      </c>
      <c r="C31" s="177">
        <v>44762.265304</v>
      </c>
      <c r="D31" s="934">
        <f t="shared" si="0"/>
        <v>0.78209502828287547</v>
      </c>
      <c r="E31" s="944">
        <v>122289.0983382</v>
      </c>
      <c r="F31" s="936">
        <v>200904.46959885</v>
      </c>
      <c r="G31" s="943">
        <f t="shared" si="1"/>
        <v>0.64286491869645723</v>
      </c>
      <c r="H31" s="945">
        <f>(F31/$F$30)</f>
        <v>0.34689406885865975</v>
      </c>
    </row>
    <row r="32" spans="1:8" x14ac:dyDescent="0.25">
      <c r="A32" s="933" t="s">
        <v>295</v>
      </c>
      <c r="B32" s="177">
        <v>14583.530795565999</v>
      </c>
      <c r="C32" s="177">
        <v>12236.205593999999</v>
      </c>
      <c r="D32" s="934">
        <f t="shared" si="0"/>
        <v>-0.16095726298871907</v>
      </c>
      <c r="E32" s="944">
        <v>56954.183030072993</v>
      </c>
      <c r="F32" s="936">
        <v>66794.963712141995</v>
      </c>
      <c r="G32" s="943">
        <f t="shared" si="1"/>
        <v>0.17278416015330894</v>
      </c>
      <c r="H32" s="945">
        <f t="shared" ref="H32:H41" si="4">(F32/$F$30)</f>
        <v>0.11533231086215762</v>
      </c>
    </row>
    <row r="33" spans="1:8" x14ac:dyDescent="0.25">
      <c r="A33" s="933" t="s">
        <v>296</v>
      </c>
      <c r="B33" s="177">
        <v>9719.2458000000006</v>
      </c>
      <c r="C33" s="177">
        <v>7744.1549999999997</v>
      </c>
      <c r="D33" s="934">
        <f t="shared" si="0"/>
        <v>-0.20321440990822567</v>
      </c>
      <c r="E33" s="944">
        <v>43373.499400000001</v>
      </c>
      <c r="F33" s="936">
        <v>35012.745900000002</v>
      </c>
      <c r="G33" s="943">
        <f t="shared" si="1"/>
        <v>-0.19276179269962246</v>
      </c>
      <c r="H33" s="945">
        <f t="shared" si="4"/>
        <v>6.0455170118499345E-2</v>
      </c>
    </row>
    <row r="34" spans="1:8" x14ac:dyDescent="0.25">
      <c r="A34" s="933" t="s">
        <v>297</v>
      </c>
      <c r="B34" s="177">
        <v>4502.8618990000004</v>
      </c>
      <c r="C34" s="177">
        <v>5458.0419780000002</v>
      </c>
      <c r="D34" s="934">
        <f t="shared" si="0"/>
        <v>0.2121273315559882</v>
      </c>
      <c r="E34" s="944">
        <v>22005.167450000001</v>
      </c>
      <c r="F34" s="936">
        <v>23151.118680000003</v>
      </c>
      <c r="G34" s="943">
        <f t="shared" si="1"/>
        <v>5.2076460340682494E-2</v>
      </c>
      <c r="H34" s="945">
        <f t="shared" si="4"/>
        <v>3.9974151762629057E-2</v>
      </c>
    </row>
    <row r="35" spans="1:8" x14ac:dyDescent="0.25">
      <c r="A35" s="935" t="s">
        <v>299</v>
      </c>
      <c r="B35" s="936">
        <v>11482.7801</v>
      </c>
      <c r="C35" s="936">
        <v>4428.0023440000004</v>
      </c>
      <c r="D35" s="941">
        <f t="shared" si="0"/>
        <v>-0.61437889557773551</v>
      </c>
      <c r="E35" s="944">
        <v>43984.232703999995</v>
      </c>
      <c r="F35" s="936">
        <v>22653.612092000003</v>
      </c>
      <c r="G35" s="943">
        <f t="shared" si="1"/>
        <v>-0.4849606165815904</v>
      </c>
      <c r="H35" s="945">
        <f t="shared" si="4"/>
        <v>3.9115126152397948E-2</v>
      </c>
    </row>
    <row r="36" spans="1:8" x14ac:dyDescent="0.25">
      <c r="A36" s="935" t="s">
        <v>298</v>
      </c>
      <c r="B36" s="936">
        <v>4147.2864003710001</v>
      </c>
      <c r="C36" s="936">
        <v>4675.7340700000004</v>
      </c>
      <c r="D36" s="941">
        <f t="shared" si="0"/>
        <v>0.12742010524803096</v>
      </c>
      <c r="E36" s="944">
        <v>18940.173285878998</v>
      </c>
      <c r="F36" s="936">
        <v>21598.172723032003</v>
      </c>
      <c r="G36" s="943">
        <f t="shared" si="1"/>
        <v>0.14033659550172636</v>
      </c>
      <c r="H36" s="945">
        <f t="shared" si="4"/>
        <v>3.7292739334095812E-2</v>
      </c>
    </row>
    <row r="37" spans="1:8" x14ac:dyDescent="0.25">
      <c r="A37" s="935" t="s">
        <v>283</v>
      </c>
      <c r="B37" s="936">
        <v>5590.8021120000003</v>
      </c>
      <c r="C37" s="936">
        <v>4593.2453599999999</v>
      </c>
      <c r="D37" s="941">
        <f t="shared" si="0"/>
        <v>-0.17842819903406382</v>
      </c>
      <c r="E37" s="944">
        <v>30328.903788</v>
      </c>
      <c r="F37" s="936">
        <v>20538.220680999999</v>
      </c>
      <c r="G37" s="943">
        <f t="shared" si="1"/>
        <v>-0.32281691337864327</v>
      </c>
      <c r="H37" s="946">
        <f t="shared" si="4"/>
        <v>3.5462560655693573E-2</v>
      </c>
    </row>
    <row r="38" spans="1:8" x14ac:dyDescent="0.25">
      <c r="A38" s="935" t="s">
        <v>320</v>
      </c>
      <c r="B38" s="936">
        <v>5271.3028614999994</v>
      </c>
      <c r="C38" s="936">
        <v>4299.7074190000003</v>
      </c>
      <c r="D38" s="941">
        <f t="shared" si="0"/>
        <v>-0.18431789408198077</v>
      </c>
      <c r="E38" s="944">
        <v>22593.302647999997</v>
      </c>
      <c r="F38" s="936">
        <v>20324.581447600001</v>
      </c>
      <c r="G38" s="943">
        <f t="shared" si="1"/>
        <v>-0.10041565129925029</v>
      </c>
      <c r="H38" s="946">
        <f t="shared" si="4"/>
        <v>3.5093677956916647E-2</v>
      </c>
    </row>
    <row r="39" spans="1:8" x14ac:dyDescent="0.25">
      <c r="A39" s="935" t="s">
        <v>528</v>
      </c>
      <c r="B39" s="936">
        <v>3901.7234619999999</v>
      </c>
      <c r="C39" s="936">
        <v>2564.9178010000001</v>
      </c>
      <c r="D39" s="941">
        <f t="shared" si="0"/>
        <v>-0.34261927428213002</v>
      </c>
      <c r="E39" s="944">
        <v>17762.972501799999</v>
      </c>
      <c r="F39" s="936">
        <v>17138.1547445</v>
      </c>
      <c r="G39" s="943">
        <f t="shared" si="1"/>
        <v>-3.5175292718416573E-2</v>
      </c>
      <c r="H39" s="945">
        <f t="shared" si="4"/>
        <v>2.9591796757532065E-2</v>
      </c>
    </row>
    <row r="40" spans="1:8" x14ac:dyDescent="0.25">
      <c r="A40" s="935" t="s">
        <v>300</v>
      </c>
      <c r="B40" s="936">
        <v>4783.1240596400003</v>
      </c>
      <c r="C40" s="936">
        <v>3603.3656759999999</v>
      </c>
      <c r="D40" s="941">
        <f t="shared" si="0"/>
        <v>-0.24665017443197876</v>
      </c>
      <c r="E40" s="944">
        <v>21263.47771272</v>
      </c>
      <c r="F40" s="936">
        <v>16920.692883159998</v>
      </c>
      <c r="G40" s="943">
        <f t="shared" si="1"/>
        <v>-0.20423680868356306</v>
      </c>
      <c r="H40" s="945">
        <f t="shared" si="4"/>
        <v>2.9216313673196333E-2</v>
      </c>
    </row>
    <row r="41" spans="1:8" x14ac:dyDescent="0.25">
      <c r="A41" s="937" t="s">
        <v>932</v>
      </c>
      <c r="B41" s="938">
        <v>23660.336108181</v>
      </c>
      <c r="C41" s="936">
        <v>26467.234158999941</v>
      </c>
      <c r="D41" s="941">
        <f>(C41-B41)/B41</f>
        <v>0.11863305905651968</v>
      </c>
      <c r="E41" s="942">
        <v>123448.19312837505</v>
      </c>
      <c r="F41" s="936">
        <v>134115.4861382235</v>
      </c>
      <c r="G41" s="178">
        <f t="shared" si="1"/>
        <v>8.6411090673116794E-2</v>
      </c>
      <c r="H41" s="945">
        <f t="shared" si="4"/>
        <v>0.2315720838682219</v>
      </c>
    </row>
    <row r="42" spans="1:8" x14ac:dyDescent="0.25">
      <c r="A42" s="928" t="s">
        <v>898</v>
      </c>
      <c r="B42" s="929">
        <f>SUM(B43:B53)</f>
        <v>305137.25610914582</v>
      </c>
      <c r="C42" s="929">
        <f>SUM(C43:C53)</f>
        <v>309971.35965599993</v>
      </c>
      <c r="D42" s="930">
        <f t="shared" si="0"/>
        <v>1.5842390432733583E-2</v>
      </c>
      <c r="E42" s="931">
        <f>SUM(E43:E53)</f>
        <v>1342892.487936706</v>
      </c>
      <c r="F42" s="929">
        <f>SUM(F43:F53)</f>
        <v>1479714.3944042844</v>
      </c>
      <c r="G42" s="932">
        <f t="shared" si="1"/>
        <v>0.10188597203175891</v>
      </c>
      <c r="H42" s="175">
        <f>SUM(H43:H53)</f>
        <v>1</v>
      </c>
    </row>
    <row r="43" spans="1:8" x14ac:dyDescent="0.25">
      <c r="A43" s="933" t="s">
        <v>279</v>
      </c>
      <c r="B43" s="177">
        <v>37570.435729883699</v>
      </c>
      <c r="C43" s="177">
        <v>49160.051875999998</v>
      </c>
      <c r="D43" s="934">
        <f t="shared" si="0"/>
        <v>0.30847702245033759</v>
      </c>
      <c r="E43" s="176">
        <v>137616.5724187977</v>
      </c>
      <c r="F43" s="177">
        <v>202610.61288484349</v>
      </c>
      <c r="G43" s="178">
        <f t="shared" si="1"/>
        <v>0.47228352896520726</v>
      </c>
      <c r="H43" s="179">
        <f>(F43/$F$42)</f>
        <v>0.13692548619587641</v>
      </c>
    </row>
    <row r="44" spans="1:8" x14ac:dyDescent="0.25">
      <c r="A44" s="933" t="s">
        <v>294</v>
      </c>
      <c r="B44" s="177">
        <v>47726.317339100395</v>
      </c>
      <c r="C44" s="177">
        <v>36789.142831999998</v>
      </c>
      <c r="D44" s="934">
        <f t="shared" si="0"/>
        <v>-0.2291644341504635</v>
      </c>
      <c r="E44" s="176">
        <v>110994.2572140572</v>
      </c>
      <c r="F44" s="177">
        <v>161824.23278096109</v>
      </c>
      <c r="G44" s="178">
        <f t="shared" si="1"/>
        <v>0.45795140075469032</v>
      </c>
      <c r="H44" s="179">
        <f t="shared" ref="H44:H53" si="5">(F44/$F$42)</f>
        <v>0.10936180211054149</v>
      </c>
    </row>
    <row r="45" spans="1:8" x14ac:dyDescent="0.25">
      <c r="A45" s="933" t="s">
        <v>283</v>
      </c>
      <c r="B45" s="177">
        <v>25290.5436212514</v>
      </c>
      <c r="C45" s="177">
        <v>20518.208478</v>
      </c>
      <c r="D45" s="934">
        <f t="shared" si="0"/>
        <v>-0.18870037808286777</v>
      </c>
      <c r="E45" s="176">
        <v>113171.2833194886</v>
      </c>
      <c r="F45" s="177">
        <v>96828.6599479375</v>
      </c>
      <c r="G45" s="178">
        <f t="shared" si="1"/>
        <v>-0.14440609748512792</v>
      </c>
      <c r="H45" s="179">
        <f t="shared" si="5"/>
        <v>6.5437398131765537E-2</v>
      </c>
    </row>
    <row r="46" spans="1:8" x14ac:dyDescent="0.25">
      <c r="A46" s="933" t="s">
        <v>295</v>
      </c>
      <c r="B46" s="177">
        <v>19543.896908021197</v>
      </c>
      <c r="C46" s="177">
        <v>18139.011748000001</v>
      </c>
      <c r="D46" s="934">
        <f t="shared" si="0"/>
        <v>-7.1883574019703522E-2</v>
      </c>
      <c r="E46" s="176">
        <v>73465.393734284895</v>
      </c>
      <c r="F46" s="177">
        <v>87032.546345056602</v>
      </c>
      <c r="G46" s="178">
        <f t="shared" si="1"/>
        <v>0.18467406109388584</v>
      </c>
      <c r="H46" s="179">
        <f t="shared" si="5"/>
        <v>5.8817124895304461E-2</v>
      </c>
    </row>
    <row r="47" spans="1:8" x14ac:dyDescent="0.25">
      <c r="A47" s="933" t="s">
        <v>293</v>
      </c>
      <c r="B47" s="177">
        <v>16923.116930374199</v>
      </c>
      <c r="C47" s="177">
        <v>14299.139063000001</v>
      </c>
      <c r="D47" s="934">
        <f t="shared" si="0"/>
        <v>-0.15505287106210272</v>
      </c>
      <c r="E47" s="176">
        <v>77862.671441106897</v>
      </c>
      <c r="F47" s="177">
        <v>75412.668179154003</v>
      </c>
      <c r="G47" s="178">
        <f t="shared" si="1"/>
        <v>-3.1465697446638553E-2</v>
      </c>
      <c r="H47" s="940">
        <f t="shared" si="5"/>
        <v>5.0964340459439983E-2</v>
      </c>
    </row>
    <row r="48" spans="1:8" x14ac:dyDescent="0.25">
      <c r="A48" s="935" t="s">
        <v>280</v>
      </c>
      <c r="B48" s="936">
        <v>15795.9115235184</v>
      </c>
      <c r="C48" s="936">
        <v>15859.623659000001</v>
      </c>
      <c r="D48" s="934">
        <f t="shared" si="0"/>
        <v>4.0334573529827887E-3</v>
      </c>
      <c r="E48" s="176">
        <v>73703.460546375893</v>
      </c>
      <c r="F48" s="177">
        <v>74904.622489342801</v>
      </c>
      <c r="G48" s="178">
        <f t="shared" si="1"/>
        <v>1.6297225857001784E-2</v>
      </c>
      <c r="H48" s="940">
        <f t="shared" si="5"/>
        <v>5.0621000087992328E-2</v>
      </c>
    </row>
    <row r="49" spans="1:8" x14ac:dyDescent="0.25">
      <c r="A49" s="935" t="s">
        <v>282</v>
      </c>
      <c r="B49" s="936">
        <v>8575.2515191539005</v>
      </c>
      <c r="C49" s="936">
        <v>13706.941617</v>
      </c>
      <c r="D49" s="934">
        <f t="shared" si="0"/>
        <v>0.59843027185661268</v>
      </c>
      <c r="E49" s="176">
        <v>41355.133407922098</v>
      </c>
      <c r="F49" s="177">
        <v>61664.423265829202</v>
      </c>
      <c r="G49" s="178">
        <f t="shared" si="1"/>
        <v>0.49109477311023747</v>
      </c>
      <c r="H49" s="179">
        <f t="shared" si="5"/>
        <v>4.1673192812762071E-2</v>
      </c>
    </row>
    <row r="50" spans="1:8" x14ac:dyDescent="0.25">
      <c r="A50" s="935" t="s">
        <v>297</v>
      </c>
      <c r="B50" s="936">
        <v>12505.310051163</v>
      </c>
      <c r="C50" s="936">
        <v>13125.291249</v>
      </c>
      <c r="D50" s="934">
        <f t="shared" si="0"/>
        <v>4.9577435129594512E-2</v>
      </c>
      <c r="E50" s="176">
        <v>57147.466256839703</v>
      </c>
      <c r="F50" s="177">
        <v>56892.631660234903</v>
      </c>
      <c r="G50" s="178">
        <f t="shared" si="1"/>
        <v>-4.4592457600742732E-3</v>
      </c>
      <c r="H50" s="179">
        <f t="shared" si="5"/>
        <v>3.8448386982907742E-2</v>
      </c>
    </row>
    <row r="51" spans="1:8" x14ac:dyDescent="0.25">
      <c r="A51" s="935" t="s">
        <v>400</v>
      </c>
      <c r="B51" s="936">
        <v>11250.5826891537</v>
      </c>
      <c r="C51" s="936">
        <v>12136.402935999999</v>
      </c>
      <c r="D51" s="934">
        <f t="shared" si="0"/>
        <v>7.873549942442426E-2</v>
      </c>
      <c r="E51" s="176">
        <v>54997.352658356001</v>
      </c>
      <c r="F51" s="177">
        <v>53451.140774803993</v>
      </c>
      <c r="G51" s="178">
        <f t="shared" si="1"/>
        <v>-2.8114296576365945E-2</v>
      </c>
      <c r="H51" s="179">
        <f t="shared" si="5"/>
        <v>3.6122606481991268E-2</v>
      </c>
    </row>
    <row r="52" spans="1:8" x14ac:dyDescent="0.25">
      <c r="A52" s="935" t="s">
        <v>285</v>
      </c>
      <c r="B52" s="936">
        <v>6509.9474459917001</v>
      </c>
      <c r="C52" s="936">
        <v>10642.260643</v>
      </c>
      <c r="D52" s="934">
        <f t="shared" si="0"/>
        <v>0.63476905632358738</v>
      </c>
      <c r="E52" s="176">
        <v>30505.552237730299</v>
      </c>
      <c r="F52" s="177">
        <v>50958.903197743799</v>
      </c>
      <c r="G52" s="178">
        <f t="shared" si="1"/>
        <v>0.67047961632099562</v>
      </c>
      <c r="H52" s="179">
        <f t="shared" si="5"/>
        <v>3.4438337148338181E-2</v>
      </c>
    </row>
    <row r="53" spans="1:8" x14ac:dyDescent="0.25">
      <c r="A53" s="937" t="s">
        <v>933</v>
      </c>
      <c r="B53" s="938">
        <v>103445.94235153421</v>
      </c>
      <c r="C53" s="936">
        <v>105595.28555499992</v>
      </c>
      <c r="D53" s="941">
        <f t="shared" si="0"/>
        <v>2.0777452982754324E-2</v>
      </c>
      <c r="E53" s="942">
        <v>572073.34470174671</v>
      </c>
      <c r="F53" s="936">
        <v>558133.95287837705</v>
      </c>
      <c r="G53" s="178">
        <f t="shared" si="1"/>
        <v>-2.4366441737705909E-2</v>
      </c>
      <c r="H53" s="179">
        <f t="shared" si="5"/>
        <v>0.3771903246930805</v>
      </c>
    </row>
    <row r="54" spans="1:8" x14ac:dyDescent="0.25">
      <c r="A54" s="928" t="s">
        <v>899</v>
      </c>
      <c r="B54" s="929">
        <f>SUM(B55:B65)</f>
        <v>24738.909139141004</v>
      </c>
      <c r="C54" s="929">
        <f>SUM(C55:C65)</f>
        <v>25925.518497999998</v>
      </c>
      <c r="D54" s="930">
        <f t="shared" si="0"/>
        <v>4.7965306480777022E-2</v>
      </c>
      <c r="E54" s="931">
        <f>SUM(E55:E65)</f>
        <v>115839.37431420297</v>
      </c>
      <c r="F54" s="929">
        <f>SUM(F55:F65)</f>
        <v>124441.7687290647</v>
      </c>
      <c r="G54" s="932">
        <f t="shared" si="1"/>
        <v>7.4261402617115113E-2</v>
      </c>
      <c r="H54" s="175">
        <f>SUM(H55:H65)</f>
        <v>1</v>
      </c>
    </row>
    <row r="55" spans="1:8" x14ac:dyDescent="0.25">
      <c r="A55" s="933" t="s">
        <v>295</v>
      </c>
      <c r="B55" s="177">
        <v>2453.0781812630003</v>
      </c>
      <c r="C55" s="177">
        <v>2116.0984170000002</v>
      </c>
      <c r="D55" s="934">
        <f t="shared" si="0"/>
        <v>-0.13737016897256066</v>
      </c>
      <c r="E55" s="176">
        <v>9355.8894722080004</v>
      </c>
      <c r="F55" s="177">
        <v>11958.815947993</v>
      </c>
      <c r="G55" s="178">
        <f t="shared" si="1"/>
        <v>0.27821261500759331</v>
      </c>
      <c r="H55" s="179">
        <f>(F55/$F$54)</f>
        <v>9.60996944203662E-2</v>
      </c>
    </row>
    <row r="56" spans="1:8" x14ac:dyDescent="0.25">
      <c r="A56" s="933" t="s">
        <v>297</v>
      </c>
      <c r="B56" s="177">
        <v>2503.8137859999997</v>
      </c>
      <c r="C56" s="177">
        <v>2726.1748229999994</v>
      </c>
      <c r="D56" s="934">
        <f t="shared" si="0"/>
        <v>8.8808935490061122E-2</v>
      </c>
      <c r="E56" s="176">
        <v>11730.369641000001</v>
      </c>
      <c r="F56" s="177">
        <v>11621.426171999999</v>
      </c>
      <c r="G56" s="178">
        <f t="shared" si="1"/>
        <v>-9.2873005995669829E-3</v>
      </c>
      <c r="H56" s="179">
        <f t="shared" ref="H56:H65" si="6">(F56/$F$54)</f>
        <v>9.3388468282721307E-2</v>
      </c>
    </row>
    <row r="57" spans="1:8" x14ac:dyDescent="0.25">
      <c r="A57" s="933" t="s">
        <v>298</v>
      </c>
      <c r="B57" s="177">
        <v>1670.485168055</v>
      </c>
      <c r="C57" s="177">
        <v>2025.4313509999997</v>
      </c>
      <c r="D57" s="934">
        <f t="shared" si="0"/>
        <v>0.21248089461235686</v>
      </c>
      <c r="E57" s="176">
        <v>7571.0888149050006</v>
      </c>
      <c r="F57" s="177">
        <v>10591.436067294999</v>
      </c>
      <c r="G57" s="178">
        <f t="shared" si="1"/>
        <v>0.3989316895139205</v>
      </c>
      <c r="H57" s="179">
        <f t="shared" si="6"/>
        <v>8.5111584120559483E-2</v>
      </c>
    </row>
    <row r="58" spans="1:8" x14ac:dyDescent="0.25">
      <c r="A58" s="933" t="s">
        <v>301</v>
      </c>
      <c r="B58" s="177">
        <v>1699.9012711</v>
      </c>
      <c r="C58" s="177">
        <v>1780.0511449999999</v>
      </c>
      <c r="D58" s="934">
        <f t="shared" si="0"/>
        <v>4.7149722906045702E-2</v>
      </c>
      <c r="E58" s="176">
        <v>7760.3630413999999</v>
      </c>
      <c r="F58" s="177">
        <v>9096.8153151999995</v>
      </c>
      <c r="G58" s="178">
        <f t="shared" si="1"/>
        <v>0.17221517429922947</v>
      </c>
      <c r="H58" s="179">
        <f t="shared" si="6"/>
        <v>7.3100980547822617E-2</v>
      </c>
    </row>
    <row r="59" spans="1:8" x14ac:dyDescent="0.25">
      <c r="A59" s="935" t="s">
        <v>294</v>
      </c>
      <c r="B59" s="936">
        <v>1781.3539664</v>
      </c>
      <c r="C59" s="936">
        <v>1631.435896</v>
      </c>
      <c r="D59" s="934">
        <f t="shared" si="0"/>
        <v>-8.4159618597854896E-2</v>
      </c>
      <c r="E59" s="176">
        <v>9194.2756090799994</v>
      </c>
      <c r="F59" s="177">
        <v>8052.2425821999996</v>
      </c>
      <c r="G59" s="178">
        <f t="shared" si="1"/>
        <v>-0.12421131097616447</v>
      </c>
      <c r="H59" s="179">
        <f t="shared" si="6"/>
        <v>6.4706912031533281E-2</v>
      </c>
    </row>
    <row r="60" spans="1:8" x14ac:dyDescent="0.25">
      <c r="A60" s="935" t="s">
        <v>302</v>
      </c>
      <c r="B60" s="936">
        <v>990.57927110000003</v>
      </c>
      <c r="C60" s="936">
        <v>1382.3582720000002</v>
      </c>
      <c r="D60" s="934">
        <f t="shared" si="0"/>
        <v>0.39550494577273426</v>
      </c>
      <c r="E60" s="176">
        <v>5527.3202910999998</v>
      </c>
      <c r="F60" s="177">
        <v>7195.9408642000008</v>
      </c>
      <c r="G60" s="178">
        <f t="shared" si="1"/>
        <v>0.30188599270912275</v>
      </c>
      <c r="H60" s="179">
        <f t="shared" si="6"/>
        <v>5.7825768129887663E-2</v>
      </c>
    </row>
    <row r="61" spans="1:8" x14ac:dyDescent="0.25">
      <c r="A61" s="935" t="s">
        <v>900</v>
      </c>
      <c r="B61" s="936">
        <v>1588.9356559999999</v>
      </c>
      <c r="C61" s="936">
        <v>1319.3901999999998</v>
      </c>
      <c r="D61" s="934">
        <f t="shared" si="0"/>
        <v>-0.16963900015848099</v>
      </c>
      <c r="E61" s="176">
        <v>7752.8031229999988</v>
      </c>
      <c r="F61" s="177">
        <v>6780.8521279999995</v>
      </c>
      <c r="G61" s="178">
        <f t="shared" si="1"/>
        <v>-0.12536768696170583</v>
      </c>
      <c r="H61" s="179">
        <f t="shared" si="6"/>
        <v>5.4490161922748845E-2</v>
      </c>
    </row>
    <row r="62" spans="1:8" x14ac:dyDescent="0.25">
      <c r="A62" s="935" t="s">
        <v>400</v>
      </c>
      <c r="B62" s="936">
        <v>832.16559761300005</v>
      </c>
      <c r="C62" s="936">
        <v>1597.7171779999999</v>
      </c>
      <c r="D62" s="934">
        <f t="shared" si="0"/>
        <v>0.91995100804806496</v>
      </c>
      <c r="E62" s="176">
        <v>3399.8488018999997</v>
      </c>
      <c r="F62" s="177">
        <v>6413.928642287</v>
      </c>
      <c r="G62" s="178">
        <f t="shared" si="1"/>
        <v>0.88653349487265054</v>
      </c>
      <c r="H62" s="179">
        <f t="shared" si="6"/>
        <v>5.1541606229106564E-2</v>
      </c>
    </row>
    <row r="63" spans="1:8" x14ac:dyDescent="0.25">
      <c r="A63" s="935" t="s">
        <v>528</v>
      </c>
      <c r="B63" s="936">
        <v>942.71010160000003</v>
      </c>
      <c r="C63" s="936">
        <v>833.41064299999994</v>
      </c>
      <c r="D63" s="934">
        <f t="shared" si="0"/>
        <v>-0.11594174965823882</v>
      </c>
      <c r="E63" s="176">
        <v>5718.9655661999996</v>
      </c>
      <c r="F63" s="177">
        <v>5712.2548241000004</v>
      </c>
      <c r="G63" s="178">
        <f t="shared" si="1"/>
        <v>-1.1734188678562273E-3</v>
      </c>
      <c r="H63" s="179">
        <f t="shared" si="6"/>
        <v>4.5903034667859416E-2</v>
      </c>
    </row>
    <row r="64" spans="1:8" x14ac:dyDescent="0.25">
      <c r="A64" s="935" t="s">
        <v>303</v>
      </c>
      <c r="B64" s="936">
        <v>921.28818100000001</v>
      </c>
      <c r="C64" s="936">
        <v>1027.8955120000001</v>
      </c>
      <c r="D64" s="934">
        <f t="shared" si="0"/>
        <v>0.11571550921697979</v>
      </c>
      <c r="E64" s="176">
        <v>4441.4826510000003</v>
      </c>
      <c r="F64" s="177">
        <v>5124.5197959999996</v>
      </c>
      <c r="G64" s="178">
        <f t="shared" si="1"/>
        <v>0.1537858410515717</v>
      </c>
      <c r="H64" s="179">
        <f t="shared" si="6"/>
        <v>4.118006235637113E-2</v>
      </c>
    </row>
    <row r="65" spans="1:8" x14ac:dyDescent="0.25">
      <c r="A65" s="937" t="s">
        <v>934</v>
      </c>
      <c r="B65" s="938">
        <v>9354.5979590100051</v>
      </c>
      <c r="C65" s="936">
        <v>9485.5550610000028</v>
      </c>
      <c r="D65" s="941">
        <f t="shared" si="0"/>
        <v>1.3999222902344469E-2</v>
      </c>
      <c r="E65" s="942">
        <v>43386.967302409976</v>
      </c>
      <c r="F65" s="936">
        <v>41893.536389789704</v>
      </c>
      <c r="G65" s="178">
        <f t="shared" si="1"/>
        <v>-3.4421186947936722E-2</v>
      </c>
      <c r="H65" s="179">
        <f t="shared" si="6"/>
        <v>0.33665172729102349</v>
      </c>
    </row>
    <row r="66" spans="1:8" x14ac:dyDescent="0.25">
      <c r="A66" s="947" t="s">
        <v>901</v>
      </c>
      <c r="B66" s="929">
        <f>SUM(B67:B68)</f>
        <v>1187341.29372</v>
      </c>
      <c r="C66" s="929">
        <f>SUM(C67:C68)</f>
        <v>441193.98143799999</v>
      </c>
      <c r="D66" s="930">
        <f t="shared" si="0"/>
        <v>-0.62841856526718021</v>
      </c>
      <c r="E66" s="931">
        <f>SUM(E67:E68)</f>
        <v>5750321.0311380001</v>
      </c>
      <c r="F66" s="929">
        <f>SUM(F67:F68)</f>
        <v>5034155.210723999</v>
      </c>
      <c r="G66" s="932">
        <f t="shared" si="1"/>
        <v>-0.1245436240056793</v>
      </c>
      <c r="H66" s="175">
        <f>SUM(H67:H68)</f>
        <v>1</v>
      </c>
    </row>
    <row r="67" spans="1:8" x14ac:dyDescent="0.25">
      <c r="A67" s="933" t="s">
        <v>305</v>
      </c>
      <c r="B67" s="177">
        <v>1170202.2383999999</v>
      </c>
      <c r="C67" s="177">
        <v>421929.1496</v>
      </c>
      <c r="D67" s="934">
        <f t="shared" si="0"/>
        <v>-0.63943911936376274</v>
      </c>
      <c r="E67" s="176">
        <v>5663318.1453</v>
      </c>
      <c r="F67" s="177">
        <v>4943906.2683799993</v>
      </c>
      <c r="G67" s="178">
        <f t="shared" si="1"/>
        <v>-0.12703010116375718</v>
      </c>
      <c r="H67" s="179">
        <f>(F67/$F$66)</f>
        <v>0.98207267385166297</v>
      </c>
    </row>
    <row r="68" spans="1:8" x14ac:dyDescent="0.25">
      <c r="A68" s="933" t="s">
        <v>299</v>
      </c>
      <c r="B68" s="177">
        <v>17139.055319999999</v>
      </c>
      <c r="C68" s="177">
        <v>19264.831837999998</v>
      </c>
      <c r="D68" s="934">
        <f t="shared" si="0"/>
        <v>0.12403113697400674</v>
      </c>
      <c r="E68" s="948">
        <v>87002.885838000002</v>
      </c>
      <c r="F68" s="949">
        <v>90248.942343999996</v>
      </c>
      <c r="G68" s="178">
        <f t="shared" si="1"/>
        <v>3.7309756736623359E-2</v>
      </c>
      <c r="H68" s="179">
        <f>(F68/$F$66)</f>
        <v>1.7927326148337138E-2</v>
      </c>
    </row>
    <row r="69" spans="1:8" x14ac:dyDescent="0.25">
      <c r="A69" s="947" t="s">
        <v>902</v>
      </c>
      <c r="B69" s="929">
        <f>B70</f>
        <v>2746.2692000000002</v>
      </c>
      <c r="C69" s="929">
        <f>C70</f>
        <v>2871.1295</v>
      </c>
      <c r="D69" s="930">
        <f t="shared" si="0"/>
        <v>4.5465426331839504E-2</v>
      </c>
      <c r="E69" s="931">
        <f>E70</f>
        <v>13541.908799999999</v>
      </c>
      <c r="F69" s="929">
        <f>F70</f>
        <v>13651.896939999999</v>
      </c>
      <c r="G69" s="932">
        <f t="shared" si="1"/>
        <v>8.1220558803349416E-3</v>
      </c>
      <c r="H69" s="175">
        <f>SUM(H70)</f>
        <v>1</v>
      </c>
    </row>
    <row r="70" spans="1:8" x14ac:dyDescent="0.25">
      <c r="A70" s="935" t="s">
        <v>306</v>
      </c>
      <c r="B70" s="950">
        <v>2746.2692000000002</v>
      </c>
      <c r="C70" s="936">
        <v>2871.1295</v>
      </c>
      <c r="D70" s="934">
        <f t="shared" ref="D70:D85" si="7">(C70-B70)/B70</f>
        <v>4.5465426331839504E-2</v>
      </c>
      <c r="E70" s="951">
        <v>13541.908799999999</v>
      </c>
      <c r="F70" s="177">
        <v>13651.896939999999</v>
      </c>
      <c r="G70" s="178">
        <f t="shared" ref="G70:G86" si="8">(F70-E70)/E70</f>
        <v>8.1220558803349416E-3</v>
      </c>
      <c r="H70" s="179">
        <f>(F70/$F$69)</f>
        <v>1</v>
      </c>
    </row>
    <row r="71" spans="1:8" x14ac:dyDescent="0.25">
      <c r="A71" s="947" t="s">
        <v>903</v>
      </c>
      <c r="B71" s="929">
        <f>SUM(B72:B78)</f>
        <v>3761.6639586400001</v>
      </c>
      <c r="C71" s="929">
        <f>SUM(C72:C78)</f>
        <v>2855.7800859999998</v>
      </c>
      <c r="D71" s="930">
        <f t="shared" si="7"/>
        <v>-0.24081998886671299</v>
      </c>
      <c r="E71" s="931">
        <f>SUM(E72:E78)</f>
        <v>16776.720238154998</v>
      </c>
      <c r="F71" s="929">
        <f>SUM(F72:F78)</f>
        <v>16783.118278104099</v>
      </c>
      <c r="G71" s="952">
        <f t="shared" si="8"/>
        <v>3.8136416762497638E-4</v>
      </c>
      <c r="H71" s="175">
        <f>SUM(H72:H78)</f>
        <v>1</v>
      </c>
    </row>
    <row r="72" spans="1:8" x14ac:dyDescent="0.25">
      <c r="A72" s="933" t="s">
        <v>280</v>
      </c>
      <c r="B72" s="177">
        <v>1237.5289175</v>
      </c>
      <c r="C72" s="177">
        <v>1281.119203</v>
      </c>
      <c r="D72" s="934">
        <f t="shared" si="7"/>
        <v>3.5223650036444447E-2</v>
      </c>
      <c r="E72" s="176">
        <v>5671.6919080000007</v>
      </c>
      <c r="F72" s="177">
        <v>5947.7375950000005</v>
      </c>
      <c r="G72" s="178">
        <f t="shared" si="8"/>
        <v>4.8670783159189858E-2</v>
      </c>
      <c r="H72" s="179">
        <f>(F72/$F$71)</f>
        <v>0.35438811169910228</v>
      </c>
    </row>
    <row r="73" spans="1:8" x14ac:dyDescent="0.25">
      <c r="A73" s="933" t="s">
        <v>278</v>
      </c>
      <c r="B73" s="177">
        <v>788.1522847</v>
      </c>
      <c r="C73" s="177">
        <v>586.75243599999999</v>
      </c>
      <c r="D73" s="934">
        <f t="shared" si="7"/>
        <v>-0.25553418115974919</v>
      </c>
      <c r="E73" s="176">
        <v>3225.1788231</v>
      </c>
      <c r="F73" s="177">
        <v>4165.3117530999998</v>
      </c>
      <c r="G73" s="178">
        <f t="shared" si="8"/>
        <v>0.29149792354656362</v>
      </c>
      <c r="H73" s="179">
        <f t="shared" ref="H73:H78" si="9">(F73/$F$71)</f>
        <v>0.24818461528297905</v>
      </c>
    </row>
    <row r="74" spans="1:8" x14ac:dyDescent="0.25">
      <c r="A74" s="933" t="s">
        <v>279</v>
      </c>
      <c r="B74" s="177">
        <v>588.37640399999998</v>
      </c>
      <c r="C74" s="177">
        <v>117.21717</v>
      </c>
      <c r="D74" s="934">
        <f t="shared" si="7"/>
        <v>-0.80077860158375758</v>
      </c>
      <c r="E74" s="948">
        <v>2990.8475797999999</v>
      </c>
      <c r="F74" s="949">
        <v>2047.7772325999997</v>
      </c>
      <c r="G74" s="178">
        <f t="shared" si="8"/>
        <v>-0.31531875899308248</v>
      </c>
      <c r="H74" s="179">
        <f t="shared" si="9"/>
        <v>0.12201410957531107</v>
      </c>
    </row>
    <row r="75" spans="1:8" x14ac:dyDescent="0.25">
      <c r="A75" s="935" t="s">
        <v>281</v>
      </c>
      <c r="B75" s="936">
        <v>640.31009300000005</v>
      </c>
      <c r="C75" s="936">
        <v>331.122298</v>
      </c>
      <c r="D75" s="934">
        <f t="shared" si="7"/>
        <v>-0.48287196841046831</v>
      </c>
      <c r="E75" s="948">
        <v>2604.9184661250001</v>
      </c>
      <c r="F75" s="949">
        <v>1984.6295051940999</v>
      </c>
      <c r="G75" s="178">
        <f t="shared" si="8"/>
        <v>-0.23812221725834812</v>
      </c>
      <c r="H75" s="179">
        <f t="shared" si="9"/>
        <v>0.11825153540050563</v>
      </c>
    </row>
    <row r="76" spans="1:8" x14ac:dyDescent="0.25">
      <c r="A76" s="935" t="s">
        <v>282</v>
      </c>
      <c r="B76" s="953">
        <v>279.95897100000002</v>
      </c>
      <c r="C76" s="936">
        <v>246.52733000000001</v>
      </c>
      <c r="D76" s="934">
        <f t="shared" si="7"/>
        <v>-0.11941621617119036</v>
      </c>
      <c r="E76" s="176">
        <v>1372.1154730000001</v>
      </c>
      <c r="F76" s="177">
        <v>1171.7652349999998</v>
      </c>
      <c r="G76" s="178">
        <f t="shared" si="8"/>
        <v>-0.14601558100788228</v>
      </c>
      <c r="H76" s="179">
        <f t="shared" si="9"/>
        <v>6.9818088366136927E-2</v>
      </c>
    </row>
    <row r="77" spans="1:8" x14ac:dyDescent="0.25">
      <c r="A77" s="935" t="s">
        <v>283</v>
      </c>
      <c r="B77" s="936">
        <v>92.853936000000004</v>
      </c>
      <c r="C77" s="936">
        <v>195.27287999999999</v>
      </c>
      <c r="D77" s="934">
        <f t="shared" si="7"/>
        <v>1.1030113359976466</v>
      </c>
      <c r="E77" s="176">
        <v>304.66612399999997</v>
      </c>
      <c r="F77" s="177">
        <v>789.535886</v>
      </c>
      <c r="G77" s="178">
        <f t="shared" si="8"/>
        <v>1.5914790776016834</v>
      </c>
      <c r="H77" s="179">
        <f t="shared" si="9"/>
        <v>4.7043455984580582E-2</v>
      </c>
    </row>
    <row r="78" spans="1:8" x14ac:dyDescent="0.25">
      <c r="A78" s="935" t="s">
        <v>286</v>
      </c>
      <c r="B78" s="936">
        <v>134.48335244</v>
      </c>
      <c r="C78" s="936">
        <v>97.768769000000006</v>
      </c>
      <c r="D78" s="934">
        <f t="shared" si="7"/>
        <v>-0.27300467138771156</v>
      </c>
      <c r="E78" s="176">
        <v>607.30186413000001</v>
      </c>
      <c r="F78" s="177">
        <v>676.36107121000009</v>
      </c>
      <c r="G78" s="178">
        <f t="shared" si="8"/>
        <v>0.11371479516028153</v>
      </c>
      <c r="H78" s="179">
        <f t="shared" si="9"/>
        <v>4.0300083691384499E-2</v>
      </c>
    </row>
    <row r="79" spans="1:8" x14ac:dyDescent="0.25">
      <c r="A79" s="947" t="s">
        <v>904</v>
      </c>
      <c r="B79" s="929">
        <f>SUM(B80:B87)</f>
        <v>2077.2886246000003</v>
      </c>
      <c r="C79" s="929">
        <f>SUM(C80:C87)</f>
        <v>2487.8129509999999</v>
      </c>
      <c r="D79" s="930">
        <f t="shared" si="7"/>
        <v>0.19762507796866677</v>
      </c>
      <c r="E79" s="931">
        <f>SUM(E80:E87)</f>
        <v>12988.813814380001</v>
      </c>
      <c r="F79" s="929">
        <f>SUM(F80:F87)</f>
        <v>11354.867054499999</v>
      </c>
      <c r="G79" s="932">
        <f t="shared" si="8"/>
        <v>-0.12579645710765744</v>
      </c>
      <c r="H79" s="175">
        <f>SUM(H80:H87)</f>
        <v>1</v>
      </c>
    </row>
    <row r="80" spans="1:8" x14ac:dyDescent="0.25">
      <c r="A80" s="935" t="s">
        <v>287</v>
      </c>
      <c r="B80" s="954">
        <v>945.52915199999995</v>
      </c>
      <c r="C80" s="936">
        <v>1611.775897</v>
      </c>
      <c r="D80" s="934">
        <f t="shared" si="7"/>
        <v>0.7046284544381769</v>
      </c>
      <c r="E80" s="955">
        <v>7380.8865866000006</v>
      </c>
      <c r="F80" s="177">
        <v>7229.7006929999989</v>
      </c>
      <c r="G80" s="178">
        <f t="shared" si="8"/>
        <v>-2.0483432691470925E-2</v>
      </c>
      <c r="H80" s="179">
        <f>(F80/$F$79)</f>
        <v>0.63670500573010469</v>
      </c>
    </row>
    <row r="81" spans="1:8" x14ac:dyDescent="0.25">
      <c r="A81" s="935" t="s">
        <v>283</v>
      </c>
      <c r="B81" s="936">
        <v>1004.357424</v>
      </c>
      <c r="C81" s="936">
        <v>692.12044000000003</v>
      </c>
      <c r="D81" s="934">
        <f t="shared" si="7"/>
        <v>-0.3108823378399202</v>
      </c>
      <c r="E81" s="176">
        <v>4983.710736</v>
      </c>
      <c r="F81" s="177">
        <v>3227.958928</v>
      </c>
      <c r="G81" s="178">
        <f t="shared" si="8"/>
        <v>-0.35229809694155573</v>
      </c>
      <c r="H81" s="179">
        <f t="shared" ref="H81:H86" si="10">(F81/$F$79)</f>
        <v>0.28427976413169376</v>
      </c>
    </row>
    <row r="82" spans="1:8" x14ac:dyDescent="0.25">
      <c r="A82" s="935" t="s">
        <v>303</v>
      </c>
      <c r="B82" s="936">
        <v>86.428995999999998</v>
      </c>
      <c r="C82" s="936">
        <v>122.18675999999999</v>
      </c>
      <c r="D82" s="934">
        <f t="shared" si="7"/>
        <v>0.41372416266411327</v>
      </c>
      <c r="E82" s="176">
        <v>439.28069299999999</v>
      </c>
      <c r="F82" s="177">
        <v>601.09702599999991</v>
      </c>
      <c r="G82" s="178">
        <f t="shared" si="8"/>
        <v>0.3683665947048575</v>
      </c>
      <c r="H82" s="179">
        <f t="shared" si="10"/>
        <v>5.2937390029747795E-2</v>
      </c>
    </row>
    <row r="83" spans="1:8" x14ac:dyDescent="0.25">
      <c r="A83" s="935" t="s">
        <v>294</v>
      </c>
      <c r="B83" s="936">
        <v>39.556754599999998</v>
      </c>
      <c r="C83" s="936">
        <v>59.386153999999998</v>
      </c>
      <c r="D83" s="934">
        <f t="shared" si="7"/>
        <v>0.50128984545157806</v>
      </c>
      <c r="E83" s="176">
        <v>165.27258459999999</v>
      </c>
      <c r="F83" s="177">
        <v>279.83294649999999</v>
      </c>
      <c r="G83" s="178">
        <f t="shared" si="8"/>
        <v>0.69316010382038895</v>
      </c>
      <c r="H83" s="179">
        <f t="shared" si="10"/>
        <v>2.464431729203739E-2</v>
      </c>
    </row>
    <row r="84" spans="1:8" x14ac:dyDescent="0.25">
      <c r="A84" s="935" t="s">
        <v>802</v>
      </c>
      <c r="B84" s="956">
        <v>0</v>
      </c>
      <c r="C84" s="956">
        <v>1.8109</v>
      </c>
      <c r="D84" s="934" t="s">
        <v>246</v>
      </c>
      <c r="E84" s="176">
        <v>0</v>
      </c>
      <c r="F84" s="177">
        <v>9.2303759999999997</v>
      </c>
      <c r="G84" s="178" t="s">
        <v>246</v>
      </c>
      <c r="H84" s="179">
        <f t="shared" si="10"/>
        <v>8.1290040259361282E-4</v>
      </c>
    </row>
    <row r="85" spans="1:8" x14ac:dyDescent="0.25">
      <c r="A85" s="935" t="s">
        <v>905</v>
      </c>
      <c r="B85" s="956">
        <v>0.62319999999999998</v>
      </c>
      <c r="C85" s="956">
        <v>0.53280000000000005</v>
      </c>
      <c r="D85" s="934">
        <f t="shared" si="7"/>
        <v>-0.14505776636713724</v>
      </c>
      <c r="E85" s="960">
        <v>3.7649600000000003</v>
      </c>
      <c r="F85" s="957">
        <v>4.3691000000000004</v>
      </c>
      <c r="G85" s="178">
        <f t="shared" si="8"/>
        <v>0.16046385618970721</v>
      </c>
      <c r="H85" s="940">
        <f t="shared" si="10"/>
        <v>3.8477773267001845E-4</v>
      </c>
    </row>
    <row r="86" spans="1:8" x14ac:dyDescent="0.25">
      <c r="A86" s="935" t="s">
        <v>906</v>
      </c>
      <c r="B86" s="956">
        <v>0.79309799999999997</v>
      </c>
      <c r="C86" s="956">
        <v>0</v>
      </c>
      <c r="D86" s="934" t="s">
        <v>247</v>
      </c>
      <c r="E86" s="176">
        <v>15.257506500000002</v>
      </c>
      <c r="F86" s="177">
        <v>2.6779850000000001</v>
      </c>
      <c r="G86" s="178">
        <f t="shared" si="8"/>
        <v>-0.82448082194819972</v>
      </c>
      <c r="H86" s="940">
        <f t="shared" si="10"/>
        <v>2.3584468115271323E-4</v>
      </c>
    </row>
    <row r="87" spans="1:8" x14ac:dyDescent="0.25">
      <c r="A87" s="935" t="s">
        <v>907</v>
      </c>
      <c r="B87" s="956">
        <v>0</v>
      </c>
      <c r="C87" s="936">
        <v>0</v>
      </c>
      <c r="D87" s="934" t="s">
        <v>247</v>
      </c>
      <c r="E87" s="176">
        <v>0.64074768000000004</v>
      </c>
      <c r="F87" s="957">
        <v>0</v>
      </c>
      <c r="G87" s="178" t="s">
        <v>247</v>
      </c>
      <c r="H87" s="179" t="s">
        <v>247</v>
      </c>
    </row>
    <row r="88" spans="1:8" x14ac:dyDescent="0.25">
      <c r="A88" s="947" t="s">
        <v>908</v>
      </c>
      <c r="B88" s="929">
        <f>SUM(B89:B94)</f>
        <v>19.894911999999998</v>
      </c>
      <c r="C88" s="929">
        <f>SUM(C89:C94)</f>
        <v>22.439415000000004</v>
      </c>
      <c r="D88" s="930">
        <f t="shared" ref="D88:D93" si="11">(C88-B88)/B88</f>
        <v>0.12789717290531399</v>
      </c>
      <c r="E88" s="931">
        <f>SUM(E89:E94)</f>
        <v>109.46552579999999</v>
      </c>
      <c r="F88" s="929">
        <f>SUM(F89:F94)</f>
        <v>105.35511080000001</v>
      </c>
      <c r="G88" s="932">
        <f t="shared" ref="G88" si="12">(F88-E88)/E88</f>
        <v>-3.7549858459639256E-2</v>
      </c>
      <c r="H88" s="175">
        <f>SUM(H89:H94)</f>
        <v>0.99999999999999989</v>
      </c>
    </row>
    <row r="89" spans="1:8" x14ac:dyDescent="0.25">
      <c r="A89" s="935" t="s">
        <v>297</v>
      </c>
      <c r="B89" s="936">
        <v>11.954146</v>
      </c>
      <c r="C89" s="936">
        <v>15.858171</v>
      </c>
      <c r="D89" s="934">
        <f t="shared" si="11"/>
        <v>0.32658334606252931</v>
      </c>
      <c r="E89" s="176">
        <v>70.394685999999993</v>
      </c>
      <c r="F89" s="177">
        <v>76.054012</v>
      </c>
      <c r="G89" s="178">
        <f>(F89-E89)/E89</f>
        <v>8.0394221802481056E-2</v>
      </c>
      <c r="H89" s="179">
        <f>(F89/$F$88)</f>
        <v>0.72188251165504913</v>
      </c>
    </row>
    <row r="90" spans="1:8" x14ac:dyDescent="0.25">
      <c r="A90" s="935" t="s">
        <v>607</v>
      </c>
      <c r="B90" s="936">
        <v>6.353542</v>
      </c>
      <c r="C90" s="936">
        <v>4.3048200000000003</v>
      </c>
      <c r="D90" s="934">
        <f t="shared" si="11"/>
        <v>-0.32245352277517009</v>
      </c>
      <c r="E90" s="176">
        <v>26.580674000000002</v>
      </c>
      <c r="F90" s="177">
        <v>20.603986799999998</v>
      </c>
      <c r="G90" s="178">
        <f>(F90-E90)/E90</f>
        <v>-0.2248508521642455</v>
      </c>
      <c r="H90" s="179">
        <f t="shared" ref="H90:H93" si="13">(F90/$F$88)</f>
        <v>0.19556703650678517</v>
      </c>
    </row>
    <row r="91" spans="1:8" x14ac:dyDescent="0.25">
      <c r="A91" s="935" t="s">
        <v>304</v>
      </c>
      <c r="B91" s="956">
        <v>1.492224</v>
      </c>
      <c r="C91" s="956">
        <v>1.8671519999999999</v>
      </c>
      <c r="D91" s="934">
        <f t="shared" si="11"/>
        <v>0.25125450334534222</v>
      </c>
      <c r="E91" s="176">
        <v>10.625286000000001</v>
      </c>
      <c r="F91" s="177">
        <v>6.3392819999999999</v>
      </c>
      <c r="G91" s="178">
        <f>(F91-E91)/E91</f>
        <v>-0.4033777537846982</v>
      </c>
      <c r="H91" s="179">
        <f t="shared" si="13"/>
        <v>6.017061680124966E-2</v>
      </c>
    </row>
    <row r="92" spans="1:8" x14ac:dyDescent="0.25">
      <c r="A92" s="935" t="s">
        <v>303</v>
      </c>
      <c r="B92" s="958">
        <v>0</v>
      </c>
      <c r="C92" s="959">
        <v>0.36117199999999999</v>
      </c>
      <c r="D92" s="934" t="s">
        <v>246</v>
      </c>
      <c r="E92" s="960">
        <v>0.93070399999999998</v>
      </c>
      <c r="F92" s="957">
        <v>1.8055300000000001</v>
      </c>
      <c r="G92" s="178">
        <f>(F92-E92)/E92</f>
        <v>0.93996157747253706</v>
      </c>
      <c r="H92" s="179">
        <f t="shared" si="13"/>
        <v>1.7137564436029238E-2</v>
      </c>
    </row>
    <row r="93" spans="1:8" x14ac:dyDescent="0.25">
      <c r="A93" s="935" t="s">
        <v>905</v>
      </c>
      <c r="B93" s="958">
        <v>9.5000000000000001E-2</v>
      </c>
      <c r="C93" s="958">
        <v>4.8099999999999997E-2</v>
      </c>
      <c r="D93" s="934">
        <f t="shared" si="11"/>
        <v>-0.49368421052631584</v>
      </c>
      <c r="E93" s="1017">
        <v>0.59830000000000005</v>
      </c>
      <c r="F93" s="1018">
        <v>0.55230000000000012</v>
      </c>
      <c r="G93" s="178">
        <f>(F93-E93)/E93</f>
        <v>-7.6884506100618297E-2</v>
      </c>
      <c r="H93" s="179">
        <f t="shared" si="13"/>
        <v>5.2422706008866931E-3</v>
      </c>
    </row>
    <row r="94" spans="1:8" x14ac:dyDescent="0.25">
      <c r="A94" s="935" t="s">
        <v>907</v>
      </c>
      <c r="B94" s="956">
        <v>0</v>
      </c>
      <c r="C94" s="956">
        <v>0</v>
      </c>
      <c r="D94" s="934" t="s">
        <v>247</v>
      </c>
      <c r="E94" s="960">
        <v>0.3358758</v>
      </c>
      <c r="F94" s="957">
        <v>0</v>
      </c>
      <c r="G94" s="178" t="s">
        <v>247</v>
      </c>
      <c r="H94" s="179" t="s">
        <v>247</v>
      </c>
    </row>
    <row r="95" spans="1:8" x14ac:dyDescent="0.25">
      <c r="A95" s="947" t="s">
        <v>909</v>
      </c>
      <c r="B95" s="1026">
        <f>SUM(B96:B98)</f>
        <v>27.736277999999999</v>
      </c>
      <c r="C95" s="1026">
        <f>SUM(C96:C98)</f>
        <v>27.668381</v>
      </c>
      <c r="D95" s="930">
        <f t="shared" ref="D95:D98" si="14">(C95-B95)/B95</f>
        <v>-2.4479492165458733E-3</v>
      </c>
      <c r="E95" s="931">
        <f>SUM(E96:E98)</f>
        <v>128.535911</v>
      </c>
      <c r="F95" s="929">
        <f>SUM(F96:F98)</f>
        <v>143.546233</v>
      </c>
      <c r="G95" s="932">
        <f t="shared" ref="G95:G104" si="15">(F95-E95)/E95</f>
        <v>0.11677920888583426</v>
      </c>
      <c r="H95" s="175">
        <f>SUM(H96:H98)</f>
        <v>1</v>
      </c>
    </row>
    <row r="96" spans="1:8" x14ac:dyDescent="0.25">
      <c r="A96" s="935" t="s">
        <v>900</v>
      </c>
      <c r="B96" s="936">
        <v>17.115590999999998</v>
      </c>
      <c r="C96" s="936">
        <v>14.516</v>
      </c>
      <c r="D96" s="934">
        <f t="shared" si="14"/>
        <v>-0.15188438424358228</v>
      </c>
      <c r="E96" s="176">
        <v>78.095218999999986</v>
      </c>
      <c r="F96" s="177">
        <v>80.657111999999998</v>
      </c>
      <c r="G96" s="178">
        <f t="shared" si="15"/>
        <v>3.2804735460182428E-2</v>
      </c>
      <c r="H96" s="179">
        <f>(F96/$F$95)</f>
        <v>0.56188943669458746</v>
      </c>
    </row>
    <row r="97" spans="1:8" x14ac:dyDescent="0.25">
      <c r="A97" s="935" t="s">
        <v>303</v>
      </c>
      <c r="B97" s="1027">
        <v>6.2700300000000002</v>
      </c>
      <c r="C97" s="1027">
        <v>7.6154700000000002</v>
      </c>
      <c r="D97" s="934">
        <f t="shared" si="14"/>
        <v>0.21458270534590743</v>
      </c>
      <c r="E97" s="176">
        <v>31.688130000000001</v>
      </c>
      <c r="F97" s="177">
        <v>39.234059999999999</v>
      </c>
      <c r="G97" s="178">
        <f t="shared" si="15"/>
        <v>0.23813112354689275</v>
      </c>
      <c r="H97" s="179">
        <f t="shared" ref="H97:H98" si="16">(F97/$F$95)</f>
        <v>0.27332002505422764</v>
      </c>
    </row>
    <row r="98" spans="1:8" x14ac:dyDescent="0.25">
      <c r="A98" s="935" t="s">
        <v>607</v>
      </c>
      <c r="B98" s="1028">
        <v>4.350657</v>
      </c>
      <c r="C98" s="1028">
        <v>5.5369109999999999</v>
      </c>
      <c r="D98" s="934">
        <f t="shared" si="14"/>
        <v>0.27266088776936448</v>
      </c>
      <c r="E98" s="176">
        <v>18.752561999999998</v>
      </c>
      <c r="F98" s="177">
        <v>23.655061</v>
      </c>
      <c r="G98" s="178">
        <f t="shared" si="15"/>
        <v>0.26143089141633036</v>
      </c>
      <c r="H98" s="179">
        <f t="shared" si="16"/>
        <v>0.16479053825118489</v>
      </c>
    </row>
    <row r="99" spans="1:8" x14ac:dyDescent="0.25">
      <c r="A99" s="947" t="s">
        <v>910</v>
      </c>
      <c r="B99" s="929">
        <f>SUM(B100:B103)</f>
        <v>2163.5041166999999</v>
      </c>
      <c r="C99" s="929">
        <f>SUM(C100:C103)</f>
        <v>3843.0657880000003</v>
      </c>
      <c r="D99" s="930">
        <f>(C99-B99)/B99</f>
        <v>0.77631544970750577</v>
      </c>
      <c r="E99" s="931">
        <f>SUM(E100:E103)</f>
        <v>3911.8864040999997</v>
      </c>
      <c r="F99" s="929">
        <f>SUM(F100:F103)</f>
        <v>14922.177408399999</v>
      </c>
      <c r="G99" s="932">
        <f t="shared" si="15"/>
        <v>2.8145732945517667</v>
      </c>
      <c r="H99" s="175">
        <f>SUM(H100:H103)</f>
        <v>1</v>
      </c>
    </row>
    <row r="100" spans="1:8" x14ac:dyDescent="0.25">
      <c r="A100" s="935" t="s">
        <v>294</v>
      </c>
      <c r="B100" s="936">
        <v>2059.2441426999999</v>
      </c>
      <c r="C100" s="936">
        <v>3750.813807</v>
      </c>
      <c r="D100" s="934">
        <f>(C100-B100)/B100</f>
        <v>0.82145173038204233</v>
      </c>
      <c r="E100" s="176">
        <v>3442.3094130999998</v>
      </c>
      <c r="F100" s="177">
        <v>14452.360740399999</v>
      </c>
      <c r="G100" s="178">
        <f t="shared" si="15"/>
        <v>3.1984490660253599</v>
      </c>
      <c r="H100" s="179">
        <f>(F100/$F$99)</f>
        <v>0.96851554199218071</v>
      </c>
    </row>
    <row r="101" spans="1:8" x14ac:dyDescent="0.25">
      <c r="A101" s="935" t="s">
        <v>900</v>
      </c>
      <c r="B101" s="936">
        <v>90.738849000000002</v>
      </c>
      <c r="C101" s="936">
        <v>79.099599999999995</v>
      </c>
      <c r="D101" s="934">
        <f>(C101-B101)/B101</f>
        <v>-0.12827194887605425</v>
      </c>
      <c r="E101" s="176">
        <v>402.70551100000006</v>
      </c>
      <c r="F101" s="177">
        <v>413.07659899999999</v>
      </c>
      <c r="G101" s="178">
        <f t="shared" si="15"/>
        <v>2.5753528860944563E-2</v>
      </c>
      <c r="H101" s="179">
        <f t="shared" ref="H101:H103" si="17">(F101/$F$99)</f>
        <v>2.7682059239388934E-2</v>
      </c>
    </row>
    <row r="102" spans="1:8" x14ac:dyDescent="0.25">
      <c r="A102" s="935" t="s">
        <v>303</v>
      </c>
      <c r="B102" s="936">
        <v>6.2700300000000002</v>
      </c>
      <c r="C102" s="936">
        <v>7.6154700000000002</v>
      </c>
      <c r="D102" s="934">
        <f>(C102-B102)/B102</f>
        <v>0.21458270534590743</v>
      </c>
      <c r="E102" s="176">
        <v>35.61721</v>
      </c>
      <c r="F102" s="177">
        <v>40.654797000000002</v>
      </c>
      <c r="G102" s="178">
        <f t="shared" si="15"/>
        <v>0.14143687840793825</v>
      </c>
      <c r="H102" s="179">
        <f t="shared" si="17"/>
        <v>2.7244547419141784E-3</v>
      </c>
    </row>
    <row r="103" spans="1:8" x14ac:dyDescent="0.25">
      <c r="A103" s="935" t="s">
        <v>607</v>
      </c>
      <c r="B103" s="936">
        <v>7.2510950000000003</v>
      </c>
      <c r="C103" s="936">
        <v>5.5369109999999999</v>
      </c>
      <c r="D103" s="934">
        <f>(C103-B103)/B103</f>
        <v>-0.23640346733838136</v>
      </c>
      <c r="E103" s="176">
        <v>31.254269999999998</v>
      </c>
      <c r="F103" s="177">
        <v>16.085272</v>
      </c>
      <c r="G103" s="178">
        <f t="shared" si="15"/>
        <v>-0.4853416189211906</v>
      </c>
      <c r="H103" s="179">
        <f t="shared" si="17"/>
        <v>1.0779440265162154E-3</v>
      </c>
    </row>
    <row r="104" spans="1:8" x14ac:dyDescent="0.25">
      <c r="A104" s="947" t="s">
        <v>911</v>
      </c>
      <c r="B104" s="961">
        <f>SUM(B105:B105)</f>
        <v>3.9155913</v>
      </c>
      <c r="C104" s="962">
        <f>SUM(C105:C105)</f>
        <v>3.6912739999999999</v>
      </c>
      <c r="D104" s="930">
        <f t="shared" ref="D104" si="18">(C104-B104)/B104</f>
        <v>-5.7288231281952241E-2</v>
      </c>
      <c r="E104" s="963">
        <f>SUM(E105:E105)</f>
        <v>17.097466600000001</v>
      </c>
      <c r="F104" s="964">
        <f>SUM(F105:F105)</f>
        <v>13.98395</v>
      </c>
      <c r="G104" s="932">
        <f t="shared" si="15"/>
        <v>-0.18210397322840802</v>
      </c>
      <c r="H104" s="965">
        <f>SUM(H105:H105)</f>
        <v>1</v>
      </c>
    </row>
    <row r="105" spans="1:8" ht="15.75" thickBot="1" x14ac:dyDescent="0.3">
      <c r="A105" s="966" t="s">
        <v>607</v>
      </c>
      <c r="B105" s="967">
        <v>3.9155913</v>
      </c>
      <c r="C105" s="968">
        <v>3.6912739999999999</v>
      </c>
      <c r="D105" s="969">
        <f>(C105-B105)/B105</f>
        <v>-5.7288231281952241E-2</v>
      </c>
      <c r="E105" s="970">
        <v>17.097466600000001</v>
      </c>
      <c r="F105" s="971">
        <v>13.98395</v>
      </c>
      <c r="G105" s="972">
        <f>(F105-E105)/E105</f>
        <v>-0.18210397322840802</v>
      </c>
      <c r="H105" s="973">
        <f>F105/F104</f>
        <v>1</v>
      </c>
    </row>
    <row r="106" spans="1:8" ht="68.25" customHeight="1" thickBot="1" x14ac:dyDescent="0.3">
      <c r="A106" s="1042" t="s">
        <v>912</v>
      </c>
      <c r="B106" s="1043"/>
      <c r="C106" s="1043"/>
      <c r="D106" s="1043"/>
      <c r="E106" s="1043"/>
      <c r="F106" s="1043"/>
      <c r="G106" s="1043"/>
      <c r="H106" s="1044"/>
    </row>
  </sheetData>
  <mergeCells count="3">
    <mergeCell ref="B4:D4"/>
    <mergeCell ref="E4:H4"/>
    <mergeCell ref="A106:H106"/>
  </mergeCells>
  <printOptions horizontalCentered="1" verticalCentered="1"/>
  <pageMargins left="0" right="0" top="0" bottom="0" header="0.31496062992125984" footer="0.31496062992125984"/>
  <pageSetup paperSize="9" scale="4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8000C-2D60-4A95-B25F-3982E462509E}">
  <sheetPr>
    <tabColor rgb="FF002060"/>
  </sheetPr>
  <dimension ref="A1:H121"/>
  <sheetViews>
    <sheetView showGridLines="0" view="pageBreakPreview" zoomScaleNormal="100" zoomScaleSheetLayoutView="100" workbookViewId="0"/>
  </sheetViews>
  <sheetFormatPr baseColWidth="10" defaultColWidth="11.42578125" defaultRowHeight="15" x14ac:dyDescent="0.25"/>
  <cols>
    <col min="1" max="1" width="35" customWidth="1"/>
    <col min="2" max="2" width="11.5703125" style="4" bestFit="1" customWidth="1"/>
    <col min="3" max="3" width="11.7109375" style="4" bestFit="1" customWidth="1"/>
    <col min="4" max="4" width="10.7109375" style="1021" bestFit="1" customWidth="1"/>
    <col min="5" max="5" width="11.140625" customWidth="1"/>
    <col min="8" max="8" width="9.140625" customWidth="1"/>
    <col min="9" max="9" width="2.28515625" customWidth="1"/>
    <col min="10" max="10" width="15.42578125" customWidth="1"/>
  </cols>
  <sheetData>
    <row r="1" spans="1:8" x14ac:dyDescent="0.25">
      <c r="A1" s="107" t="s">
        <v>913</v>
      </c>
      <c r="B1" s="906"/>
      <c r="C1" s="906"/>
      <c r="D1" s="975"/>
    </row>
    <row r="2" spans="1:8" ht="15.75" customHeight="1" x14ac:dyDescent="0.25">
      <c r="A2" s="57" t="s">
        <v>914</v>
      </c>
      <c r="B2" s="906"/>
      <c r="C2" s="906"/>
      <c r="D2" s="975"/>
    </row>
    <row r="3" spans="1:8" ht="15.75" thickBot="1" x14ac:dyDescent="0.3">
      <c r="A3" s="75"/>
      <c r="B3" s="976"/>
      <c r="C3" s="976"/>
      <c r="D3" s="975"/>
    </row>
    <row r="4" spans="1:8" ht="15.75" thickBot="1" x14ac:dyDescent="0.3">
      <c r="A4" s="76"/>
      <c r="B4" s="1045" t="s">
        <v>815</v>
      </c>
      <c r="C4" s="1046"/>
      <c r="D4" s="1046"/>
      <c r="E4" s="1045" t="s">
        <v>816</v>
      </c>
      <c r="F4" s="1046"/>
      <c r="G4" s="1046"/>
      <c r="H4" s="1047"/>
    </row>
    <row r="5" spans="1:8" ht="15.75" thickBot="1" x14ac:dyDescent="0.3">
      <c r="A5" s="977" t="s">
        <v>915</v>
      </c>
      <c r="B5" s="925">
        <v>2024</v>
      </c>
      <c r="C5" s="923">
        <v>2025</v>
      </c>
      <c r="D5" s="978" t="s">
        <v>275</v>
      </c>
      <c r="E5" s="925">
        <v>2024</v>
      </c>
      <c r="F5" s="923">
        <v>2025</v>
      </c>
      <c r="G5" s="926" t="s">
        <v>275</v>
      </c>
      <c r="H5" s="979" t="s">
        <v>277</v>
      </c>
    </row>
    <row r="6" spans="1:8" x14ac:dyDescent="0.25">
      <c r="A6" s="980" t="s">
        <v>916</v>
      </c>
      <c r="B6" s="981">
        <f>+SUM(B7:B21)</f>
        <v>231610.78217020602</v>
      </c>
      <c r="C6" s="982">
        <f>+SUM(C7:C21)</f>
        <v>220848.91285299999</v>
      </c>
      <c r="D6" s="983">
        <f>(C6-B6)/B6</f>
        <v>-4.6465320898995771E-2</v>
      </c>
      <c r="E6" s="981">
        <f>+SUM(E7:E21)</f>
        <v>1077216.1980774489</v>
      </c>
      <c r="F6" s="982">
        <f>+SUM(F7:F21)</f>
        <v>1107564.9467602109</v>
      </c>
      <c r="G6" s="983">
        <f>(F6-E6)/E6</f>
        <v>2.817331259679038E-2</v>
      </c>
      <c r="H6" s="984">
        <f>SUM(H7:H21)</f>
        <v>1</v>
      </c>
    </row>
    <row r="7" spans="1:8" x14ac:dyDescent="0.25">
      <c r="A7" s="985" t="s">
        <v>254</v>
      </c>
      <c r="B7" s="180">
        <v>40691.029657072002</v>
      </c>
      <c r="C7" s="976">
        <v>40460.053505999997</v>
      </c>
      <c r="D7" s="986">
        <f t="shared" ref="D7:D71" si="0">+C7/B7-1</f>
        <v>-5.6763407812134847E-3</v>
      </c>
      <c r="E7" s="180">
        <v>195497.7276873723</v>
      </c>
      <c r="F7" s="976">
        <v>198733.5621182629</v>
      </c>
      <c r="G7" s="986">
        <f t="shared" ref="G7:G72" si="1">+F7/E7-1</f>
        <v>1.6551775149351799E-2</v>
      </c>
      <c r="H7" s="987">
        <f t="shared" ref="H7:H21" si="2">(F7/$F$6)</f>
        <v>0.17943287452314879</v>
      </c>
    </row>
    <row r="8" spans="1:8" x14ac:dyDescent="0.25">
      <c r="A8" s="985" t="s">
        <v>307</v>
      </c>
      <c r="B8" s="180">
        <v>23037.309325000002</v>
      </c>
      <c r="C8" s="976">
        <v>37606.23126</v>
      </c>
      <c r="D8" s="986">
        <f t="shared" si="0"/>
        <v>0.63240553527619903</v>
      </c>
      <c r="E8" s="180">
        <v>102062.280879</v>
      </c>
      <c r="F8" s="976">
        <v>172927.26968599999</v>
      </c>
      <c r="G8" s="986">
        <f t="shared" si="1"/>
        <v>0.69433083600212719</v>
      </c>
      <c r="H8" s="987">
        <f t="shared" si="2"/>
        <v>0.1561328481836099</v>
      </c>
    </row>
    <row r="9" spans="1:8" x14ac:dyDescent="0.25">
      <c r="A9" s="985" t="s">
        <v>250</v>
      </c>
      <c r="B9" s="180">
        <v>38291.39959606</v>
      </c>
      <c r="C9" s="976">
        <v>29689.082578000001</v>
      </c>
      <c r="D9" s="986">
        <f t="shared" si="0"/>
        <v>-0.22465402437118376</v>
      </c>
      <c r="E9" s="180">
        <v>185223.61138585</v>
      </c>
      <c r="F9" s="976">
        <v>166276.12125453001</v>
      </c>
      <c r="G9" s="986">
        <f t="shared" si="1"/>
        <v>-0.10229522029915172</v>
      </c>
      <c r="H9" s="987">
        <f t="shared" si="2"/>
        <v>0.15012764871343384</v>
      </c>
    </row>
    <row r="10" spans="1:8" x14ac:dyDescent="0.25">
      <c r="A10" s="988" t="s">
        <v>260</v>
      </c>
      <c r="B10" s="989">
        <v>48600.921270360006</v>
      </c>
      <c r="C10" s="990">
        <v>23589.915437</v>
      </c>
      <c r="D10" s="986">
        <f t="shared" si="0"/>
        <v>-0.51461999442824014</v>
      </c>
      <c r="E10" s="180">
        <v>186265.62997208</v>
      </c>
      <c r="F10" s="976">
        <v>145150.00102671</v>
      </c>
      <c r="G10" s="986">
        <f t="shared" si="1"/>
        <v>-0.22073653068219279</v>
      </c>
      <c r="H10" s="987">
        <f t="shared" si="2"/>
        <v>0.13105326369464376</v>
      </c>
    </row>
    <row r="11" spans="1:8" x14ac:dyDescent="0.25">
      <c r="A11" s="330" t="s">
        <v>259</v>
      </c>
      <c r="B11" s="989">
        <v>20668.294471884001</v>
      </c>
      <c r="C11" s="991">
        <v>21747.41634</v>
      </c>
      <c r="D11" s="986">
        <f t="shared" si="0"/>
        <v>5.2211461839968276E-2</v>
      </c>
      <c r="E11" s="180">
        <v>102563.998266107</v>
      </c>
      <c r="F11" s="992">
        <v>105850.986827228</v>
      </c>
      <c r="G11" s="986">
        <f t="shared" si="1"/>
        <v>3.2048171060889752E-2</v>
      </c>
      <c r="H11" s="987">
        <f t="shared" si="2"/>
        <v>9.557090727442899E-2</v>
      </c>
    </row>
    <row r="12" spans="1:8" x14ac:dyDescent="0.25">
      <c r="A12" s="330" t="s">
        <v>248</v>
      </c>
      <c r="B12" s="989">
        <v>17391.583006248999</v>
      </c>
      <c r="C12" s="991">
        <v>21345.560755999999</v>
      </c>
      <c r="D12" s="986">
        <f t="shared" si="0"/>
        <v>0.22735007781236982</v>
      </c>
      <c r="E12" s="180">
        <v>74117.968417615994</v>
      </c>
      <c r="F12" s="992">
        <v>102576.203969052</v>
      </c>
      <c r="G12" s="986">
        <f t="shared" si="1"/>
        <v>0.38395865616673053</v>
      </c>
      <c r="H12" s="987">
        <f t="shared" si="2"/>
        <v>9.2614166121004787E-2</v>
      </c>
    </row>
    <row r="13" spans="1:8" x14ac:dyDescent="0.25">
      <c r="A13" s="330" t="s">
        <v>256</v>
      </c>
      <c r="B13" s="989">
        <v>15611.134018429999</v>
      </c>
      <c r="C13" s="991">
        <v>17218.735804</v>
      </c>
      <c r="D13" s="986">
        <f t="shared" si="0"/>
        <v>0.10297789921424783</v>
      </c>
      <c r="E13" s="180">
        <v>70505.690482609993</v>
      </c>
      <c r="F13" s="992">
        <v>80114.08520994999</v>
      </c>
      <c r="G13" s="986">
        <f t="shared" si="1"/>
        <v>0.13627828706549416</v>
      </c>
      <c r="H13" s="987">
        <f t="shared" si="2"/>
        <v>7.2333532624245092E-2</v>
      </c>
    </row>
    <row r="14" spans="1:8" x14ac:dyDescent="0.25">
      <c r="A14" s="330" t="s">
        <v>268</v>
      </c>
      <c r="B14" s="989">
        <v>16790.45979963</v>
      </c>
      <c r="C14" s="991">
        <v>17059.013424000001</v>
      </c>
      <c r="D14" s="986">
        <f t="shared" si="0"/>
        <v>1.5994417518924609E-2</v>
      </c>
      <c r="E14" s="180">
        <v>98371.751708709999</v>
      </c>
      <c r="F14" s="992">
        <v>72812.391968250013</v>
      </c>
      <c r="G14" s="986">
        <f t="shared" si="1"/>
        <v>-0.25982418017871811</v>
      </c>
      <c r="H14" s="987">
        <f t="shared" si="2"/>
        <v>6.57409682215358E-2</v>
      </c>
    </row>
    <row r="15" spans="1:8" x14ac:dyDescent="0.25">
      <c r="A15" s="330" t="s">
        <v>269</v>
      </c>
      <c r="B15" s="989">
        <v>3365.1612377010001</v>
      </c>
      <c r="C15" s="991">
        <v>5071.3794739999994</v>
      </c>
      <c r="D15" s="986">
        <f t="shared" si="0"/>
        <v>0.50702421541757925</v>
      </c>
      <c r="E15" s="180">
        <v>27556.361449909997</v>
      </c>
      <c r="F15" s="992">
        <v>24096.031711678996</v>
      </c>
      <c r="G15" s="986">
        <f t="shared" si="1"/>
        <v>-0.1255728099125476</v>
      </c>
      <c r="H15" s="987">
        <f t="shared" si="2"/>
        <v>2.175586342106926E-2</v>
      </c>
    </row>
    <row r="16" spans="1:8" x14ac:dyDescent="0.25">
      <c r="A16" s="330" t="s">
        <v>249</v>
      </c>
      <c r="B16" s="989">
        <v>3715.5922938800004</v>
      </c>
      <c r="C16" s="991">
        <v>3147.2960880000001</v>
      </c>
      <c r="D16" s="986">
        <f t="shared" si="0"/>
        <v>-0.15294902156408507</v>
      </c>
      <c r="E16" s="180">
        <v>18152.645776330002</v>
      </c>
      <c r="F16" s="992">
        <v>20299.695128063999</v>
      </c>
      <c r="G16" s="986">
        <f t="shared" si="1"/>
        <v>0.11827748848234698</v>
      </c>
      <c r="H16" s="987">
        <f t="shared" si="2"/>
        <v>1.8328221010825207E-2</v>
      </c>
    </row>
    <row r="17" spans="1:8" x14ac:dyDescent="0.25">
      <c r="A17" s="330" t="s">
        <v>251</v>
      </c>
      <c r="B17" s="989">
        <v>1651.2446640000001</v>
      </c>
      <c r="C17" s="990">
        <v>1965.0454</v>
      </c>
      <c r="D17" s="986">
        <f t="shared" si="0"/>
        <v>0.1900389099455706</v>
      </c>
      <c r="E17" s="180">
        <v>8780.2844219999988</v>
      </c>
      <c r="F17" s="976">
        <v>9959.4926149999992</v>
      </c>
      <c r="G17" s="986">
        <f t="shared" si="1"/>
        <v>0.13430182170925575</v>
      </c>
      <c r="H17" s="987">
        <f t="shared" si="2"/>
        <v>8.9922425263935703E-3</v>
      </c>
    </row>
    <row r="18" spans="1:8" x14ac:dyDescent="0.25">
      <c r="A18" s="330" t="s">
        <v>267</v>
      </c>
      <c r="B18" s="989">
        <v>1425.9936078000001</v>
      </c>
      <c r="C18" s="991">
        <v>1574.2875839999997</v>
      </c>
      <c r="D18" s="986">
        <f t="shared" si="0"/>
        <v>0.1039934368491211</v>
      </c>
      <c r="E18" s="180">
        <v>6655.9067180839993</v>
      </c>
      <c r="F18" s="992">
        <v>7386.238122195</v>
      </c>
      <c r="G18" s="986">
        <f t="shared" si="1"/>
        <v>0.10972680883983865</v>
      </c>
      <c r="H18" s="987">
        <f t="shared" si="2"/>
        <v>6.6688984188248502E-3</v>
      </c>
    </row>
    <row r="19" spans="1:8" x14ac:dyDescent="0.25">
      <c r="A19" s="330" t="s">
        <v>266</v>
      </c>
      <c r="B19" s="989">
        <v>202.3826813</v>
      </c>
      <c r="C19" s="991">
        <v>153.051211</v>
      </c>
      <c r="D19" s="986">
        <f t="shared" si="0"/>
        <v>-0.24375341794624206</v>
      </c>
      <c r="E19" s="180">
        <v>818.66267590000007</v>
      </c>
      <c r="F19" s="992">
        <v>713.88629219999996</v>
      </c>
      <c r="G19" s="986">
        <f t="shared" si="1"/>
        <v>-0.12798480593342521</v>
      </c>
      <c r="H19" s="987">
        <f t="shared" si="2"/>
        <v>6.4455479047817606E-4</v>
      </c>
    </row>
    <row r="20" spans="1:8" x14ac:dyDescent="0.25">
      <c r="A20" s="330" t="s">
        <v>261</v>
      </c>
      <c r="B20" s="989">
        <v>130.11924859999999</v>
      </c>
      <c r="C20" s="991">
        <v>175.57077799999999</v>
      </c>
      <c r="D20" s="986">
        <f t="shared" si="0"/>
        <v>0.34930673124099187</v>
      </c>
      <c r="E20" s="180">
        <v>463.27817329999999</v>
      </c>
      <c r="F20" s="992">
        <v>503.85285720000002</v>
      </c>
      <c r="G20" s="986">
        <f t="shared" si="1"/>
        <v>8.7581686853452245E-2</v>
      </c>
      <c r="H20" s="993">
        <f t="shared" si="2"/>
        <v>4.549194687623901E-4</v>
      </c>
    </row>
    <row r="21" spans="1:8" ht="15.75" thickBot="1" x14ac:dyDescent="0.3">
      <c r="A21" s="330" t="s">
        <v>264</v>
      </c>
      <c r="B21" s="989">
        <v>38.157292239999997</v>
      </c>
      <c r="C21" s="991">
        <v>46.273212999999998</v>
      </c>
      <c r="D21" s="986">
        <f t="shared" si="0"/>
        <v>0.21269645416537553</v>
      </c>
      <c r="E21" s="180">
        <v>180.40006258</v>
      </c>
      <c r="F21" s="992">
        <v>165.12797388999999</v>
      </c>
      <c r="G21" s="986">
        <f t="shared" si="1"/>
        <v>-8.4656781553096527E-2</v>
      </c>
      <c r="H21" s="993">
        <f t="shared" si="2"/>
        <v>1.4909100759555763E-4</v>
      </c>
    </row>
    <row r="22" spans="1:8" x14ac:dyDescent="0.25">
      <c r="A22" s="980" t="s">
        <v>917</v>
      </c>
      <c r="B22" s="994">
        <f>+SUM(B23:B38)</f>
        <v>8342111.1065291148</v>
      </c>
      <c r="C22" s="995">
        <f>+SUM(C23:C38)</f>
        <v>7954114.1189879989</v>
      </c>
      <c r="D22" s="983">
        <f>+C22/B22-1</f>
        <v>-4.6510647315335163E-2</v>
      </c>
      <c r="E22" s="994">
        <f>+SUM(E23:E38)</f>
        <v>44714025.72611843</v>
      </c>
      <c r="F22" s="995">
        <f>+SUM(F23:F38)</f>
        <v>41647485.827505089</v>
      </c>
      <c r="G22" s="983">
        <f>+F22/E22-1</f>
        <v>-6.8581163266230094E-2</v>
      </c>
      <c r="H22" s="984">
        <f>SUM(H23:H38)</f>
        <v>1</v>
      </c>
    </row>
    <row r="23" spans="1:8" x14ac:dyDescent="0.25">
      <c r="A23" s="985" t="s">
        <v>263</v>
      </c>
      <c r="B23" s="996">
        <v>2914614.9838811392</v>
      </c>
      <c r="C23" s="992">
        <v>1778268.644942</v>
      </c>
      <c r="D23" s="986">
        <f t="shared" si="0"/>
        <v>-0.38987871304564747</v>
      </c>
      <c r="E23" s="996">
        <v>15266725.421413884</v>
      </c>
      <c r="F23" s="992">
        <v>11722854.90430175</v>
      </c>
      <c r="G23" s="986">
        <f t="shared" si="1"/>
        <v>-0.23213036321078528</v>
      </c>
      <c r="H23" s="987">
        <f t="shared" ref="H23:H38" si="3">(F23/$F$22)</f>
        <v>0.28147809336811563</v>
      </c>
    </row>
    <row r="24" spans="1:8" x14ac:dyDescent="0.25">
      <c r="A24" s="985" t="s">
        <v>251</v>
      </c>
      <c r="B24" s="996">
        <v>1383607.9598320001</v>
      </c>
      <c r="C24" s="992">
        <v>2229602.3058979996</v>
      </c>
      <c r="D24" s="986">
        <f t="shared" si="0"/>
        <v>0.61144079148599406</v>
      </c>
      <c r="E24" s="996">
        <v>8088951.699471999</v>
      </c>
      <c r="F24" s="992">
        <v>9825385.4083389994</v>
      </c>
      <c r="G24" s="986">
        <f t="shared" si="1"/>
        <v>0.21466733556838324</v>
      </c>
      <c r="H24" s="987">
        <f t="shared" si="3"/>
        <v>0.23591785225724377</v>
      </c>
    </row>
    <row r="25" spans="1:8" x14ac:dyDescent="0.25">
      <c r="A25" s="985" t="s">
        <v>250</v>
      </c>
      <c r="B25" s="996">
        <v>1845592.6449810723</v>
      </c>
      <c r="C25" s="992">
        <v>1803029.7882360003</v>
      </c>
      <c r="D25" s="986">
        <f t="shared" si="0"/>
        <v>-2.3061891182118655E-2</v>
      </c>
      <c r="E25" s="996">
        <v>9080045.5881864112</v>
      </c>
      <c r="F25" s="991">
        <v>9135661.1490059905</v>
      </c>
      <c r="G25" s="986">
        <f t="shared" si="1"/>
        <v>6.1250310121723217E-3</v>
      </c>
      <c r="H25" s="987">
        <f t="shared" si="3"/>
        <v>0.21935684633746994</v>
      </c>
    </row>
    <row r="26" spans="1:8" x14ac:dyDescent="0.25">
      <c r="A26" s="985" t="s">
        <v>264</v>
      </c>
      <c r="B26" s="997">
        <v>741859.50735886744</v>
      </c>
      <c r="C26" s="991">
        <v>678451.02901099995</v>
      </c>
      <c r="D26" s="986">
        <f t="shared" si="0"/>
        <v>-8.5472353887613206E-2</v>
      </c>
      <c r="E26" s="996">
        <v>3592571.687338559</v>
      </c>
      <c r="F26" s="992">
        <v>3488115.4086569198</v>
      </c>
      <c r="G26" s="986">
        <f t="shared" si="1"/>
        <v>-2.9075628205215365E-2</v>
      </c>
      <c r="H26" s="987">
        <f t="shared" si="3"/>
        <v>8.375332482503127E-2</v>
      </c>
    </row>
    <row r="27" spans="1:8" x14ac:dyDescent="0.25">
      <c r="A27" s="985" t="s">
        <v>249</v>
      </c>
      <c r="B27" s="997">
        <v>345003.24908544833</v>
      </c>
      <c r="C27" s="991">
        <v>348292.068126</v>
      </c>
      <c r="D27" s="986">
        <f t="shared" si="0"/>
        <v>9.5327190374867588E-3</v>
      </c>
      <c r="E27" s="996">
        <v>1826702.5545257526</v>
      </c>
      <c r="F27" s="991">
        <v>2101541.318574911</v>
      </c>
      <c r="G27" s="986">
        <f t="shared" si="1"/>
        <v>0.15045622144022897</v>
      </c>
      <c r="H27" s="987">
        <f t="shared" si="3"/>
        <v>5.0460220510766055E-2</v>
      </c>
    </row>
    <row r="28" spans="1:8" x14ac:dyDescent="0.25">
      <c r="A28" s="985" t="s">
        <v>307</v>
      </c>
      <c r="B28" s="997">
        <v>122103.010318</v>
      </c>
      <c r="C28" s="991">
        <v>228426.43247699999</v>
      </c>
      <c r="D28" s="986">
        <f t="shared" si="0"/>
        <v>0.87076822989126712</v>
      </c>
      <c r="E28" s="996">
        <v>652733.40210199996</v>
      </c>
      <c r="F28" s="992">
        <v>1133485.76256304</v>
      </c>
      <c r="G28" s="986">
        <f t="shared" si="1"/>
        <v>0.73652176970394234</v>
      </c>
      <c r="H28" s="987">
        <f t="shared" si="3"/>
        <v>2.7216187004845713E-2</v>
      </c>
    </row>
    <row r="29" spans="1:8" x14ac:dyDescent="0.25">
      <c r="A29" s="985" t="s">
        <v>261</v>
      </c>
      <c r="B29" s="997">
        <v>250496.46776298661</v>
      </c>
      <c r="C29" s="991">
        <v>214272.23354600003</v>
      </c>
      <c r="D29" s="986">
        <f t="shared" si="0"/>
        <v>-0.14460976053067953</v>
      </c>
      <c r="E29" s="996">
        <v>1466097.1193689327</v>
      </c>
      <c r="F29" s="992">
        <v>1065927.6686697162</v>
      </c>
      <c r="G29" s="986">
        <f t="shared" si="1"/>
        <v>-0.27294880087580109</v>
      </c>
      <c r="H29" s="987">
        <f t="shared" si="3"/>
        <v>2.5594046014795681E-2</v>
      </c>
    </row>
    <row r="30" spans="1:8" x14ac:dyDescent="0.25">
      <c r="A30" s="985" t="s">
        <v>259</v>
      </c>
      <c r="B30" s="997">
        <v>160202.31197761701</v>
      </c>
      <c r="C30" s="991">
        <v>151396.205877</v>
      </c>
      <c r="D30" s="986">
        <f t="shared" si="0"/>
        <v>-5.4968658016916527E-2</v>
      </c>
      <c r="E30" s="996">
        <v>788598.74338523997</v>
      </c>
      <c r="F30" s="992">
        <v>710415.46937949804</v>
      </c>
      <c r="G30" s="986">
        <f t="shared" si="1"/>
        <v>-9.9142022050558221E-2</v>
      </c>
      <c r="H30" s="987">
        <f t="shared" si="3"/>
        <v>1.7057823666040389E-2</v>
      </c>
    </row>
    <row r="31" spans="1:8" x14ac:dyDescent="0.25">
      <c r="A31" s="985" t="s">
        <v>268</v>
      </c>
      <c r="B31" s="997">
        <v>262660.19818800001</v>
      </c>
      <c r="C31" s="991">
        <v>147518.104334</v>
      </c>
      <c r="D31" s="986">
        <f t="shared" si="0"/>
        <v>-0.43836902069032413</v>
      </c>
      <c r="E31" s="996">
        <v>2278381.8277620003</v>
      </c>
      <c r="F31" s="992">
        <v>675503.98538299999</v>
      </c>
      <c r="G31" s="986">
        <f t="shared" si="1"/>
        <v>-0.70351590012174059</v>
      </c>
      <c r="H31" s="987">
        <f t="shared" si="3"/>
        <v>1.6219562164707661E-2</v>
      </c>
    </row>
    <row r="32" spans="1:8" x14ac:dyDescent="0.25">
      <c r="A32" s="985" t="s">
        <v>269</v>
      </c>
      <c r="B32" s="997">
        <v>95417.923788</v>
      </c>
      <c r="C32" s="991">
        <v>139861.061235</v>
      </c>
      <c r="D32" s="986">
        <f t="shared" si="0"/>
        <v>0.46577346983302603</v>
      </c>
      <c r="E32" s="996">
        <v>592202.61996889999</v>
      </c>
      <c r="F32" s="992">
        <v>604670.27845640003</v>
      </c>
      <c r="G32" s="986">
        <f t="shared" si="1"/>
        <v>2.105302824927513E-2</v>
      </c>
      <c r="H32" s="987">
        <f t="shared" si="3"/>
        <v>1.4518770255683957E-2</v>
      </c>
    </row>
    <row r="33" spans="1:8" x14ac:dyDescent="0.25">
      <c r="A33" s="985" t="s">
        <v>308</v>
      </c>
      <c r="B33" s="997">
        <v>96865.816903985804</v>
      </c>
      <c r="C33" s="991">
        <v>97257.647866999992</v>
      </c>
      <c r="D33" s="986">
        <f t="shared" si="0"/>
        <v>4.0450901622248736E-3</v>
      </c>
      <c r="E33" s="996">
        <v>475302.01301876939</v>
      </c>
      <c r="F33" s="992">
        <v>479408.8272435565</v>
      </c>
      <c r="G33" s="986">
        <f t="shared" si="1"/>
        <v>8.6404309518985922E-3</v>
      </c>
      <c r="H33" s="987">
        <f t="shared" si="3"/>
        <v>1.1511110880238115E-2</v>
      </c>
    </row>
    <row r="34" spans="1:8" x14ac:dyDescent="0.25">
      <c r="A34" s="985" t="s">
        <v>267</v>
      </c>
      <c r="B34" s="997">
        <v>64685.380681999995</v>
      </c>
      <c r="C34" s="991">
        <v>69964.892170000006</v>
      </c>
      <c r="D34" s="986">
        <f t="shared" si="0"/>
        <v>8.1618310541521577E-2</v>
      </c>
      <c r="E34" s="996">
        <v>291764.12959600001</v>
      </c>
      <c r="F34" s="992">
        <v>297986.85831385304</v>
      </c>
      <c r="G34" s="986">
        <f t="shared" si="1"/>
        <v>2.1327942973899949E-2</v>
      </c>
      <c r="H34" s="987">
        <f t="shared" si="3"/>
        <v>7.1549783232546229E-3</v>
      </c>
    </row>
    <row r="35" spans="1:8" x14ac:dyDescent="0.25">
      <c r="A35" s="985" t="s">
        <v>256</v>
      </c>
      <c r="B35" s="997">
        <v>41475.559800000003</v>
      </c>
      <c r="C35" s="991">
        <v>49595.242910000001</v>
      </c>
      <c r="D35" s="986">
        <f t="shared" si="0"/>
        <v>0.195770307842837</v>
      </c>
      <c r="E35" s="996">
        <v>211944.36254</v>
      </c>
      <c r="F35" s="992">
        <v>190474.33255000002</v>
      </c>
      <c r="G35" s="986">
        <f t="shared" si="1"/>
        <v>-0.10130031170773868</v>
      </c>
      <c r="H35" s="993">
        <f t="shared" si="3"/>
        <v>4.5734893419233915E-3</v>
      </c>
    </row>
    <row r="36" spans="1:8" x14ac:dyDescent="0.25">
      <c r="A36" s="985" t="s">
        <v>253</v>
      </c>
      <c r="B36" s="997">
        <v>4044.999999996</v>
      </c>
      <c r="C36" s="991">
        <v>3753.9999990000001</v>
      </c>
      <c r="D36" s="986">
        <f t="shared" si="0"/>
        <v>-7.1940667737030339E-2</v>
      </c>
      <c r="E36" s="996">
        <v>20086.9999999799</v>
      </c>
      <c r="F36" s="992">
        <v>147630.01230745547</v>
      </c>
      <c r="G36" s="986">
        <f t="shared" si="1"/>
        <v>6.3495301591876929</v>
      </c>
      <c r="H36" s="993">
        <f t="shared" si="3"/>
        <v>3.5447520870505165E-3</v>
      </c>
    </row>
    <row r="37" spans="1:8" x14ac:dyDescent="0.25">
      <c r="A37" s="985" t="s">
        <v>254</v>
      </c>
      <c r="B37" s="997">
        <v>12215.52024</v>
      </c>
      <c r="C37" s="991">
        <v>13161.60792</v>
      </c>
      <c r="D37" s="986">
        <f t="shared" si="0"/>
        <v>7.7449642865149215E-2</v>
      </c>
      <c r="E37" s="996">
        <v>58566.257180000001</v>
      </c>
      <c r="F37" s="992">
        <v>61856.033470000002</v>
      </c>
      <c r="G37" s="986">
        <f t="shared" si="1"/>
        <v>5.6171871797937589E-2</v>
      </c>
      <c r="H37" s="993">
        <f t="shared" si="3"/>
        <v>1.4852285135816929E-3</v>
      </c>
    </row>
    <row r="38" spans="1:8" ht="15.75" thickBot="1" x14ac:dyDescent="0.3">
      <c r="A38" s="985" t="s">
        <v>260</v>
      </c>
      <c r="B38" s="997">
        <v>1265.5717299999999</v>
      </c>
      <c r="C38" s="991">
        <v>1262.8544400000001</v>
      </c>
      <c r="D38" s="986">
        <f t="shared" si="0"/>
        <v>-2.1470849384410684E-3</v>
      </c>
      <c r="E38" s="996">
        <v>23351.30026</v>
      </c>
      <c r="F38" s="992">
        <v>6568.4102900000007</v>
      </c>
      <c r="G38" s="986">
        <f t="shared" si="1"/>
        <v>-0.71871329575374998</v>
      </c>
      <c r="H38" s="998">
        <f t="shared" si="3"/>
        <v>1.5771444925162927E-4</v>
      </c>
    </row>
    <row r="39" spans="1:8" x14ac:dyDescent="0.25">
      <c r="A39" s="980" t="s">
        <v>918</v>
      </c>
      <c r="B39" s="994">
        <f>+SUM(B40:B51)</f>
        <v>112760.77048085802</v>
      </c>
      <c r="C39" s="995">
        <f>+SUM(C40:C51)</f>
        <v>120832.87470500001</v>
      </c>
      <c r="D39" s="983">
        <f t="shared" si="0"/>
        <v>7.158610383486419E-2</v>
      </c>
      <c r="E39" s="994">
        <f>+SUM(E40:E51)</f>
        <v>522943.2039870469</v>
      </c>
      <c r="F39" s="995">
        <f>+SUM(F40:F51)</f>
        <v>579152.21860050736</v>
      </c>
      <c r="G39" s="983">
        <f t="shared" si="1"/>
        <v>0.10748588792226221</v>
      </c>
      <c r="H39" s="984">
        <f>SUM(H40:H51)</f>
        <v>1</v>
      </c>
    </row>
    <row r="40" spans="1:8" x14ac:dyDescent="0.25">
      <c r="A40" s="985" t="s">
        <v>260</v>
      </c>
      <c r="B40" s="996">
        <v>30033.261773539998</v>
      </c>
      <c r="C40" s="992">
        <v>49274.970808000005</v>
      </c>
      <c r="D40" s="986">
        <f t="shared" si="0"/>
        <v>0.6406799627542421</v>
      </c>
      <c r="E40" s="996">
        <v>148298.87934834999</v>
      </c>
      <c r="F40" s="992">
        <v>227391.46691815002</v>
      </c>
      <c r="G40" s="986">
        <f t="shared" si="1"/>
        <v>0.53333233479137565</v>
      </c>
      <c r="H40" s="999">
        <f t="shared" ref="H40:H51" si="4">(F40/$F$39)</f>
        <v>0.39262815476668678</v>
      </c>
    </row>
    <row r="41" spans="1:8" x14ac:dyDescent="0.25">
      <c r="A41" s="330" t="s">
        <v>248</v>
      </c>
      <c r="B41" s="996">
        <v>20737.743306423999</v>
      </c>
      <c r="C41" s="992">
        <v>18864.350806000002</v>
      </c>
      <c r="D41" s="986">
        <f t="shared" si="0"/>
        <v>-9.0337336745974217E-2</v>
      </c>
      <c r="E41" s="996">
        <v>89846.476743794003</v>
      </c>
      <c r="F41" s="992">
        <v>91961.108291248005</v>
      </c>
      <c r="G41" s="986">
        <f t="shared" si="1"/>
        <v>2.3536054212610624E-2</v>
      </c>
      <c r="H41" s="999">
        <f t="shared" si="4"/>
        <v>0.15878573082818792</v>
      </c>
    </row>
    <row r="42" spans="1:8" x14ac:dyDescent="0.25">
      <c r="A42" s="985" t="s">
        <v>249</v>
      </c>
      <c r="B42" s="996">
        <v>13421.217461820002</v>
      </c>
      <c r="C42" s="992">
        <v>12674.839458999999</v>
      </c>
      <c r="D42" s="986">
        <f t="shared" si="0"/>
        <v>-5.5611795646949402E-2</v>
      </c>
      <c r="E42" s="996">
        <v>64949.589989079999</v>
      </c>
      <c r="F42" s="992">
        <v>74280.559924319998</v>
      </c>
      <c r="G42" s="986">
        <f t="shared" si="1"/>
        <v>0.14366480122212955</v>
      </c>
      <c r="H42" s="999">
        <f t="shared" si="4"/>
        <v>0.12825740373371147</v>
      </c>
    </row>
    <row r="43" spans="1:8" x14ac:dyDescent="0.25">
      <c r="A43" s="330" t="s">
        <v>269</v>
      </c>
      <c r="B43" s="997">
        <v>12868.979951734002</v>
      </c>
      <c r="C43" s="991">
        <v>16128.218604</v>
      </c>
      <c r="D43" s="986">
        <f t="shared" si="0"/>
        <v>0.25326316961328699</v>
      </c>
      <c r="E43" s="996">
        <v>66552.554791403003</v>
      </c>
      <c r="F43" s="992">
        <v>70786.132814741009</v>
      </c>
      <c r="G43" s="986">
        <f t="shared" si="1"/>
        <v>6.3612554568451829E-2</v>
      </c>
      <c r="H43" s="999">
        <f t="shared" si="4"/>
        <v>0.122223710004586</v>
      </c>
    </row>
    <row r="44" spans="1:8" x14ac:dyDescent="0.25">
      <c r="A44" s="330" t="s">
        <v>256</v>
      </c>
      <c r="B44" s="997">
        <v>21202.025900000001</v>
      </c>
      <c r="C44" s="991">
        <v>12172.157344000001</v>
      </c>
      <c r="D44" s="986">
        <f t="shared" si="0"/>
        <v>-0.42589649680599617</v>
      </c>
      <c r="E44" s="996">
        <v>87357.732103999995</v>
      </c>
      <c r="F44" s="992">
        <v>57666.357991999997</v>
      </c>
      <c r="G44" s="986">
        <f t="shared" si="1"/>
        <v>-0.33988261138295361</v>
      </c>
      <c r="H44" s="999">
        <f t="shared" si="4"/>
        <v>9.9570296270897307E-2</v>
      </c>
    </row>
    <row r="45" spans="1:8" x14ac:dyDescent="0.25">
      <c r="A45" s="330" t="s">
        <v>266</v>
      </c>
      <c r="B45" s="997">
        <v>5271.3028614999994</v>
      </c>
      <c r="C45" s="991">
        <v>4299.7074190000003</v>
      </c>
      <c r="D45" s="986">
        <f t="shared" si="0"/>
        <v>-0.18431789408198074</v>
      </c>
      <c r="E45" s="996">
        <v>22593.302647999997</v>
      </c>
      <c r="F45" s="992">
        <v>20324.581447600001</v>
      </c>
      <c r="G45" s="986">
        <f t="shared" si="1"/>
        <v>-0.10041565129925023</v>
      </c>
      <c r="H45" s="999">
        <f t="shared" si="4"/>
        <v>3.5093677956916654E-2</v>
      </c>
    </row>
    <row r="46" spans="1:8" x14ac:dyDescent="0.25">
      <c r="A46" s="330" t="s">
        <v>264</v>
      </c>
      <c r="B46" s="997">
        <v>4975.8032596399999</v>
      </c>
      <c r="C46" s="991">
        <v>3776.6358359999999</v>
      </c>
      <c r="D46" s="986">
        <f t="shared" si="0"/>
        <v>-0.24099976648328336</v>
      </c>
      <c r="E46" s="996">
        <v>21907.114422720002</v>
      </c>
      <c r="F46" s="992">
        <v>17762.29244316</v>
      </c>
      <c r="G46" s="986">
        <f t="shared" si="1"/>
        <v>-0.18919981425127275</v>
      </c>
      <c r="H46" s="999">
        <f t="shared" si="4"/>
        <v>3.0669471466554511E-2</v>
      </c>
    </row>
    <row r="47" spans="1:8" x14ac:dyDescent="0.25">
      <c r="A47" s="330" t="s">
        <v>250</v>
      </c>
      <c r="B47" s="997">
        <v>2706.6307182</v>
      </c>
      <c r="C47" s="991">
        <v>2359.9860030000004</v>
      </c>
      <c r="D47" s="986">
        <f t="shared" si="0"/>
        <v>-0.12807240857390767</v>
      </c>
      <c r="E47" s="996">
        <v>13047.638641399999</v>
      </c>
      <c r="F47" s="992">
        <v>12133.686251699999</v>
      </c>
      <c r="G47" s="986">
        <f t="shared" si="1"/>
        <v>-7.0047340734900487E-2</v>
      </c>
      <c r="H47" s="999">
        <f t="shared" si="4"/>
        <v>2.0950772287500599E-2</v>
      </c>
    </row>
    <row r="48" spans="1:8" x14ac:dyDescent="0.25">
      <c r="A48" s="330" t="s">
        <v>267</v>
      </c>
      <c r="B48" s="997">
        <v>1543.3530479999999</v>
      </c>
      <c r="C48" s="991">
        <v>1259.85088</v>
      </c>
      <c r="D48" s="986">
        <f t="shared" si="0"/>
        <v>-0.18369236278593848</v>
      </c>
      <c r="E48" s="996">
        <v>6790.2009143000005</v>
      </c>
      <c r="F48" s="992">
        <v>5175.9373917270004</v>
      </c>
      <c r="G48" s="986">
        <f t="shared" si="1"/>
        <v>-0.23773427958124183</v>
      </c>
      <c r="H48" s="999">
        <f t="shared" si="4"/>
        <v>8.937093264072089E-3</v>
      </c>
    </row>
    <row r="49" spans="1:8" x14ac:dyDescent="0.25">
      <c r="A49" s="330" t="s">
        <v>261</v>
      </c>
      <c r="B49" s="1000">
        <v>0</v>
      </c>
      <c r="C49" s="991">
        <v>0</v>
      </c>
      <c r="D49" s="986" t="s">
        <v>247</v>
      </c>
      <c r="E49" s="996">
        <v>1597.2884840000002</v>
      </c>
      <c r="F49" s="992">
        <v>1594.1321636</v>
      </c>
      <c r="G49" s="986">
        <f t="shared" si="1"/>
        <v>-1.976049055394169E-3</v>
      </c>
      <c r="H49" s="999">
        <f t="shared" si="4"/>
        <v>2.752527077340982E-3</v>
      </c>
    </row>
    <row r="50" spans="1:8" x14ac:dyDescent="0.25">
      <c r="A50" s="330" t="s">
        <v>307</v>
      </c>
      <c r="B50" s="1000">
        <v>0</v>
      </c>
      <c r="C50" s="991">
        <v>21.006845999999999</v>
      </c>
      <c r="D50" s="986" t="s">
        <v>246</v>
      </c>
      <c r="E50" s="996">
        <v>0</v>
      </c>
      <c r="F50" s="992">
        <v>71.321112261399989</v>
      </c>
      <c r="G50" s="986" t="s">
        <v>246</v>
      </c>
      <c r="H50" s="405">
        <f t="shared" si="4"/>
        <v>1.2314743856760822E-4</v>
      </c>
    </row>
    <row r="51" spans="1:8" ht="15.75" thickBot="1" x14ac:dyDescent="0.3">
      <c r="A51" s="330" t="s">
        <v>268</v>
      </c>
      <c r="B51" s="1001">
        <v>0.45219999999999999</v>
      </c>
      <c r="C51" s="1002">
        <v>1.1507000000000001</v>
      </c>
      <c r="D51" s="986">
        <f t="shared" si="0"/>
        <v>1.5446704997788592</v>
      </c>
      <c r="E51" s="996">
        <v>2.4259000000000004</v>
      </c>
      <c r="F51" s="992">
        <v>4.6418499999999998</v>
      </c>
      <c r="G51" s="986">
        <f t="shared" si="1"/>
        <v>0.91345480028030801</v>
      </c>
      <c r="H51" s="1003">
        <f t="shared" si="4"/>
        <v>8.0149049782055581E-6</v>
      </c>
    </row>
    <row r="52" spans="1:8" x14ac:dyDescent="0.25">
      <c r="A52" s="980" t="s">
        <v>919</v>
      </c>
      <c r="B52" s="994">
        <f>+SUM(B53:B69)</f>
        <v>305137.25610914588</v>
      </c>
      <c r="C52" s="995">
        <f>+SUM(C53:C69)</f>
        <v>309971.3596560001</v>
      </c>
      <c r="D52" s="983">
        <f t="shared" si="0"/>
        <v>1.5842390432734055E-2</v>
      </c>
      <c r="E52" s="994">
        <f>+SUM(E53:E69)</f>
        <v>1342892.487936706</v>
      </c>
      <c r="F52" s="995">
        <f>+SUM(F53:F69)</f>
        <v>1479714.3944042849</v>
      </c>
      <c r="G52" s="983">
        <f t="shared" si="1"/>
        <v>0.10188597203175931</v>
      </c>
      <c r="H52" s="984">
        <f>SUM(H53:H69)</f>
        <v>0.99999999999999989</v>
      </c>
    </row>
    <row r="53" spans="1:8" x14ac:dyDescent="0.25">
      <c r="A53" s="985" t="s">
        <v>249</v>
      </c>
      <c r="B53" s="996">
        <v>65799.907955460192</v>
      </c>
      <c r="C53" s="992">
        <v>56754.90982500001</v>
      </c>
      <c r="D53" s="986">
        <f t="shared" si="0"/>
        <v>-0.13746216995596283</v>
      </c>
      <c r="E53" s="996">
        <v>226958.932091747</v>
      </c>
      <c r="F53" s="992">
        <v>304745.04718592041</v>
      </c>
      <c r="G53" s="986">
        <f t="shared" si="1"/>
        <v>0.34273211623470612</v>
      </c>
      <c r="H53" s="999">
        <f t="shared" ref="H53:H68" si="5">(F53/$F$52)</f>
        <v>0.20594855895053119</v>
      </c>
    </row>
    <row r="54" spans="1:8" x14ac:dyDescent="0.25">
      <c r="A54" s="985" t="s">
        <v>260</v>
      </c>
      <c r="B54" s="996">
        <v>51986.852947029904</v>
      </c>
      <c r="C54" s="992">
        <v>62752.586638000001</v>
      </c>
      <c r="D54" s="986">
        <f t="shared" si="0"/>
        <v>0.20708569726156423</v>
      </c>
      <c r="E54" s="996">
        <v>202972.1386207219</v>
      </c>
      <c r="F54" s="992">
        <v>271559.18695613852</v>
      </c>
      <c r="G54" s="986">
        <f t="shared" si="1"/>
        <v>0.33791361120542684</v>
      </c>
      <c r="H54" s="999">
        <f t="shared" si="5"/>
        <v>0.18352135248739332</v>
      </c>
    </row>
    <row r="55" spans="1:8" ht="15" customHeight="1" x14ac:dyDescent="0.25">
      <c r="A55" s="985" t="s">
        <v>269</v>
      </c>
      <c r="B55" s="996">
        <v>42098.671400332692</v>
      </c>
      <c r="C55" s="992">
        <v>44905.679823000006</v>
      </c>
      <c r="D55" s="986">
        <f t="shared" si="0"/>
        <v>6.6676888588107053E-2</v>
      </c>
      <c r="E55" s="996">
        <v>226475.00619560393</v>
      </c>
      <c r="F55" s="992">
        <v>209749.32444414601</v>
      </c>
      <c r="G55" s="986">
        <f t="shared" si="1"/>
        <v>-7.3852218981780848E-2</v>
      </c>
      <c r="H55" s="999">
        <f t="shared" si="5"/>
        <v>0.14174987094627037</v>
      </c>
    </row>
    <row r="56" spans="1:8" x14ac:dyDescent="0.25">
      <c r="A56" s="985" t="s">
        <v>248</v>
      </c>
      <c r="B56" s="996">
        <v>47021.6265293623</v>
      </c>
      <c r="C56" s="992">
        <v>46804.542971000017</v>
      </c>
      <c r="D56" s="986">
        <f t="shared" si="0"/>
        <v>-4.6166748023215298E-3</v>
      </c>
      <c r="E56" s="996">
        <v>196880.51517129067</v>
      </c>
      <c r="F56" s="992">
        <v>203164.33303271511</v>
      </c>
      <c r="G56" s="986">
        <f t="shared" si="1"/>
        <v>3.19169109038413E-2</v>
      </c>
      <c r="H56" s="999">
        <f t="shared" si="5"/>
        <v>0.13729969364426342</v>
      </c>
    </row>
    <row r="57" spans="1:8" x14ac:dyDescent="0.25">
      <c r="A57" s="330" t="s">
        <v>256</v>
      </c>
      <c r="B57" s="997">
        <v>16582.6519397179</v>
      </c>
      <c r="C57" s="991">
        <v>21146.272978000001</v>
      </c>
      <c r="D57" s="986">
        <f t="shared" si="0"/>
        <v>0.27520453633544317</v>
      </c>
      <c r="E57" s="996">
        <v>90771.422432249004</v>
      </c>
      <c r="F57" s="992">
        <v>96290.477175144915</v>
      </c>
      <c r="G57" s="986">
        <f t="shared" si="1"/>
        <v>6.0801677389326958E-2</v>
      </c>
      <c r="H57" s="999">
        <f t="shared" si="5"/>
        <v>6.5073690936087905E-2</v>
      </c>
    </row>
    <row r="58" spans="1:8" x14ac:dyDescent="0.25">
      <c r="A58" s="330" t="s">
        <v>264</v>
      </c>
      <c r="B58" s="997">
        <v>19151.594500748895</v>
      </c>
      <c r="C58" s="991">
        <v>16417.220628999999</v>
      </c>
      <c r="D58" s="986">
        <f t="shared" si="0"/>
        <v>-0.14277525934678559</v>
      </c>
      <c r="E58" s="996">
        <v>89134.615386384787</v>
      </c>
      <c r="F58" s="992">
        <v>84723.3446473863</v>
      </c>
      <c r="G58" s="986">
        <f t="shared" si="1"/>
        <v>-4.9489984557360867E-2</v>
      </c>
      <c r="H58" s="999">
        <f t="shared" si="5"/>
        <v>5.7256552323730614E-2</v>
      </c>
    </row>
    <row r="59" spans="1:8" ht="15" customHeight="1" x14ac:dyDescent="0.25">
      <c r="A59" s="330" t="s">
        <v>307</v>
      </c>
      <c r="B59" s="997">
        <v>8578.1515149571005</v>
      </c>
      <c r="C59" s="991">
        <v>13764.920903</v>
      </c>
      <c r="D59" s="986">
        <f t="shared" si="0"/>
        <v>0.60464884293534649</v>
      </c>
      <c r="E59" s="996">
        <v>41359.845660244799</v>
      </c>
      <c r="F59" s="992">
        <v>61846.753328043094</v>
      </c>
      <c r="G59" s="986">
        <f t="shared" si="1"/>
        <v>0.4953332716976353</v>
      </c>
      <c r="H59" s="999">
        <f t="shared" si="5"/>
        <v>4.1796412579294971E-2</v>
      </c>
    </row>
    <row r="60" spans="1:8" x14ac:dyDescent="0.25">
      <c r="A60" s="330" t="s">
        <v>267</v>
      </c>
      <c r="B60" s="997">
        <v>12548.949909565999</v>
      </c>
      <c r="C60" s="991">
        <v>11489.613174</v>
      </c>
      <c r="D60" s="986">
        <f t="shared" si="0"/>
        <v>-8.4416364970783087E-2</v>
      </c>
      <c r="E60" s="996">
        <v>59442.265997691604</v>
      </c>
      <c r="F60" s="992">
        <v>57830.104410662301</v>
      </c>
      <c r="G60" s="986">
        <f t="shared" si="1"/>
        <v>-2.7121469210004689E-2</v>
      </c>
      <c r="H60" s="999">
        <f t="shared" si="5"/>
        <v>3.908193677736304E-2</v>
      </c>
    </row>
    <row r="61" spans="1:8" x14ac:dyDescent="0.25">
      <c r="A61" s="330" t="s">
        <v>259</v>
      </c>
      <c r="B61" s="997">
        <v>8562.0574799332007</v>
      </c>
      <c r="C61" s="991">
        <v>8869.8674129999999</v>
      </c>
      <c r="D61" s="986">
        <f t="shared" si="0"/>
        <v>3.5950463283878964E-2</v>
      </c>
      <c r="E61" s="996">
        <v>40160.191376692404</v>
      </c>
      <c r="F61" s="992">
        <v>40565.562735484098</v>
      </c>
      <c r="G61" s="986">
        <f t="shared" si="1"/>
        <v>1.0093860235610208E-2</v>
      </c>
      <c r="H61" s="999">
        <f t="shared" si="5"/>
        <v>2.7414454362874062E-2</v>
      </c>
    </row>
    <row r="62" spans="1:8" x14ac:dyDescent="0.25">
      <c r="A62" s="330" t="s">
        <v>268</v>
      </c>
      <c r="B62" s="997">
        <v>7255.8695904323995</v>
      </c>
      <c r="C62" s="991">
        <v>7337.1007200000004</v>
      </c>
      <c r="D62" s="986">
        <f t="shared" si="0"/>
        <v>1.1195230089955377E-2</v>
      </c>
      <c r="E62" s="996">
        <v>44951.806933803498</v>
      </c>
      <c r="F62" s="992">
        <v>36238.371266798997</v>
      </c>
      <c r="G62" s="986">
        <f t="shared" si="1"/>
        <v>-0.19383949748307117</v>
      </c>
      <c r="H62" s="405">
        <f t="shared" si="5"/>
        <v>2.4490112013398454E-2</v>
      </c>
    </row>
    <row r="63" spans="1:8" x14ac:dyDescent="0.25">
      <c r="A63" s="330" t="s">
        <v>254</v>
      </c>
      <c r="B63" s="997">
        <v>7454.1620076113004</v>
      </c>
      <c r="C63" s="991">
        <v>7181.0630810000002</v>
      </c>
      <c r="D63" s="986">
        <f t="shared" si="0"/>
        <v>-3.6637106402093722E-2</v>
      </c>
      <c r="E63" s="996">
        <v>34712.246070336507</v>
      </c>
      <c r="F63" s="992">
        <v>35188.757755474304</v>
      </c>
      <c r="G63" s="986">
        <f t="shared" si="1"/>
        <v>1.372748061800011E-2</v>
      </c>
      <c r="H63" s="405">
        <f t="shared" si="5"/>
        <v>2.3780776809730821E-2</v>
      </c>
    </row>
    <row r="64" spans="1:8" x14ac:dyDescent="0.25">
      <c r="A64" s="330" t="s">
        <v>250</v>
      </c>
      <c r="B64" s="997">
        <v>9567.8311691293002</v>
      </c>
      <c r="C64" s="991">
        <v>5315.962254</v>
      </c>
      <c r="D64" s="986">
        <f t="shared" si="0"/>
        <v>-0.4443921344314683</v>
      </c>
      <c r="E64" s="996">
        <v>42696.579879717494</v>
      </c>
      <c r="F64" s="992">
        <v>28471.042855408996</v>
      </c>
      <c r="G64" s="986">
        <f t="shared" si="1"/>
        <v>-0.33317743632824726</v>
      </c>
      <c r="H64" s="999">
        <f t="shared" si="5"/>
        <v>1.924090416574686E-2</v>
      </c>
    </row>
    <row r="65" spans="1:8" x14ac:dyDescent="0.25">
      <c r="A65" s="330" t="s">
        <v>266</v>
      </c>
      <c r="B65" s="997">
        <v>5248.7329147026003</v>
      </c>
      <c r="C65" s="991">
        <v>3889.1766689999999</v>
      </c>
      <c r="D65" s="986">
        <f t="shared" si="0"/>
        <v>-0.2590256101418783</v>
      </c>
      <c r="E65" s="996">
        <v>21591.1630201484</v>
      </c>
      <c r="F65" s="992">
        <v>21796.039379935599</v>
      </c>
      <c r="G65" s="986">
        <f t="shared" si="1"/>
        <v>9.4888987497343535E-3</v>
      </c>
      <c r="H65" s="999">
        <f t="shared" si="5"/>
        <v>1.4729896162637805E-2</v>
      </c>
    </row>
    <row r="66" spans="1:8" x14ac:dyDescent="0.25">
      <c r="A66" s="330" t="s">
        <v>251</v>
      </c>
      <c r="B66" s="997">
        <v>1571.9548477082999</v>
      </c>
      <c r="C66" s="991">
        <v>2216.8455240000003</v>
      </c>
      <c r="D66" s="986">
        <f t="shared" si="0"/>
        <v>0.41024758264008976</v>
      </c>
      <c r="E66" s="996">
        <v>9608.2706492016005</v>
      </c>
      <c r="F66" s="992">
        <v>10837.790754813401</v>
      </c>
      <c r="G66" s="986">
        <f t="shared" si="1"/>
        <v>0.12796476603351792</v>
      </c>
      <c r="H66" s="999">
        <f t="shared" si="5"/>
        <v>7.3242450001147442E-3</v>
      </c>
    </row>
    <row r="67" spans="1:8" x14ac:dyDescent="0.25">
      <c r="A67" s="330" t="s">
        <v>261</v>
      </c>
      <c r="B67" s="1001">
        <v>7.0138340300000004E-2</v>
      </c>
      <c r="C67" s="991">
        <v>0</v>
      </c>
      <c r="D67" s="986" t="s">
        <v>247</v>
      </c>
      <c r="E67" s="996">
        <v>5842.8600513587999</v>
      </c>
      <c r="F67" s="992">
        <v>9286.1524520376988</v>
      </c>
      <c r="G67" s="986">
        <f t="shared" si="1"/>
        <v>0.58931625443914859</v>
      </c>
      <c r="H67" s="999">
        <f t="shared" si="5"/>
        <v>6.2756383847818089E-3</v>
      </c>
    </row>
    <row r="68" spans="1:8" x14ac:dyDescent="0.25">
      <c r="A68" s="330" t="s">
        <v>263</v>
      </c>
      <c r="B68" s="1004">
        <v>1708.1712641135</v>
      </c>
      <c r="C68" s="991">
        <v>1125.5970540000001</v>
      </c>
      <c r="D68" s="986">
        <f t="shared" si="0"/>
        <v>-0.34105140529678801</v>
      </c>
      <c r="E68" s="996">
        <v>9243.4233633411004</v>
      </c>
      <c r="F68" s="992">
        <v>7422.1060241750001</v>
      </c>
      <c r="G68" s="986">
        <f t="shared" si="1"/>
        <v>-0.19703926430432073</v>
      </c>
      <c r="H68" s="999">
        <f t="shared" si="5"/>
        <v>5.0159044557805026E-3</v>
      </c>
    </row>
    <row r="69" spans="1:8" ht="15" customHeight="1" thickBot="1" x14ac:dyDescent="0.3">
      <c r="A69" s="330" t="s">
        <v>308</v>
      </c>
      <c r="B69" s="1001">
        <v>0</v>
      </c>
      <c r="C69" s="991">
        <v>0</v>
      </c>
      <c r="D69" s="986" t="s">
        <v>247</v>
      </c>
      <c r="E69" s="996">
        <v>91.205036172700005</v>
      </c>
      <c r="F69" s="992">
        <v>0</v>
      </c>
      <c r="G69" s="986" t="s">
        <v>247</v>
      </c>
      <c r="H69" s="999" t="s">
        <v>247</v>
      </c>
    </row>
    <row r="70" spans="1:8" x14ac:dyDescent="0.25">
      <c r="A70" s="980" t="s">
        <v>920</v>
      </c>
      <c r="B70" s="994">
        <f>+SUM(B71:B82)</f>
        <v>24738.909139141</v>
      </c>
      <c r="C70" s="995">
        <f>+SUM(C71:C82)</f>
        <v>25925.518498000001</v>
      </c>
      <c r="D70" s="983">
        <f t="shared" si="0"/>
        <v>4.7965306480777237E-2</v>
      </c>
      <c r="E70" s="994">
        <f>+SUM(E71:E82)</f>
        <v>115839.374314203</v>
      </c>
      <c r="F70" s="995">
        <f>+SUM(F71:F82)</f>
        <v>124441.76872906469</v>
      </c>
      <c r="G70" s="983">
        <f t="shared" si="1"/>
        <v>7.4261402617114669E-2</v>
      </c>
      <c r="H70" s="984">
        <f>SUM(H71:H82)</f>
        <v>1.0000000000000002</v>
      </c>
    </row>
    <row r="71" spans="1:8" x14ac:dyDescent="0.25">
      <c r="A71" s="985" t="s">
        <v>269</v>
      </c>
      <c r="B71" s="996">
        <v>6631.1478222410014</v>
      </c>
      <c r="C71" s="992">
        <v>8812.5623639999994</v>
      </c>
      <c r="D71" s="986">
        <f t="shared" si="0"/>
        <v>0.32896484895759537</v>
      </c>
      <c r="E71" s="996">
        <v>32410.440808492</v>
      </c>
      <c r="F71" s="992">
        <v>38851.541288937995</v>
      </c>
      <c r="G71" s="986">
        <f t="shared" si="1"/>
        <v>0.19873535563756772</v>
      </c>
      <c r="H71" s="999">
        <f t="shared" ref="H71:H82" si="6">(F71/$F$70)</f>
        <v>0.31220659820036623</v>
      </c>
    </row>
    <row r="72" spans="1:8" x14ac:dyDescent="0.25">
      <c r="A72" s="985" t="s">
        <v>249</v>
      </c>
      <c r="B72" s="996">
        <v>4053.4240760500006</v>
      </c>
      <c r="C72" s="992">
        <v>4143.1777359999987</v>
      </c>
      <c r="D72" s="986">
        <f t="shared" ref="D72:D86" si="7">+C72/B72-1</f>
        <v>2.2142676972862319E-2</v>
      </c>
      <c r="E72" s="996">
        <v>20171.483202399999</v>
      </c>
      <c r="F72" s="992">
        <v>23866.757627339997</v>
      </c>
      <c r="G72" s="986">
        <f t="shared" si="1"/>
        <v>0.18319299517351983</v>
      </c>
      <c r="H72" s="999">
        <f t="shared" si="6"/>
        <v>0.19179056896324606</v>
      </c>
    </row>
    <row r="73" spans="1:8" x14ac:dyDescent="0.25">
      <c r="A73" s="985" t="s">
        <v>248</v>
      </c>
      <c r="B73" s="996">
        <v>2890.2909673899999</v>
      </c>
      <c r="C73" s="992">
        <v>2888.6035360000001</v>
      </c>
      <c r="D73" s="986">
        <f t="shared" si="7"/>
        <v>-5.8382751392105359E-4</v>
      </c>
      <c r="E73" s="996">
        <v>11407.398070420999</v>
      </c>
      <c r="F73" s="992">
        <v>14523.537510337001</v>
      </c>
      <c r="G73" s="986">
        <f t="shared" ref="G73:G87" si="8">+F73/E73-1</f>
        <v>0.27316829137365217</v>
      </c>
      <c r="H73" s="999">
        <f t="shared" si="6"/>
        <v>0.11670950725521852</v>
      </c>
    </row>
    <row r="74" spans="1:8" x14ac:dyDescent="0.25">
      <c r="A74" s="985" t="s">
        <v>260</v>
      </c>
      <c r="B74" s="996">
        <v>2077.2087038999998</v>
      </c>
      <c r="C74" s="992">
        <v>3712.9319339999997</v>
      </c>
      <c r="D74" s="986">
        <f t="shared" si="7"/>
        <v>0.78746214909888335</v>
      </c>
      <c r="E74" s="996">
        <v>9537.2684838599998</v>
      </c>
      <c r="F74" s="992">
        <v>14347.094057299999</v>
      </c>
      <c r="G74" s="986">
        <f t="shared" si="8"/>
        <v>0.50431898625688354</v>
      </c>
      <c r="H74" s="999">
        <f t="shared" si="6"/>
        <v>0.1152916275927946</v>
      </c>
    </row>
    <row r="75" spans="1:8" x14ac:dyDescent="0.25">
      <c r="A75" s="330" t="s">
        <v>267</v>
      </c>
      <c r="B75" s="997">
        <v>2064.4853840000001</v>
      </c>
      <c r="C75" s="991">
        <v>1821.6461409999999</v>
      </c>
      <c r="D75" s="986">
        <f t="shared" si="7"/>
        <v>-0.11762701004426201</v>
      </c>
      <c r="E75" s="996">
        <v>9438.9990746799995</v>
      </c>
      <c r="F75" s="992">
        <v>9400.4135904248997</v>
      </c>
      <c r="G75" s="986">
        <f t="shared" si="8"/>
        <v>-4.0878788047140624E-3</v>
      </c>
      <c r="H75" s="999">
        <f t="shared" si="6"/>
        <v>7.5540662001450112E-2</v>
      </c>
    </row>
    <row r="76" spans="1:8" x14ac:dyDescent="0.25">
      <c r="A76" s="330" t="s">
        <v>256</v>
      </c>
      <c r="B76" s="997">
        <v>3525.7647999999999</v>
      </c>
      <c r="C76" s="991">
        <v>1550.30718</v>
      </c>
      <c r="D76" s="986">
        <f t="shared" si="7"/>
        <v>-0.56029194573614216</v>
      </c>
      <c r="E76" s="996">
        <v>14332.669877</v>
      </c>
      <c r="F76" s="992">
        <v>8147.7636409999996</v>
      </c>
      <c r="G76" s="986">
        <f t="shared" si="8"/>
        <v>-0.43152506051402728</v>
      </c>
      <c r="H76" s="999">
        <f t="shared" si="6"/>
        <v>6.5474508472628312E-2</v>
      </c>
    </row>
    <row r="77" spans="1:8" x14ac:dyDescent="0.25">
      <c r="A77" s="330" t="s">
        <v>250</v>
      </c>
      <c r="B77" s="997">
        <v>1990.2672290999999</v>
      </c>
      <c r="C77" s="991">
        <v>1567.1307419999998</v>
      </c>
      <c r="D77" s="986">
        <f t="shared" si="7"/>
        <v>-0.21260285097059184</v>
      </c>
      <c r="E77" s="996">
        <v>9794.8656284999997</v>
      </c>
      <c r="F77" s="992">
        <v>7783.4299383999987</v>
      </c>
      <c r="G77" s="986">
        <f t="shared" si="8"/>
        <v>-0.20535612905677347</v>
      </c>
      <c r="H77" s="999">
        <f t="shared" si="6"/>
        <v>6.2546763983611697E-2</v>
      </c>
    </row>
    <row r="78" spans="1:8" x14ac:dyDescent="0.25">
      <c r="A78" s="330" t="s">
        <v>266</v>
      </c>
      <c r="B78" s="997">
        <v>1132.9056879</v>
      </c>
      <c r="C78" s="991">
        <v>706.1179239999999</v>
      </c>
      <c r="D78" s="986">
        <f t="shared" si="7"/>
        <v>-0.37671958792184301</v>
      </c>
      <c r="E78" s="996">
        <v>4623.5200087000003</v>
      </c>
      <c r="F78" s="992">
        <v>3246.7603073</v>
      </c>
      <c r="G78" s="986">
        <f t="shared" si="8"/>
        <v>-0.29777306009477078</v>
      </c>
      <c r="H78" s="999">
        <f t="shared" si="6"/>
        <v>2.6090599165050962E-2</v>
      </c>
    </row>
    <row r="79" spans="1:8" x14ac:dyDescent="0.25">
      <c r="A79" s="330" t="s">
        <v>264</v>
      </c>
      <c r="B79" s="997">
        <v>366.77206855999998</v>
      </c>
      <c r="C79" s="991">
        <v>707.75408500000003</v>
      </c>
      <c r="D79" s="986">
        <f t="shared" si="7"/>
        <v>0.92968370731922034</v>
      </c>
      <c r="E79" s="996">
        <v>2109.70876275</v>
      </c>
      <c r="F79" s="992">
        <v>2542.9570175500003</v>
      </c>
      <c r="G79" s="986">
        <f t="shared" si="8"/>
        <v>0.2053592715969299</v>
      </c>
      <c r="H79" s="999">
        <f t="shared" si="6"/>
        <v>2.043491541080986E-2</v>
      </c>
    </row>
    <row r="80" spans="1:8" x14ac:dyDescent="0.25">
      <c r="A80" s="330" t="s">
        <v>261</v>
      </c>
      <c r="B80" s="997">
        <v>0</v>
      </c>
      <c r="C80" s="991">
        <v>0</v>
      </c>
      <c r="D80" s="986" t="s">
        <v>247</v>
      </c>
      <c r="E80" s="996">
        <v>1962.6442774000002</v>
      </c>
      <c r="F80" s="992">
        <v>1661.8683295000001</v>
      </c>
      <c r="G80" s="986">
        <f t="shared" si="8"/>
        <v>-0.15325036297379935</v>
      </c>
      <c r="H80" s="999">
        <f t="shared" si="6"/>
        <v>1.3354586217094271E-2</v>
      </c>
    </row>
    <row r="81" spans="1:8" x14ac:dyDescent="0.25">
      <c r="A81" s="330" t="s">
        <v>268</v>
      </c>
      <c r="B81" s="1001">
        <v>6.6424000000000003</v>
      </c>
      <c r="C81" s="1002">
        <v>6.4356439999999999</v>
      </c>
      <c r="D81" s="986">
        <f t="shared" si="7"/>
        <v>-3.1126701192340178E-2</v>
      </c>
      <c r="E81" s="996">
        <v>50.376120000000007</v>
      </c>
      <c r="F81" s="992">
        <v>36.34986</v>
      </c>
      <c r="G81" s="986">
        <f t="shared" si="8"/>
        <v>-0.27843073265666363</v>
      </c>
      <c r="H81" s="405">
        <f t="shared" si="6"/>
        <v>2.9210336988331559E-4</v>
      </c>
    </row>
    <row r="82" spans="1:8" ht="15.75" thickBot="1" x14ac:dyDescent="0.3">
      <c r="A82" s="330" t="s">
        <v>307</v>
      </c>
      <c r="B82" s="997">
        <v>0</v>
      </c>
      <c r="C82" s="991">
        <v>8.8512119999999985</v>
      </c>
      <c r="D82" s="986" t="s">
        <v>246</v>
      </c>
      <c r="E82" s="996">
        <v>0</v>
      </c>
      <c r="F82" s="992">
        <v>33.295560974799997</v>
      </c>
      <c r="G82" s="986" t="s">
        <v>246</v>
      </c>
      <c r="H82" s="405">
        <f t="shared" si="6"/>
        <v>2.6755936784610704E-4</v>
      </c>
    </row>
    <row r="83" spans="1:8" x14ac:dyDescent="0.25">
      <c r="A83" s="980" t="s">
        <v>921</v>
      </c>
      <c r="B83" s="994">
        <f>+B84</f>
        <v>1187341.29372</v>
      </c>
      <c r="C83" s="995">
        <f>+C84</f>
        <v>441193.98143799999</v>
      </c>
      <c r="D83" s="983">
        <f t="shared" si="7"/>
        <v>-0.62841856526718021</v>
      </c>
      <c r="E83" s="994">
        <f>+E84</f>
        <v>5750321.0311379991</v>
      </c>
      <c r="F83" s="995">
        <f>+F84</f>
        <v>5034155.2107239999</v>
      </c>
      <c r="G83" s="983">
        <f t="shared" si="8"/>
        <v>-0.12454362400567898</v>
      </c>
      <c r="H83" s="984">
        <f>SUM(H84)</f>
        <v>1</v>
      </c>
    </row>
    <row r="84" spans="1:8" ht="15.75" thickBot="1" x14ac:dyDescent="0.3">
      <c r="A84" s="330" t="s">
        <v>256</v>
      </c>
      <c r="B84" s="997">
        <v>1187341.29372</v>
      </c>
      <c r="C84" s="991">
        <v>441193.98143799999</v>
      </c>
      <c r="D84" s="986">
        <f t="shared" si="7"/>
        <v>-0.62841856526718021</v>
      </c>
      <c r="E84" s="996">
        <v>5750321.0311379991</v>
      </c>
      <c r="F84" s="992">
        <v>5034155.2107239999</v>
      </c>
      <c r="G84" s="986">
        <f t="shared" si="8"/>
        <v>-0.12454362400567898</v>
      </c>
      <c r="H84" s="999">
        <f>(F84/$F$83)</f>
        <v>1</v>
      </c>
    </row>
    <row r="85" spans="1:8" x14ac:dyDescent="0.25">
      <c r="A85" s="980" t="s">
        <v>922</v>
      </c>
      <c r="B85" s="994">
        <f>+B86</f>
        <v>2746.2692000000002</v>
      </c>
      <c r="C85" s="995">
        <f>+C86</f>
        <v>2871.1295</v>
      </c>
      <c r="D85" s="983">
        <f t="shared" si="7"/>
        <v>4.5465426331839476E-2</v>
      </c>
      <c r="E85" s="994">
        <f>+E86</f>
        <v>13541.908799999999</v>
      </c>
      <c r="F85" s="995">
        <f>+F86</f>
        <v>13651.896939999999</v>
      </c>
      <c r="G85" s="983">
        <f t="shared" si="8"/>
        <v>8.1220558803349885E-3</v>
      </c>
      <c r="H85" s="984">
        <f>SUM(H86)</f>
        <v>1</v>
      </c>
    </row>
    <row r="86" spans="1:8" ht="15.75" thickBot="1" x14ac:dyDescent="0.3">
      <c r="A86" s="330" t="s">
        <v>261</v>
      </c>
      <c r="B86" s="997">
        <v>2746.2692000000002</v>
      </c>
      <c r="C86" s="991">
        <v>2871.1295</v>
      </c>
      <c r="D86" s="986">
        <f t="shared" si="7"/>
        <v>4.5465426331839476E-2</v>
      </c>
      <c r="E86" s="996">
        <v>13541.908799999999</v>
      </c>
      <c r="F86" s="992">
        <v>13651.896939999999</v>
      </c>
      <c r="G86" s="986">
        <f t="shared" si="8"/>
        <v>8.1220558803349885E-3</v>
      </c>
      <c r="H86" s="999">
        <f>(F86/$F$85)</f>
        <v>1</v>
      </c>
    </row>
    <row r="87" spans="1:8" x14ac:dyDescent="0.25">
      <c r="A87" s="980" t="s">
        <v>923</v>
      </c>
      <c r="B87" s="994">
        <f>SUM(B88:B94)</f>
        <v>3761.6639586400001</v>
      </c>
      <c r="C87" s="995">
        <f>SUM(C88:C94)</f>
        <v>2855.7800859999998</v>
      </c>
      <c r="D87" s="983">
        <f t="shared" ref="D87:D108" si="9">(C87-B87)/B87</f>
        <v>-0.24081998886671299</v>
      </c>
      <c r="E87" s="994">
        <f>SUM(E88:E94)</f>
        <v>16776.720238154998</v>
      </c>
      <c r="F87" s="995">
        <f>SUM(F88:F94)</f>
        <v>16783.118278104099</v>
      </c>
      <c r="G87" s="1005">
        <f t="shared" si="8"/>
        <v>3.813641676249091E-4</v>
      </c>
      <c r="H87" s="984">
        <f>SUM(H88:H94)</f>
        <v>1</v>
      </c>
    </row>
    <row r="88" spans="1:8" x14ac:dyDescent="0.25">
      <c r="A88" s="985" t="s">
        <v>259</v>
      </c>
      <c r="B88" s="176">
        <v>932.79704000000004</v>
      </c>
      <c r="C88" s="918">
        <v>927.16860599999995</v>
      </c>
      <c r="D88" s="986">
        <f t="shared" si="9"/>
        <v>-6.0339320973832461E-3</v>
      </c>
      <c r="E88" s="176">
        <v>3890.1412564000002</v>
      </c>
      <c r="F88" s="918">
        <v>4256.2642476000001</v>
      </c>
      <c r="G88" s="986">
        <f t="shared" ref="G88:G101" si="10">(F88-E88)/E88</f>
        <v>9.4115603282441229E-2</v>
      </c>
      <c r="H88" s="999">
        <f>(F88/$F$87)</f>
        <v>0.25360389988747717</v>
      </c>
    </row>
    <row r="89" spans="1:8" x14ac:dyDescent="0.25">
      <c r="A89" s="985" t="s">
        <v>250</v>
      </c>
      <c r="B89" s="996">
        <v>788.1522847</v>
      </c>
      <c r="C89" s="992">
        <v>586.75243599999999</v>
      </c>
      <c r="D89" s="986">
        <f t="shared" si="9"/>
        <v>-0.25553418115974919</v>
      </c>
      <c r="E89" s="996">
        <v>3225.1788231</v>
      </c>
      <c r="F89" s="992">
        <v>4165.3117530999998</v>
      </c>
      <c r="G89" s="986">
        <f t="shared" si="10"/>
        <v>0.29149792354656362</v>
      </c>
      <c r="H89" s="999">
        <f>(F89/$F$87)</f>
        <v>0.24818461528297905</v>
      </c>
    </row>
    <row r="90" spans="1:8" x14ac:dyDescent="0.25">
      <c r="A90" s="985" t="s">
        <v>254</v>
      </c>
      <c r="B90" s="996">
        <v>945.04197050000005</v>
      </c>
      <c r="C90" s="1006">
        <v>685.07289500000002</v>
      </c>
      <c r="D90" s="986">
        <f t="shared" si="9"/>
        <v>-0.27508733327733198</v>
      </c>
      <c r="E90" s="996">
        <v>4386.4691177250006</v>
      </c>
      <c r="F90" s="1006">
        <v>3676.1028525941001</v>
      </c>
      <c r="G90" s="986">
        <f t="shared" si="10"/>
        <v>-0.16194489145276944</v>
      </c>
      <c r="H90" s="999">
        <f>(F90/$F$87)</f>
        <v>0.21903574721213073</v>
      </c>
    </row>
    <row r="91" spans="1:8" x14ac:dyDescent="0.25">
      <c r="A91" s="985" t="s">
        <v>260</v>
      </c>
      <c r="B91" s="996">
        <v>588.37640399999998</v>
      </c>
      <c r="C91" s="992">
        <v>117.21717</v>
      </c>
      <c r="D91" s="986">
        <f t="shared" si="9"/>
        <v>-0.80077860158375758</v>
      </c>
      <c r="E91" s="996">
        <v>2990.8475797999999</v>
      </c>
      <c r="F91" s="992">
        <v>2047.7772325999997</v>
      </c>
      <c r="G91" s="986">
        <f t="shared" si="10"/>
        <v>-0.31531875899308248</v>
      </c>
      <c r="H91" s="999">
        <f>(F91/$F$87)</f>
        <v>0.12201410957531107</v>
      </c>
    </row>
    <row r="92" spans="1:8" x14ac:dyDescent="0.25">
      <c r="A92" s="330" t="s">
        <v>307</v>
      </c>
      <c r="B92" s="997">
        <v>279.95897100000002</v>
      </c>
      <c r="C92" s="991">
        <v>246.52733000000001</v>
      </c>
      <c r="D92" s="986">
        <f t="shared" si="9"/>
        <v>-0.11941621617119036</v>
      </c>
      <c r="E92" s="996">
        <v>1372.1154730000001</v>
      </c>
      <c r="F92" s="992">
        <v>1171.7652349999998</v>
      </c>
      <c r="G92" s="986">
        <f t="shared" si="10"/>
        <v>-0.14601558100788228</v>
      </c>
      <c r="H92" s="999">
        <f t="shared" ref="H92:H94" si="11">(F92/$F$87)</f>
        <v>6.9818088366136927E-2</v>
      </c>
    </row>
    <row r="93" spans="1:8" x14ac:dyDescent="0.25">
      <c r="A93" s="330" t="s">
        <v>248</v>
      </c>
      <c r="B93" s="997">
        <v>92.853936000000004</v>
      </c>
      <c r="C93" s="991">
        <v>195.27287999999999</v>
      </c>
      <c r="D93" s="986">
        <f t="shared" si="9"/>
        <v>1.1030113359976466</v>
      </c>
      <c r="E93" s="996">
        <v>304.66612399999997</v>
      </c>
      <c r="F93" s="992">
        <v>789.535886</v>
      </c>
      <c r="G93" s="986">
        <f t="shared" si="10"/>
        <v>1.5914790776016834</v>
      </c>
      <c r="H93" s="999">
        <f t="shared" si="11"/>
        <v>4.7043455984580582E-2</v>
      </c>
    </row>
    <row r="94" spans="1:8" ht="15.75" thickBot="1" x14ac:dyDescent="0.3">
      <c r="A94" s="1007" t="s">
        <v>268</v>
      </c>
      <c r="B94" s="1008">
        <v>134.48335244</v>
      </c>
      <c r="C94" s="1009">
        <v>97.768769000000006</v>
      </c>
      <c r="D94" s="986">
        <f t="shared" si="9"/>
        <v>-0.27300467138771156</v>
      </c>
      <c r="E94" s="1010">
        <v>607.30186413000001</v>
      </c>
      <c r="F94" s="1011">
        <v>676.36107121000009</v>
      </c>
      <c r="G94" s="986">
        <f t="shared" si="10"/>
        <v>0.11371479516028153</v>
      </c>
      <c r="H94" s="999">
        <f t="shared" si="11"/>
        <v>4.0300083691384499E-2</v>
      </c>
    </row>
    <row r="95" spans="1:8" x14ac:dyDescent="0.25">
      <c r="A95" s="980" t="s">
        <v>924</v>
      </c>
      <c r="B95" s="994">
        <f>SUM(B96:B101)</f>
        <v>2077.2886245999998</v>
      </c>
      <c r="C95" s="995">
        <f>SUM(C96:C101)</f>
        <v>2487.8129509999999</v>
      </c>
      <c r="D95" s="983">
        <f t="shared" si="9"/>
        <v>0.19762507796866702</v>
      </c>
      <c r="E95" s="994">
        <f>SUM(E96:E101)</f>
        <v>12988.813814380001</v>
      </c>
      <c r="F95" s="995">
        <f>SUM(F96:F101)</f>
        <v>11354.867054499999</v>
      </c>
      <c r="G95" s="983">
        <f t="shared" si="10"/>
        <v>-0.12579645710765744</v>
      </c>
      <c r="H95" s="984">
        <f>SUM(H96:H101)</f>
        <v>1</v>
      </c>
    </row>
    <row r="96" spans="1:8" x14ac:dyDescent="0.25">
      <c r="A96" s="1012" t="s">
        <v>269</v>
      </c>
      <c r="B96" s="1013">
        <v>945.52915199999995</v>
      </c>
      <c r="C96" s="936">
        <v>1611.775897</v>
      </c>
      <c r="D96" s="178">
        <f t="shared" si="9"/>
        <v>0.7046284544381769</v>
      </c>
      <c r="E96" s="955">
        <v>7380.8865866000006</v>
      </c>
      <c r="F96" s="177">
        <v>7229.7006929999989</v>
      </c>
      <c r="G96" s="178">
        <f t="shared" si="10"/>
        <v>-2.0483432691470925E-2</v>
      </c>
      <c r="H96" s="999">
        <f>(F96/$F$95)</f>
        <v>0.63670500573010469</v>
      </c>
    </row>
    <row r="97" spans="1:8" x14ac:dyDescent="0.25">
      <c r="A97" s="1012" t="s">
        <v>248</v>
      </c>
      <c r="B97" s="944">
        <v>1004.357424</v>
      </c>
      <c r="C97" s="936">
        <v>692.12044000000003</v>
      </c>
      <c r="D97" s="178">
        <f t="shared" si="9"/>
        <v>-0.3108823378399202</v>
      </c>
      <c r="E97" s="176">
        <v>4983.710736</v>
      </c>
      <c r="F97" s="177">
        <v>3227.958928</v>
      </c>
      <c r="G97" s="178">
        <f t="shared" si="10"/>
        <v>-0.35229809694155573</v>
      </c>
      <c r="H97" s="999">
        <f t="shared" ref="H97:H101" si="12">(F97/$F$95)</f>
        <v>0.28427976413169376</v>
      </c>
    </row>
    <row r="98" spans="1:8" x14ac:dyDescent="0.25">
      <c r="A98" s="1012" t="s">
        <v>260</v>
      </c>
      <c r="B98" s="944">
        <v>87.222093999999998</v>
      </c>
      <c r="C98" s="936">
        <v>122.18675999999999</v>
      </c>
      <c r="D98" s="178">
        <f t="shared" si="9"/>
        <v>0.40086937146911417</v>
      </c>
      <c r="E98" s="176">
        <v>455.17894718000002</v>
      </c>
      <c r="F98" s="177">
        <v>603.77501099999995</v>
      </c>
      <c r="G98" s="178">
        <f t="shared" si="10"/>
        <v>0.32645636346014434</v>
      </c>
      <c r="H98" s="999">
        <f t="shared" si="12"/>
        <v>5.3173234710900512E-2</v>
      </c>
    </row>
    <row r="99" spans="1:8" x14ac:dyDescent="0.25">
      <c r="A99" s="1012" t="s">
        <v>267</v>
      </c>
      <c r="B99" s="944">
        <v>39.556754599999998</v>
      </c>
      <c r="C99" s="936">
        <v>59.386153999999998</v>
      </c>
      <c r="D99" s="178">
        <f t="shared" si="9"/>
        <v>0.50128984545157806</v>
      </c>
      <c r="E99" s="176">
        <v>165.27258459999999</v>
      </c>
      <c r="F99" s="177">
        <v>279.83294649999999</v>
      </c>
      <c r="G99" s="178">
        <f t="shared" si="10"/>
        <v>0.69316010382038895</v>
      </c>
      <c r="H99" s="999">
        <f t="shared" si="12"/>
        <v>2.464431729203739E-2</v>
      </c>
    </row>
    <row r="100" spans="1:8" x14ac:dyDescent="0.25">
      <c r="A100" s="1012" t="s">
        <v>249</v>
      </c>
      <c r="B100" s="944">
        <v>0</v>
      </c>
      <c r="C100" s="936">
        <v>1.8109</v>
      </c>
      <c r="D100" s="178" t="s">
        <v>246</v>
      </c>
      <c r="E100" s="176">
        <v>0</v>
      </c>
      <c r="F100" s="177">
        <v>9.2303759999999997</v>
      </c>
      <c r="G100" s="178" t="s">
        <v>246</v>
      </c>
      <c r="H100" s="999">
        <f t="shared" si="12"/>
        <v>8.1290040259361282E-4</v>
      </c>
    </row>
    <row r="101" spans="1:8" ht="15.75" thickBot="1" x14ac:dyDescent="0.3">
      <c r="A101" s="1012" t="s">
        <v>268</v>
      </c>
      <c r="B101" s="1014">
        <v>0.62319999999999998</v>
      </c>
      <c r="C101" s="956">
        <v>0.53280000000000005</v>
      </c>
      <c r="D101" s="178">
        <f t="shared" si="9"/>
        <v>-0.14505776636713724</v>
      </c>
      <c r="E101" s="960">
        <v>3.7649600000000003</v>
      </c>
      <c r="F101" s="957">
        <v>4.3691000000000004</v>
      </c>
      <c r="G101" s="178">
        <f t="shared" si="10"/>
        <v>0.16046385618970721</v>
      </c>
      <c r="H101" s="405">
        <f t="shared" si="12"/>
        <v>3.8477773267001845E-4</v>
      </c>
    </row>
    <row r="102" spans="1:8" x14ac:dyDescent="0.25">
      <c r="A102" s="980" t="s">
        <v>925</v>
      </c>
      <c r="B102" s="994">
        <f>SUM(B103:B105)</f>
        <v>19.894911999999998</v>
      </c>
      <c r="C102" s="995">
        <f>SUM(C103:C105)</f>
        <v>22.439415</v>
      </c>
      <c r="D102" s="983">
        <f t="shared" si="9"/>
        <v>0.12789717290531383</v>
      </c>
      <c r="E102" s="994">
        <f>SUM(E103:E105)</f>
        <v>109.46552579999999</v>
      </c>
      <c r="F102" s="995">
        <f>SUM(F103:F105)</f>
        <v>105.35511080000001</v>
      </c>
      <c r="G102" s="983">
        <f>(F102-E102)/E102</f>
        <v>-3.7549858459639256E-2</v>
      </c>
      <c r="H102" s="984">
        <f>SUM(H103:H105)</f>
        <v>0.99999999999999989</v>
      </c>
    </row>
    <row r="103" spans="1:8" x14ac:dyDescent="0.25">
      <c r="A103" s="1012" t="s">
        <v>269</v>
      </c>
      <c r="B103" s="944">
        <v>13.44637</v>
      </c>
      <c r="C103" s="936">
        <v>17.725322999999999</v>
      </c>
      <c r="D103" s="178">
        <f t="shared" si="9"/>
        <v>0.31822365441379341</v>
      </c>
      <c r="E103" s="176">
        <v>81.019971999999996</v>
      </c>
      <c r="F103" s="177">
        <v>82.393293999999997</v>
      </c>
      <c r="G103" s="178">
        <f>(F103-E103)/E103</f>
        <v>1.6950413164793513E-2</v>
      </c>
      <c r="H103" s="999">
        <f>(F103/$F$102)</f>
        <v>0.78205312845629882</v>
      </c>
    </row>
    <row r="104" spans="1:8" x14ac:dyDescent="0.25">
      <c r="A104" s="1012" t="s">
        <v>260</v>
      </c>
      <c r="B104" s="944">
        <v>6.353542</v>
      </c>
      <c r="C104" s="936">
        <v>4.6659920000000001</v>
      </c>
      <c r="D104" s="178">
        <f t="shared" si="9"/>
        <v>-0.26560775076327503</v>
      </c>
      <c r="E104" s="176">
        <v>27.847253800000001</v>
      </c>
      <c r="F104" s="177">
        <v>22.409516799999999</v>
      </c>
      <c r="G104" s="178">
        <f>(F104-E104)/E104</f>
        <v>-0.19527013468021043</v>
      </c>
      <c r="H104" s="999">
        <f>(F104/$F$102)</f>
        <v>0.21270460094281443</v>
      </c>
    </row>
    <row r="105" spans="1:8" ht="15.75" thickBot="1" x14ac:dyDescent="0.3">
      <c r="A105" s="1012" t="s">
        <v>268</v>
      </c>
      <c r="B105" s="1015">
        <v>9.5000000000000001E-2</v>
      </c>
      <c r="C105" s="1016">
        <v>4.8099999999999997E-2</v>
      </c>
      <c r="D105" s="178">
        <f t="shared" si="9"/>
        <v>-0.49368421052631584</v>
      </c>
      <c r="E105" s="1017">
        <v>0.59830000000000005</v>
      </c>
      <c r="F105" s="1018">
        <v>0.55230000000000012</v>
      </c>
      <c r="G105" s="178">
        <f>(F105-E105)/E105</f>
        <v>-7.6884506100618297E-2</v>
      </c>
      <c r="H105" s="999">
        <f>(F105/$F$102)</f>
        <v>5.2422706008866931E-3</v>
      </c>
    </row>
    <row r="106" spans="1:8" x14ac:dyDescent="0.25">
      <c r="A106" s="980" t="s">
        <v>926</v>
      </c>
      <c r="B106" s="1029">
        <f>SUM(B107:B108)</f>
        <v>27.736277999999999</v>
      </c>
      <c r="C106" s="1030">
        <f>SUM(C107:C108)</f>
        <v>27.668381</v>
      </c>
      <c r="D106" s="983">
        <f t="shared" si="9"/>
        <v>-2.4479492165458733E-3</v>
      </c>
      <c r="E106" s="994">
        <f>SUM(E107:E108)</f>
        <v>128.535911</v>
      </c>
      <c r="F106" s="995">
        <f>SUM(F107:F108)</f>
        <v>143.546233</v>
      </c>
      <c r="G106" s="983">
        <f t="shared" ref="G106:G114" si="13">(F106-E106)/E106</f>
        <v>0.11677920888583426</v>
      </c>
      <c r="H106" s="984">
        <f>SUM(H107:H108)</f>
        <v>1</v>
      </c>
    </row>
    <row r="107" spans="1:8" x14ac:dyDescent="0.25">
      <c r="A107" s="1012" t="s">
        <v>250</v>
      </c>
      <c r="B107" s="944">
        <v>17.115590999999998</v>
      </c>
      <c r="C107" s="936">
        <v>14.516</v>
      </c>
      <c r="D107" s="178">
        <f t="shared" si="9"/>
        <v>-0.15188438424358228</v>
      </c>
      <c r="E107" s="176">
        <v>78.095218999999986</v>
      </c>
      <c r="F107" s="177">
        <v>80.657111999999998</v>
      </c>
      <c r="G107" s="178">
        <f t="shared" si="13"/>
        <v>3.2804735460182428E-2</v>
      </c>
      <c r="H107" s="999">
        <f>(F107/$F$106)</f>
        <v>0.56188943669458746</v>
      </c>
    </row>
    <row r="108" spans="1:8" ht="15.75" thickBot="1" x14ac:dyDescent="0.3">
      <c r="A108" s="1012" t="s">
        <v>260</v>
      </c>
      <c r="B108" s="944">
        <v>10.620687</v>
      </c>
      <c r="C108" s="936">
        <v>13.152381</v>
      </c>
      <c r="D108" s="178">
        <f t="shared" si="9"/>
        <v>0.23837384530774702</v>
      </c>
      <c r="E108" s="176">
        <v>50.440691999999999</v>
      </c>
      <c r="F108" s="177">
        <v>62.889120999999996</v>
      </c>
      <c r="G108" s="178">
        <f t="shared" si="13"/>
        <v>0.24679338261259376</v>
      </c>
      <c r="H108" s="999">
        <f>(F108/$F$106)</f>
        <v>0.43811056330541254</v>
      </c>
    </row>
    <row r="109" spans="1:8" x14ac:dyDescent="0.25">
      <c r="A109" s="980" t="s">
        <v>927</v>
      </c>
      <c r="B109" s="994">
        <f>SUM(B110:B112)</f>
        <v>2163.5041166999999</v>
      </c>
      <c r="C109" s="995">
        <f>SUM(C110:C112)</f>
        <v>3843.0657879999999</v>
      </c>
      <c r="D109" s="983">
        <f>(C109-B109)/B109</f>
        <v>0.77631544970750554</v>
      </c>
      <c r="E109" s="994">
        <f>SUM(E110:E112)</f>
        <v>3911.8864040999997</v>
      </c>
      <c r="F109" s="995">
        <f>SUM(F110:F112)</f>
        <v>14922.177408399999</v>
      </c>
      <c r="G109" s="983">
        <f t="shared" si="13"/>
        <v>2.8145732945517667</v>
      </c>
      <c r="H109" s="984">
        <f>SUM(H110:H112)</f>
        <v>1</v>
      </c>
    </row>
    <row r="110" spans="1:8" x14ac:dyDescent="0.25">
      <c r="A110" s="1012" t="s">
        <v>249</v>
      </c>
      <c r="B110" s="944">
        <v>2059.2441426999999</v>
      </c>
      <c r="C110" s="936">
        <v>3750.813807</v>
      </c>
      <c r="D110" s="178">
        <f>(C110-B110)/B110</f>
        <v>0.82145173038204233</v>
      </c>
      <c r="E110" s="176">
        <v>3442.3094130999998</v>
      </c>
      <c r="F110" s="177">
        <v>14452.360740399999</v>
      </c>
      <c r="G110" s="178">
        <f t="shared" si="13"/>
        <v>3.1984490660253599</v>
      </c>
      <c r="H110" s="999">
        <f>(F110/$F$109)</f>
        <v>0.96851554199218071</v>
      </c>
    </row>
    <row r="111" spans="1:8" x14ac:dyDescent="0.25">
      <c r="A111" s="1012" t="s">
        <v>250</v>
      </c>
      <c r="B111" s="944">
        <v>90.738849000000002</v>
      </c>
      <c r="C111" s="936">
        <v>79.099599999999995</v>
      </c>
      <c r="D111" s="178">
        <f>(C111-B111)/B111</f>
        <v>-0.12827194887605425</v>
      </c>
      <c r="E111" s="176">
        <v>402.70551100000006</v>
      </c>
      <c r="F111" s="177">
        <v>413.07659899999999</v>
      </c>
      <c r="G111" s="178">
        <f t="shared" si="13"/>
        <v>2.5753528860944563E-2</v>
      </c>
      <c r="H111" s="999">
        <f>(F111/$F$109)</f>
        <v>2.7682059239388934E-2</v>
      </c>
    </row>
    <row r="112" spans="1:8" ht="15.75" thickBot="1" x14ac:dyDescent="0.3">
      <c r="A112" s="1012" t="s">
        <v>260</v>
      </c>
      <c r="B112" s="944">
        <v>13.521125000000001</v>
      </c>
      <c r="C112" s="936">
        <v>13.152381</v>
      </c>
      <c r="D112" s="178">
        <f>(C112-B112)/B112</f>
        <v>-2.7271695217668739E-2</v>
      </c>
      <c r="E112" s="176">
        <v>66.871480000000005</v>
      </c>
      <c r="F112" s="177">
        <v>56.740068999999998</v>
      </c>
      <c r="G112" s="178">
        <f t="shared" si="13"/>
        <v>-0.15150570916031778</v>
      </c>
      <c r="H112" s="999">
        <f>(F112/$F$109)</f>
        <v>3.8023987684303938E-3</v>
      </c>
    </row>
    <row r="113" spans="1:8" x14ac:dyDescent="0.25">
      <c r="A113" s="980" t="s">
        <v>928</v>
      </c>
      <c r="B113" s="1019">
        <f>SUM(B114)</f>
        <v>3.9155913</v>
      </c>
      <c r="C113" s="1020">
        <f>SUM(C114)</f>
        <v>3.6912739999999999</v>
      </c>
      <c r="D113" s="983">
        <f t="shared" ref="D113:D114" si="14">(C113-B113)/B113</f>
        <v>-5.7288231281952241E-2</v>
      </c>
      <c r="E113" s="995">
        <f>SUM(E114)</f>
        <v>17.097466600000001</v>
      </c>
      <c r="F113" s="995">
        <f>SUM(F114)</f>
        <v>13.98395</v>
      </c>
      <c r="G113" s="983">
        <f t="shared" si="13"/>
        <v>-0.18210397322840802</v>
      </c>
      <c r="H113" s="984">
        <f>SUM(H114)</f>
        <v>1</v>
      </c>
    </row>
    <row r="114" spans="1:8" ht="15.75" thickBot="1" x14ac:dyDescent="0.3">
      <c r="A114" s="1012" t="s">
        <v>260</v>
      </c>
      <c r="B114" s="1014">
        <v>3.9155913</v>
      </c>
      <c r="C114" s="956">
        <v>3.6912739999999999</v>
      </c>
      <c r="D114" s="178">
        <f t="shared" si="14"/>
        <v>-5.7288231281952241E-2</v>
      </c>
      <c r="E114" s="176">
        <v>17.097466600000001</v>
      </c>
      <c r="F114" s="177">
        <v>13.98395</v>
      </c>
      <c r="G114" s="178">
        <f t="shared" si="13"/>
        <v>-0.18210397322840802</v>
      </c>
      <c r="H114" s="999">
        <f>(F114/$F$113)</f>
        <v>1</v>
      </c>
    </row>
    <row r="115" spans="1:8" ht="55.5" customHeight="1" thickBot="1" x14ac:dyDescent="0.3">
      <c r="A115" s="1042" t="s">
        <v>929</v>
      </c>
      <c r="B115" s="1043"/>
      <c r="C115" s="1043"/>
      <c r="D115" s="1043"/>
      <c r="E115" s="1043"/>
      <c r="F115" s="1043"/>
      <c r="G115" s="1043"/>
      <c r="H115" s="1044"/>
    </row>
    <row r="116" spans="1:8" x14ac:dyDescent="0.25">
      <c r="B116"/>
      <c r="C116"/>
      <c r="D116"/>
    </row>
    <row r="117" spans="1:8" x14ac:dyDescent="0.25">
      <c r="B117" s="77"/>
      <c r="C117" s="77"/>
      <c r="D117" s="77"/>
    </row>
    <row r="118" spans="1:8" x14ac:dyDescent="0.25">
      <c r="B118"/>
      <c r="C118"/>
      <c r="D118"/>
    </row>
    <row r="119" spans="1:8" x14ac:dyDescent="0.25">
      <c r="B119"/>
      <c r="C119"/>
      <c r="D119"/>
    </row>
    <row r="120" spans="1:8" x14ac:dyDescent="0.25">
      <c r="B120"/>
      <c r="C120"/>
      <c r="D120"/>
    </row>
    <row r="121" spans="1:8" x14ac:dyDescent="0.25">
      <c r="B121"/>
      <c r="C121"/>
      <c r="D121"/>
    </row>
  </sheetData>
  <mergeCells count="3">
    <mergeCell ref="B4:D4"/>
    <mergeCell ref="E4:H4"/>
    <mergeCell ref="A115:H115"/>
  </mergeCells>
  <printOptions horizontalCentered="1"/>
  <pageMargins left="0" right="0" top="0" bottom="0" header="0.31496062992125984" footer="0.31496062992125984"/>
  <pageSetup paperSize="9" scale="46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67062-1F4B-449A-8E4E-E97030802843}">
  <sheetPr>
    <tabColor rgb="FF002060"/>
    <pageSetUpPr fitToPage="1"/>
  </sheetPr>
  <dimension ref="A1:J42"/>
  <sheetViews>
    <sheetView showGridLines="0" view="pageBreakPreview" zoomScaleNormal="100" zoomScaleSheetLayoutView="100" workbookViewId="0"/>
  </sheetViews>
  <sheetFormatPr baseColWidth="10" defaultColWidth="11.42578125" defaultRowHeight="12.75" x14ac:dyDescent="0.2"/>
  <cols>
    <col min="1" max="1" width="29.42578125" style="627" customWidth="1"/>
    <col min="2" max="2" width="10.5703125" style="627" bestFit="1" customWidth="1"/>
    <col min="3" max="3" width="12.42578125" style="678" bestFit="1" customWidth="1"/>
    <col min="4" max="4" width="12.42578125" style="627" bestFit="1" customWidth="1"/>
    <col min="5" max="5" width="7.42578125" style="627" customWidth="1"/>
    <col min="6" max="7" width="13.42578125" style="627" bestFit="1" customWidth="1"/>
    <col min="8" max="8" width="12.7109375" style="627" customWidth="1"/>
    <col min="9" max="9" width="10.42578125" style="627" customWidth="1"/>
    <col min="10" max="10" width="2.42578125" style="627" customWidth="1"/>
    <col min="11" max="16384" width="11.42578125" style="627"/>
  </cols>
  <sheetData>
    <row r="1" spans="1:10" x14ac:dyDescent="0.2">
      <c r="A1" s="621" t="s">
        <v>531</v>
      </c>
      <c r="B1" s="622"/>
      <c r="C1" s="623"/>
      <c r="D1" s="624"/>
      <c r="E1" s="622"/>
      <c r="F1" s="625"/>
      <c r="G1" s="625"/>
      <c r="H1" s="625"/>
      <c r="I1" s="626"/>
    </row>
    <row r="2" spans="1:10" ht="15.75" x14ac:dyDescent="0.25">
      <c r="A2" s="628" t="s">
        <v>532</v>
      </c>
      <c r="B2" s="622"/>
      <c r="C2" s="629"/>
      <c r="D2" s="630"/>
      <c r="E2" s="630"/>
      <c r="F2" s="630"/>
      <c r="G2" s="630"/>
      <c r="I2" s="626"/>
    </row>
    <row r="3" spans="1:10" x14ac:dyDescent="0.2">
      <c r="A3" s="75"/>
      <c r="B3" s="631"/>
      <c r="C3" s="632"/>
      <c r="D3" s="633"/>
      <c r="E3" s="631"/>
      <c r="F3" s="625"/>
      <c r="G3" s="625"/>
      <c r="H3" s="625"/>
      <c r="I3" s="626"/>
    </row>
    <row r="4" spans="1:10" x14ac:dyDescent="0.2">
      <c r="A4" s="76"/>
      <c r="B4" s="1048" t="s">
        <v>815</v>
      </c>
      <c r="C4" s="1048"/>
      <c r="D4" s="1048"/>
      <c r="E4" s="634"/>
      <c r="F4" s="1048" t="s">
        <v>816</v>
      </c>
      <c r="G4" s="1048"/>
      <c r="H4" s="1048"/>
      <c r="I4" s="1048"/>
    </row>
    <row r="5" spans="1:10" x14ac:dyDescent="0.2">
      <c r="A5" s="635" t="s">
        <v>533</v>
      </c>
      <c r="B5" s="636">
        <v>2024</v>
      </c>
      <c r="C5" s="496">
        <v>2025</v>
      </c>
      <c r="D5" s="637" t="s">
        <v>534</v>
      </c>
      <c r="E5" s="638"/>
      <c r="F5" s="636">
        <v>2024</v>
      </c>
      <c r="G5" s="496">
        <v>2025</v>
      </c>
      <c r="H5" s="639" t="s">
        <v>534</v>
      </c>
      <c r="I5" s="637" t="s">
        <v>522</v>
      </c>
    </row>
    <row r="6" spans="1:10" x14ac:dyDescent="0.2">
      <c r="A6" s="640" t="s">
        <v>535</v>
      </c>
      <c r="B6" s="641">
        <f>SUM(B7:B37)</f>
        <v>4192957.1140000001</v>
      </c>
      <c r="C6" s="642">
        <f>SUM(C7:C37)</f>
        <v>6771613.5569999982</v>
      </c>
      <c r="D6" s="643">
        <f>C6/B6-1</f>
        <v>0.61499709462566132</v>
      </c>
      <c r="E6" s="644"/>
      <c r="F6" s="641">
        <f>SUM(F7:F37)</f>
        <v>19142926.560700007</v>
      </c>
      <c r="G6" s="642">
        <f>SUM(G7:G37)</f>
        <v>31091439.560000002</v>
      </c>
      <c r="H6" s="645">
        <f t="shared" ref="H6:H35" si="0">G6/F6-1</f>
        <v>0.62417378875756757</v>
      </c>
      <c r="I6" s="643">
        <f>SUM(I7:I37)</f>
        <v>1</v>
      </c>
    </row>
    <row r="7" spans="1:10" x14ac:dyDescent="0.2">
      <c r="A7" s="646" t="s">
        <v>536</v>
      </c>
      <c r="B7" s="647">
        <v>1249496.4210000001</v>
      </c>
      <c r="C7" s="497">
        <v>3820168.8020000006</v>
      </c>
      <c r="D7" s="648">
        <f>+C7/B7-1</f>
        <v>2.0573667421493163</v>
      </c>
      <c r="E7" s="649"/>
      <c r="F7" s="647">
        <v>6020495.0350000001</v>
      </c>
      <c r="G7" s="650">
        <v>17234011.513</v>
      </c>
      <c r="H7" s="651">
        <f t="shared" si="0"/>
        <v>1.8625572171076459</v>
      </c>
      <c r="I7" s="648">
        <f t="shared" ref="I7:I35" si="1">G7/$G$6</f>
        <v>0.55430085441177301</v>
      </c>
      <c r="J7" s="652"/>
    </row>
    <row r="8" spans="1:10" x14ac:dyDescent="0.2">
      <c r="A8" s="646" t="s">
        <v>537</v>
      </c>
      <c r="B8" s="647">
        <v>1073751.8</v>
      </c>
      <c r="C8" s="497">
        <v>1277828.55</v>
      </c>
      <c r="D8" s="648">
        <f t="shared" ref="D8:D35" si="2">+C8/B8-1</f>
        <v>0.19005951841012036</v>
      </c>
      <c r="E8" s="649"/>
      <c r="F8" s="647">
        <v>5436638.7999999998</v>
      </c>
      <c r="G8" s="650">
        <v>5964256.25</v>
      </c>
      <c r="H8" s="651">
        <f t="shared" si="0"/>
        <v>9.7048464944921475E-2</v>
      </c>
      <c r="I8" s="648">
        <f t="shared" si="1"/>
        <v>0.19182953039180536</v>
      </c>
      <c r="J8" s="652"/>
    </row>
    <row r="9" spans="1:10" x14ac:dyDescent="0.2">
      <c r="A9" s="646" t="s">
        <v>538</v>
      </c>
      <c r="B9" s="647">
        <v>557680.15</v>
      </c>
      <c r="C9" s="497">
        <v>445862.06</v>
      </c>
      <c r="D9" s="648">
        <f t="shared" si="2"/>
        <v>-0.20050577378448919</v>
      </c>
      <c r="E9" s="649"/>
      <c r="F9" s="647">
        <v>2498037.66</v>
      </c>
      <c r="G9" s="650">
        <v>2175890.44</v>
      </c>
      <c r="H9" s="651">
        <f t="shared" si="0"/>
        <v>-0.12896011343559977</v>
      </c>
      <c r="I9" s="648">
        <f t="shared" si="1"/>
        <v>6.99835861829744E-2</v>
      </c>
      <c r="J9" s="652"/>
    </row>
    <row r="10" spans="1:10" x14ac:dyDescent="0.2">
      <c r="A10" s="646" t="s">
        <v>539</v>
      </c>
      <c r="B10" s="647">
        <v>232908.27000000002</v>
      </c>
      <c r="C10" s="497">
        <v>197175.93</v>
      </c>
      <c r="D10" s="648">
        <f t="shared" si="2"/>
        <v>-0.15341808171946847</v>
      </c>
      <c r="E10" s="649"/>
      <c r="F10" s="647">
        <v>1150773.49</v>
      </c>
      <c r="G10" s="650">
        <v>1078747.55</v>
      </c>
      <c r="H10" s="651">
        <f t="shared" si="0"/>
        <v>-6.2589154708456052E-2</v>
      </c>
      <c r="I10" s="648">
        <f t="shared" si="1"/>
        <v>3.4695966647611862E-2</v>
      </c>
      <c r="J10" s="652"/>
    </row>
    <row r="11" spans="1:10" x14ac:dyDescent="0.2">
      <c r="A11" s="646" t="s">
        <v>540</v>
      </c>
      <c r="B11" s="647">
        <v>255880.05499999999</v>
      </c>
      <c r="C11" s="497">
        <v>246634.47</v>
      </c>
      <c r="D11" s="648">
        <f t="shared" si="2"/>
        <v>-3.6132495750792248E-2</v>
      </c>
      <c r="E11" s="649"/>
      <c r="F11" s="647">
        <v>833327.69</v>
      </c>
      <c r="G11" s="650">
        <v>1030514.525</v>
      </c>
      <c r="H11" s="651">
        <f>G11/F11-1</f>
        <v>0.23662580442994763</v>
      </c>
      <c r="I11" s="648">
        <f>G11/$G$6</f>
        <v>3.3144638510909784E-2</v>
      </c>
      <c r="J11" s="652"/>
    </row>
    <row r="12" spans="1:10" x14ac:dyDescent="0.2">
      <c r="A12" s="646" t="s">
        <v>541</v>
      </c>
      <c r="B12" s="647">
        <v>166810.9</v>
      </c>
      <c r="C12" s="497">
        <v>171815.93</v>
      </c>
      <c r="D12" s="648">
        <f t="shared" si="2"/>
        <v>3.0004214352898906E-2</v>
      </c>
      <c r="E12" s="649"/>
      <c r="F12" s="647">
        <v>726246.53</v>
      </c>
      <c r="G12" s="650">
        <v>833808.80499999993</v>
      </c>
      <c r="H12" s="651">
        <f t="shared" si="0"/>
        <v>0.14810711040505753</v>
      </c>
      <c r="I12" s="648">
        <f t="shared" si="1"/>
        <v>2.6817954292239272E-2</v>
      </c>
      <c r="J12" s="652"/>
    </row>
    <row r="13" spans="1:10" x14ac:dyDescent="0.2">
      <c r="A13" s="646" t="s">
        <v>545</v>
      </c>
      <c r="B13" s="647">
        <v>141515.47</v>
      </c>
      <c r="C13" s="497">
        <v>141059.41</v>
      </c>
      <c r="D13" s="648">
        <f t="shared" si="2"/>
        <v>-3.222686537380004E-3</v>
      </c>
      <c r="E13" s="649"/>
      <c r="F13" s="647">
        <v>142896.47</v>
      </c>
      <c r="G13" s="650">
        <v>585742.31999999995</v>
      </c>
      <c r="H13" s="651">
        <f t="shared" si="0"/>
        <v>3.0990678076232392</v>
      </c>
      <c r="I13" s="648">
        <f t="shared" si="1"/>
        <v>1.8839343828697262E-2</v>
      </c>
      <c r="J13" s="652"/>
    </row>
    <row r="14" spans="1:10" x14ac:dyDescent="0.2">
      <c r="A14" s="646" t="s">
        <v>542</v>
      </c>
      <c r="B14" s="647">
        <v>99618.31</v>
      </c>
      <c r="C14" s="497">
        <v>111574.41</v>
      </c>
      <c r="D14" s="648">
        <f t="shared" si="2"/>
        <v>0.12001910090624923</v>
      </c>
      <c r="E14" s="649"/>
      <c r="F14" s="647">
        <v>483078.37</v>
      </c>
      <c r="G14" s="650">
        <v>526326.8110000001</v>
      </c>
      <c r="H14" s="651">
        <f t="shared" si="0"/>
        <v>8.9526759395168298E-2</v>
      </c>
      <c r="I14" s="648">
        <f t="shared" si="1"/>
        <v>1.6928351290531239E-2</v>
      </c>
      <c r="J14" s="652"/>
    </row>
    <row r="15" spans="1:10" x14ac:dyDescent="0.2">
      <c r="A15" s="646" t="s">
        <v>543</v>
      </c>
      <c r="B15" s="647">
        <v>92442.7</v>
      </c>
      <c r="C15" s="497">
        <v>76461.3</v>
      </c>
      <c r="D15" s="648">
        <f t="shared" si="2"/>
        <v>-0.17287898341350905</v>
      </c>
      <c r="E15" s="649"/>
      <c r="F15" s="647">
        <v>470978.21500000003</v>
      </c>
      <c r="G15" s="650">
        <v>376376.82599999994</v>
      </c>
      <c r="H15" s="651">
        <f t="shared" si="0"/>
        <v>-0.20086149632207528</v>
      </c>
      <c r="I15" s="648">
        <f t="shared" si="1"/>
        <v>1.2105480843808183E-2</v>
      </c>
      <c r="J15" s="652"/>
    </row>
    <row r="16" spans="1:10" x14ac:dyDescent="0.2">
      <c r="A16" s="646" t="s">
        <v>546</v>
      </c>
      <c r="B16" s="647">
        <v>81194.27</v>
      </c>
      <c r="C16" s="497">
        <v>36600.21</v>
      </c>
      <c r="D16" s="648">
        <f t="shared" si="2"/>
        <v>-0.54922668804091723</v>
      </c>
      <c r="E16" s="649"/>
      <c r="F16" s="647">
        <v>415144.41</v>
      </c>
      <c r="G16" s="650">
        <v>356363.72000000003</v>
      </c>
      <c r="H16" s="651">
        <f t="shared" si="0"/>
        <v>-0.14159094662987259</v>
      </c>
      <c r="I16" s="648">
        <f t="shared" si="1"/>
        <v>1.1461795434472961E-2</v>
      </c>
      <c r="J16" s="652"/>
    </row>
    <row r="17" spans="1:10" x14ac:dyDescent="0.2">
      <c r="A17" s="646" t="s">
        <v>544</v>
      </c>
      <c r="B17" s="647">
        <v>99046.385999999999</v>
      </c>
      <c r="C17" s="497">
        <v>61358.12799999999</v>
      </c>
      <c r="D17" s="648">
        <f t="shared" si="2"/>
        <v>-0.38051118795995253</v>
      </c>
      <c r="E17" s="649"/>
      <c r="F17" s="647">
        <v>426855.34270000004</v>
      </c>
      <c r="G17" s="650">
        <v>315820.58900000004</v>
      </c>
      <c r="H17" s="651">
        <f t="shared" si="0"/>
        <v>-0.26012267527839472</v>
      </c>
      <c r="I17" s="648">
        <f t="shared" si="1"/>
        <v>1.015779884976159E-2</v>
      </c>
      <c r="J17" s="652"/>
    </row>
    <row r="18" spans="1:10" x14ac:dyDescent="0.2">
      <c r="A18" s="646" t="s">
        <v>547</v>
      </c>
      <c r="B18" s="647">
        <v>21377.420000000002</v>
      </c>
      <c r="C18" s="497">
        <v>36213.930000000008</v>
      </c>
      <c r="D18" s="648">
        <f t="shared" si="2"/>
        <v>0.69402715575593343</v>
      </c>
      <c r="E18" s="649"/>
      <c r="F18" s="647">
        <v>93108.17</v>
      </c>
      <c r="G18" s="650">
        <v>177300.79499999998</v>
      </c>
      <c r="H18" s="651">
        <f t="shared" si="0"/>
        <v>0.90424529877453286</v>
      </c>
      <c r="I18" s="653">
        <f t="shared" si="1"/>
        <v>5.7025598527802607E-3</v>
      </c>
      <c r="J18" s="652"/>
    </row>
    <row r="19" spans="1:10" x14ac:dyDescent="0.2">
      <c r="A19" s="646" t="s">
        <v>548</v>
      </c>
      <c r="B19" s="647">
        <v>39777.885999999999</v>
      </c>
      <c r="C19" s="497">
        <v>36168.31</v>
      </c>
      <c r="D19" s="648">
        <f t="shared" si="2"/>
        <v>-9.0743283843691458E-2</v>
      </c>
      <c r="E19" s="649"/>
      <c r="F19" s="647">
        <v>206999.44</v>
      </c>
      <c r="G19" s="650">
        <v>173338.91999999998</v>
      </c>
      <c r="H19" s="651">
        <f t="shared" si="0"/>
        <v>-0.16261164764503722</v>
      </c>
      <c r="I19" s="653">
        <f t="shared" si="1"/>
        <v>5.5751332988455546E-3</v>
      </c>
      <c r="J19" s="652"/>
    </row>
    <row r="20" spans="1:10" x14ac:dyDescent="0.2">
      <c r="A20" s="646" t="s">
        <v>549</v>
      </c>
      <c r="B20" s="647">
        <v>62228.050999999999</v>
      </c>
      <c r="C20" s="497">
        <v>67352.010000000009</v>
      </c>
      <c r="D20" s="648">
        <f t="shared" si="2"/>
        <v>8.2341627572427356E-2</v>
      </c>
      <c r="E20" s="649"/>
      <c r="F20" s="647">
        <v>135479.15599999999</v>
      </c>
      <c r="G20" s="650">
        <v>105099.84700000001</v>
      </c>
      <c r="H20" s="651">
        <f t="shared" si="0"/>
        <v>-0.22423603672287407</v>
      </c>
      <c r="I20" s="653">
        <f t="shared" si="1"/>
        <v>3.3803467606309833E-3</v>
      </c>
      <c r="J20" s="652"/>
    </row>
    <row r="21" spans="1:10" x14ac:dyDescent="0.2">
      <c r="A21" s="646" t="s">
        <v>551</v>
      </c>
      <c r="B21" s="647">
        <v>1479</v>
      </c>
      <c r="C21" s="497">
        <v>5251</v>
      </c>
      <c r="D21" s="648">
        <f t="shared" si="2"/>
        <v>2.5503718728870859</v>
      </c>
      <c r="E21" s="649"/>
      <c r="F21" s="647">
        <v>2568</v>
      </c>
      <c r="G21" s="650">
        <v>49521</v>
      </c>
      <c r="H21" s="651" t="s">
        <v>246</v>
      </c>
      <c r="I21" s="653">
        <f t="shared" si="1"/>
        <v>1.592753526398634E-3</v>
      </c>
      <c r="J21" s="652"/>
    </row>
    <row r="22" spans="1:10" x14ac:dyDescent="0.2">
      <c r="A22" s="646" t="s">
        <v>550</v>
      </c>
      <c r="B22" s="647">
        <v>3556.03</v>
      </c>
      <c r="C22" s="497">
        <v>24780.055</v>
      </c>
      <c r="D22" s="648">
        <f t="shared" si="2"/>
        <v>5.9684606147867143</v>
      </c>
      <c r="E22" s="649"/>
      <c r="F22" s="647">
        <v>5264.42</v>
      </c>
      <c r="G22" s="650">
        <v>28067.325000000001</v>
      </c>
      <c r="H22" s="651">
        <f t="shared" si="0"/>
        <v>4.3315132531219014</v>
      </c>
      <c r="I22" s="653">
        <f t="shared" si="1"/>
        <v>9.0273481695294006E-4</v>
      </c>
      <c r="J22" s="652"/>
    </row>
    <row r="23" spans="1:10" x14ac:dyDescent="0.2">
      <c r="A23" s="646" t="s">
        <v>557</v>
      </c>
      <c r="B23" s="647">
        <v>62.01</v>
      </c>
      <c r="C23" s="497">
        <v>180</v>
      </c>
      <c r="D23" s="648">
        <f t="shared" si="2"/>
        <v>1.9027576197387521</v>
      </c>
      <c r="E23" s="649"/>
      <c r="F23" s="647">
        <v>5199.7250000000004</v>
      </c>
      <c r="G23" s="650">
        <v>25898.629999999997</v>
      </c>
      <c r="H23" s="651">
        <f t="shared" si="0"/>
        <v>3.9807691752929237</v>
      </c>
      <c r="I23" s="653">
        <f t="shared" si="1"/>
        <v>8.3298265910206688E-4</v>
      </c>
      <c r="J23" s="652"/>
    </row>
    <row r="24" spans="1:10" x14ac:dyDescent="0.2">
      <c r="A24" s="646" t="s">
        <v>553</v>
      </c>
      <c r="B24" s="647">
        <v>2567.415</v>
      </c>
      <c r="C24" s="497">
        <v>4427.7550000000001</v>
      </c>
      <c r="D24" s="648">
        <f t="shared" si="2"/>
        <v>0.72459652997275481</v>
      </c>
      <c r="E24" s="649"/>
      <c r="F24" s="647">
        <v>13453.71</v>
      </c>
      <c r="G24" s="650">
        <v>18210.7</v>
      </c>
      <c r="H24" s="651">
        <f t="shared" si="0"/>
        <v>0.35358202309994802</v>
      </c>
      <c r="I24" s="653">
        <f t="shared" si="1"/>
        <v>5.857142756242323E-4</v>
      </c>
      <c r="J24" s="652"/>
    </row>
    <row r="25" spans="1:10" x14ac:dyDescent="0.2">
      <c r="A25" s="646" t="s">
        <v>555</v>
      </c>
      <c r="B25" s="647">
        <v>2316</v>
      </c>
      <c r="C25" s="497">
        <v>3695</v>
      </c>
      <c r="D25" s="648">
        <f t="shared" si="2"/>
        <v>0.59542314335060453</v>
      </c>
      <c r="E25" s="649"/>
      <c r="F25" s="647">
        <v>10913</v>
      </c>
      <c r="G25" s="650">
        <v>17605</v>
      </c>
      <c r="H25" s="651">
        <f t="shared" si="0"/>
        <v>0.61321359846055157</v>
      </c>
      <c r="I25" s="654">
        <f t="shared" si="1"/>
        <v>5.6623302906338633E-4</v>
      </c>
      <c r="J25" s="652"/>
    </row>
    <row r="26" spans="1:10" x14ac:dyDescent="0.2">
      <c r="A26" s="646" t="s">
        <v>552</v>
      </c>
      <c r="B26" s="647">
        <v>181.95</v>
      </c>
      <c r="C26" s="497">
        <v>2380.8820000000001</v>
      </c>
      <c r="D26" s="648" t="s">
        <v>246</v>
      </c>
      <c r="E26" s="649"/>
      <c r="F26" s="647">
        <v>619.95000000000005</v>
      </c>
      <c r="G26" s="650">
        <v>6918.0540000000001</v>
      </c>
      <c r="H26" s="651" t="s">
        <v>246</v>
      </c>
      <c r="I26" s="654">
        <f t="shared" si="1"/>
        <v>2.2250671239102958E-4</v>
      </c>
      <c r="J26" s="652"/>
    </row>
    <row r="27" spans="1:10" x14ac:dyDescent="0.2">
      <c r="A27" s="646" t="s">
        <v>559</v>
      </c>
      <c r="B27" s="647">
        <v>1382.73</v>
      </c>
      <c r="C27" s="497">
        <v>2589.1949999999997</v>
      </c>
      <c r="D27" s="648">
        <f t="shared" si="2"/>
        <v>0.87252392007116342</v>
      </c>
      <c r="E27" s="649"/>
      <c r="F27" s="647">
        <v>2996.4650000000001</v>
      </c>
      <c r="G27" s="650">
        <v>4837.84</v>
      </c>
      <c r="H27" s="651">
        <f t="shared" si="0"/>
        <v>0.61451577108359356</v>
      </c>
      <c r="I27" s="654">
        <f t="shared" si="1"/>
        <v>1.5560038610190361E-4</v>
      </c>
      <c r="J27" s="652"/>
    </row>
    <row r="28" spans="1:10" x14ac:dyDescent="0.2">
      <c r="A28" s="646" t="s">
        <v>560</v>
      </c>
      <c r="B28" s="647">
        <v>1000</v>
      </c>
      <c r="C28" s="497">
        <v>750</v>
      </c>
      <c r="D28" s="648">
        <f t="shared" si="2"/>
        <v>-0.25</v>
      </c>
      <c r="E28" s="649"/>
      <c r="F28" s="647">
        <v>1766</v>
      </c>
      <c r="G28" s="650">
        <v>3750</v>
      </c>
      <c r="H28" s="651">
        <f t="shared" si="0"/>
        <v>1.1234428086070216</v>
      </c>
      <c r="I28" s="654">
        <f t="shared" si="1"/>
        <v>1.2061197722168126E-4</v>
      </c>
      <c r="J28" s="652"/>
    </row>
    <row r="29" spans="1:10" x14ac:dyDescent="0.2">
      <c r="A29" s="646" t="s">
        <v>558</v>
      </c>
      <c r="B29" s="647">
        <v>842.87</v>
      </c>
      <c r="C29" s="497">
        <v>708.14</v>
      </c>
      <c r="D29" s="648">
        <f t="shared" si="2"/>
        <v>-0.15984671420266472</v>
      </c>
      <c r="E29" s="649"/>
      <c r="F29" s="647">
        <v>3404.4949999999999</v>
      </c>
      <c r="G29" s="650">
        <v>1779.02</v>
      </c>
      <c r="H29" s="651">
        <f t="shared" si="0"/>
        <v>-0.47744966580946657</v>
      </c>
      <c r="I29" s="654">
        <f t="shared" si="1"/>
        <v>5.7218965257844107E-5</v>
      </c>
      <c r="J29" s="652"/>
    </row>
    <row r="30" spans="1:10" x14ac:dyDescent="0.2">
      <c r="A30" s="646" t="s">
        <v>561</v>
      </c>
      <c r="B30" s="647">
        <v>287</v>
      </c>
      <c r="C30" s="497">
        <v>353.08</v>
      </c>
      <c r="D30" s="648">
        <f t="shared" si="2"/>
        <v>0.23024390243902437</v>
      </c>
      <c r="E30" s="649"/>
      <c r="F30" s="647">
        <v>746</v>
      </c>
      <c r="G30" s="650">
        <v>731.07999999999993</v>
      </c>
      <c r="H30" s="651">
        <f t="shared" si="0"/>
        <v>-2.0000000000000129E-2</v>
      </c>
      <c r="I30" s="655">
        <f t="shared" si="1"/>
        <v>2.3513867815260462E-5</v>
      </c>
      <c r="J30" s="652"/>
    </row>
    <row r="31" spans="1:10" x14ac:dyDescent="0.2">
      <c r="A31" s="646" t="s">
        <v>554</v>
      </c>
      <c r="B31" s="647">
        <v>4402.42</v>
      </c>
      <c r="C31" s="497">
        <v>205</v>
      </c>
      <c r="D31" s="648">
        <f t="shared" si="2"/>
        <v>-0.9534347018230882</v>
      </c>
      <c r="E31" s="649"/>
      <c r="F31" s="647">
        <v>20259.741999999998</v>
      </c>
      <c r="G31" s="650">
        <v>324</v>
      </c>
      <c r="H31" s="651">
        <f t="shared" si="0"/>
        <v>-0.98400769368139041</v>
      </c>
      <c r="I31" s="655">
        <f t="shared" si="1"/>
        <v>1.0420874831953261E-5</v>
      </c>
      <c r="J31" s="652"/>
    </row>
    <row r="32" spans="1:10" x14ac:dyDescent="0.2">
      <c r="A32" s="646" t="s">
        <v>562</v>
      </c>
      <c r="B32" s="647">
        <v>10</v>
      </c>
      <c r="C32" s="497">
        <v>18</v>
      </c>
      <c r="D32" s="648">
        <f t="shared" si="2"/>
        <v>0.8</v>
      </c>
      <c r="E32" s="649"/>
      <c r="F32" s="647">
        <v>193</v>
      </c>
      <c r="G32" s="650">
        <v>154</v>
      </c>
      <c r="H32" s="651">
        <f t="shared" si="0"/>
        <v>-0.20207253886010368</v>
      </c>
      <c r="I32" s="655">
        <f t="shared" si="1"/>
        <v>4.9531318645703772E-6</v>
      </c>
      <c r="J32" s="652"/>
    </row>
    <row r="33" spans="1:10" x14ac:dyDescent="0.2">
      <c r="A33" s="646" t="s">
        <v>622</v>
      </c>
      <c r="B33" s="647">
        <v>0</v>
      </c>
      <c r="C33" s="497">
        <v>0</v>
      </c>
      <c r="D33" s="648" t="s">
        <v>247</v>
      </c>
      <c r="E33" s="649"/>
      <c r="F33" s="647">
        <v>0</v>
      </c>
      <c r="G33" s="650">
        <v>30</v>
      </c>
      <c r="H33" s="651" t="s">
        <v>246</v>
      </c>
      <c r="I33" s="655">
        <f t="shared" si="1"/>
        <v>9.6489581777345017E-7</v>
      </c>
      <c r="J33" s="652"/>
    </row>
    <row r="34" spans="1:10" x14ac:dyDescent="0.2">
      <c r="A34" s="646" t="s">
        <v>563</v>
      </c>
      <c r="B34" s="647">
        <v>7</v>
      </c>
      <c r="C34" s="497">
        <v>0</v>
      </c>
      <c r="D34" s="648" t="s">
        <v>247</v>
      </c>
      <c r="E34" s="649"/>
      <c r="F34" s="647">
        <v>8</v>
      </c>
      <c r="G34" s="650">
        <v>7</v>
      </c>
      <c r="H34" s="651">
        <f t="shared" si="0"/>
        <v>-0.125</v>
      </c>
      <c r="I34" s="656">
        <f t="shared" si="1"/>
        <v>2.251423574804717E-7</v>
      </c>
      <c r="J34" s="652"/>
    </row>
    <row r="35" spans="1:10" x14ac:dyDescent="0.2">
      <c r="A35" s="646" t="s">
        <v>564</v>
      </c>
      <c r="B35" s="647">
        <v>2</v>
      </c>
      <c r="C35" s="497">
        <v>2</v>
      </c>
      <c r="D35" s="648">
        <f t="shared" si="2"/>
        <v>0</v>
      </c>
      <c r="E35" s="649"/>
      <c r="F35" s="647">
        <v>10</v>
      </c>
      <c r="G35" s="650">
        <v>7</v>
      </c>
      <c r="H35" s="651">
        <f t="shared" si="0"/>
        <v>-0.30000000000000004</v>
      </c>
      <c r="I35" s="656">
        <f t="shared" si="1"/>
        <v>2.251423574804717E-7</v>
      </c>
      <c r="J35" s="652"/>
    </row>
    <row r="36" spans="1:10" x14ac:dyDescent="0.2">
      <c r="A36" s="646" t="s">
        <v>556</v>
      </c>
      <c r="B36" s="647">
        <v>1132.5999999999999</v>
      </c>
      <c r="C36" s="497">
        <v>0</v>
      </c>
      <c r="D36" s="648" t="s">
        <v>247</v>
      </c>
      <c r="E36" s="649"/>
      <c r="F36" s="647">
        <v>2645.2750000000001</v>
      </c>
      <c r="G36" s="650">
        <v>0</v>
      </c>
      <c r="H36" s="651" t="s">
        <v>247</v>
      </c>
      <c r="I36" s="656" t="s">
        <v>247</v>
      </c>
      <c r="J36" s="652"/>
    </row>
    <row r="37" spans="1:10" x14ac:dyDescent="0.2">
      <c r="A37" s="646" t="s">
        <v>804</v>
      </c>
      <c r="B37" s="647">
        <v>0</v>
      </c>
      <c r="C37" s="497">
        <v>0</v>
      </c>
      <c r="D37" s="648" t="s">
        <v>247</v>
      </c>
      <c r="E37" s="649"/>
      <c r="F37" s="647">
        <v>32820</v>
      </c>
      <c r="G37" s="650">
        <v>0</v>
      </c>
      <c r="H37" s="651" t="s">
        <v>247</v>
      </c>
      <c r="I37" s="656" t="s">
        <v>247</v>
      </c>
      <c r="J37" s="652"/>
    </row>
    <row r="38" spans="1:10" x14ac:dyDescent="0.2">
      <c r="A38" s="640" t="s">
        <v>565</v>
      </c>
      <c r="B38" s="657">
        <f>SUM(B39:B40)</f>
        <v>18877.989999999998</v>
      </c>
      <c r="C38" s="498">
        <f>SUM(C39:C40)</f>
        <v>9131.0869999999995</v>
      </c>
      <c r="D38" s="643">
        <f>+C38/B38-1</f>
        <v>-0.51631042287870688</v>
      </c>
      <c r="E38" s="658"/>
      <c r="F38" s="657">
        <f>SUM(F39:F40)</f>
        <v>85449.073999999993</v>
      </c>
      <c r="G38" s="659">
        <f>SUM(G39:G40)</f>
        <v>57216.837</v>
      </c>
      <c r="H38" s="645">
        <f>+G38/F38-1</f>
        <v>-0.33039839612539268</v>
      </c>
      <c r="I38" s="643">
        <f>SUM(I39:I40)</f>
        <v>1</v>
      </c>
      <c r="J38" s="652"/>
    </row>
    <row r="39" spans="1:10" x14ac:dyDescent="0.2">
      <c r="A39" s="660" t="s">
        <v>566</v>
      </c>
      <c r="B39" s="661">
        <v>12286.57</v>
      </c>
      <c r="C39" s="662">
        <v>8025.6869999999999</v>
      </c>
      <c r="D39" s="648">
        <f>+C39/B39-1</f>
        <v>-0.34679190368019719</v>
      </c>
      <c r="E39" s="663"/>
      <c r="F39" s="661">
        <v>49847.1</v>
      </c>
      <c r="G39" s="664">
        <v>36807.807000000001</v>
      </c>
      <c r="H39" s="651">
        <f>+G39/F39-1</f>
        <v>-0.26158578934381338</v>
      </c>
      <c r="I39" s="648">
        <f>G39/$G$38</f>
        <v>0.64330377088128798</v>
      </c>
      <c r="J39" s="652"/>
    </row>
    <row r="40" spans="1:10" x14ac:dyDescent="0.2">
      <c r="A40" s="660" t="s">
        <v>567</v>
      </c>
      <c r="B40" s="665">
        <v>6591.42</v>
      </c>
      <c r="C40" s="666">
        <v>1105.4000000000001</v>
      </c>
      <c r="D40" s="667">
        <f>+C40/B40-1</f>
        <v>-0.83229713779428405</v>
      </c>
      <c r="E40" s="663"/>
      <c r="F40" s="665">
        <v>35601.973999999995</v>
      </c>
      <c r="G40" s="668">
        <v>20409.03</v>
      </c>
      <c r="H40" s="669">
        <f>+G40/F40-1</f>
        <v>-0.42674442714889904</v>
      </c>
      <c r="I40" s="667">
        <f>G40/$G$38</f>
        <v>0.35669622911871202</v>
      </c>
      <c r="J40" s="652"/>
    </row>
    <row r="41" spans="1:10" ht="34.5" customHeight="1" x14ac:dyDescent="0.2">
      <c r="A41" s="1049" t="s">
        <v>817</v>
      </c>
      <c r="B41" s="1050"/>
      <c r="C41" s="1050"/>
      <c r="D41" s="1050"/>
      <c r="E41" s="1050"/>
      <c r="F41" s="1050"/>
      <c r="G41" s="670"/>
      <c r="H41" s="670"/>
      <c r="I41" s="671"/>
    </row>
    <row r="42" spans="1:10" x14ac:dyDescent="0.2">
      <c r="A42" s="499" t="s">
        <v>568</v>
      </c>
      <c r="B42" s="672"/>
      <c r="C42" s="673"/>
      <c r="D42" s="674"/>
      <c r="E42" s="672"/>
      <c r="F42" s="675"/>
      <c r="G42" s="676"/>
      <c r="H42" s="676"/>
      <c r="I42" s="677"/>
    </row>
  </sheetData>
  <mergeCells count="3">
    <mergeCell ref="B4:D4"/>
    <mergeCell ref="F4:I4"/>
    <mergeCell ref="A41:F41"/>
  </mergeCells>
  <pageMargins left="0.7" right="0.7" top="0.75" bottom="0.75" header="0.3" footer="0.3"/>
  <pageSetup paperSize="9" scale="7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A3033-7BD8-4D4A-A2F1-EE42F329AB87}">
  <sheetPr>
    <tabColor rgb="FF002060"/>
    <pageSetUpPr fitToPage="1"/>
  </sheetPr>
  <dimension ref="A1:M129"/>
  <sheetViews>
    <sheetView showGridLines="0" view="pageBreakPreview" zoomScaleNormal="100" zoomScaleSheetLayoutView="100" workbookViewId="0"/>
  </sheetViews>
  <sheetFormatPr baseColWidth="10" defaultColWidth="11.42578125" defaultRowHeight="12.75" x14ac:dyDescent="0.2"/>
  <cols>
    <col min="1" max="1" width="35.42578125" style="501" customWidth="1"/>
    <col min="2" max="3" width="11.7109375" style="501" customWidth="1"/>
    <col min="4" max="4" width="10.7109375" style="501" bestFit="1" customWidth="1"/>
    <col min="5" max="5" width="3" style="501" customWidth="1"/>
    <col min="6" max="6" width="14.140625" style="501" bestFit="1" customWidth="1"/>
    <col min="7" max="7" width="13.140625" style="501" bestFit="1" customWidth="1"/>
    <col min="8" max="8" width="10.7109375" style="501" bestFit="1" customWidth="1"/>
    <col min="9" max="9" width="7.7109375" style="501" bestFit="1" customWidth="1"/>
    <col min="10" max="10" width="3.42578125" style="501" customWidth="1"/>
    <col min="11" max="16384" width="11.42578125" style="501"/>
  </cols>
  <sheetData>
    <row r="1" spans="1:9" x14ac:dyDescent="0.2">
      <c r="A1" s="500" t="s">
        <v>569</v>
      </c>
    </row>
    <row r="2" spans="1:9" ht="15.75" x14ac:dyDescent="0.25">
      <c r="A2" s="502" t="s">
        <v>570</v>
      </c>
    </row>
    <row r="4" spans="1:9" x14ac:dyDescent="0.2">
      <c r="A4" s="503"/>
      <c r="B4" s="1048" t="s">
        <v>815</v>
      </c>
      <c r="C4" s="1048"/>
      <c r="D4" s="1048"/>
      <c r="E4" s="679"/>
      <c r="F4" s="1048" t="s">
        <v>816</v>
      </c>
      <c r="G4" s="1048"/>
      <c r="H4" s="1048"/>
      <c r="I4" s="1048"/>
    </row>
    <row r="5" spans="1:9" x14ac:dyDescent="0.2">
      <c r="A5" s="504" t="s">
        <v>571</v>
      </c>
      <c r="B5" s="636">
        <v>2024</v>
      </c>
      <c r="C5" s="496">
        <v>2025</v>
      </c>
      <c r="D5" s="506" t="s">
        <v>572</v>
      </c>
      <c r="E5" s="505"/>
      <c r="F5" s="636">
        <v>2024</v>
      </c>
      <c r="G5" s="496">
        <v>2025</v>
      </c>
      <c r="H5" s="505" t="s">
        <v>572</v>
      </c>
      <c r="I5" s="506" t="s">
        <v>522</v>
      </c>
    </row>
    <row r="6" spans="1:9" x14ac:dyDescent="0.2">
      <c r="A6" s="507" t="s">
        <v>573</v>
      </c>
      <c r="B6" s="508">
        <f>SUM(B7:B11)</f>
        <v>1249496.4210000001</v>
      </c>
      <c r="C6" s="509">
        <f>SUM(C7:C11)</f>
        <v>3820168.8020000001</v>
      </c>
      <c r="D6" s="510">
        <f t="shared" ref="D6:D30" si="0">(C6-B6)/B6</f>
        <v>2.0573667421493158</v>
      </c>
      <c r="E6" s="680"/>
      <c r="F6" s="508">
        <f>SUM(F7:F11)</f>
        <v>6020495.0349999992</v>
      </c>
      <c r="G6" s="509">
        <f>SUM(G7:G11)</f>
        <v>17234011.513</v>
      </c>
      <c r="H6" s="511">
        <f>(G6-F6)/F6</f>
        <v>1.8625572171076463</v>
      </c>
      <c r="I6" s="559">
        <f>SUM(I7:I11)</f>
        <v>1</v>
      </c>
    </row>
    <row r="7" spans="1:9" x14ac:dyDescent="0.2">
      <c r="A7" s="501" t="s">
        <v>248</v>
      </c>
      <c r="B7" s="512">
        <v>389722.34499999997</v>
      </c>
      <c r="C7" s="513">
        <v>2952793.91</v>
      </c>
      <c r="D7" s="681">
        <f t="shared" si="0"/>
        <v>6.5766605325132197</v>
      </c>
      <c r="E7" s="682"/>
      <c r="F7" s="514">
        <v>1651498.14</v>
      </c>
      <c r="G7" s="513">
        <v>13392704.225000001</v>
      </c>
      <c r="H7" s="515">
        <f t="shared" ref="H7:H31" si="1">(G7-F7)/F7</f>
        <v>7.1094273742264109</v>
      </c>
      <c r="I7" s="560">
        <f>G7/$G$6</f>
        <v>0.77710892875391113</v>
      </c>
    </row>
    <row r="8" spans="1:9" x14ac:dyDescent="0.2">
      <c r="A8" s="501" t="s">
        <v>249</v>
      </c>
      <c r="B8" s="512">
        <v>508187</v>
      </c>
      <c r="C8" s="513">
        <v>417339.99</v>
      </c>
      <c r="D8" s="681">
        <f t="shared" si="0"/>
        <v>-0.17876689092794584</v>
      </c>
      <c r="E8" s="682"/>
      <c r="F8" s="514">
        <v>2268882</v>
      </c>
      <c r="G8" s="513">
        <v>1868076.34</v>
      </c>
      <c r="H8" s="515">
        <f t="shared" si="1"/>
        <v>-0.17665337377615933</v>
      </c>
      <c r="I8" s="560">
        <f>G8/$G$6</f>
        <v>0.1083947482912419</v>
      </c>
    </row>
    <row r="9" spans="1:9" x14ac:dyDescent="0.2">
      <c r="A9" s="501" t="s">
        <v>251</v>
      </c>
      <c r="B9" s="512">
        <v>70387.740000000005</v>
      </c>
      <c r="C9" s="513">
        <v>224718.11</v>
      </c>
      <c r="D9" s="681">
        <f t="shared" si="0"/>
        <v>2.1925745875631182</v>
      </c>
      <c r="E9" s="682"/>
      <c r="F9" s="514">
        <v>737033.97600000002</v>
      </c>
      <c r="G9" s="513">
        <v>1078093.24</v>
      </c>
      <c r="H9" s="515">
        <f t="shared" si="1"/>
        <v>0.46274564688453379</v>
      </c>
      <c r="I9" s="560">
        <f>G9/$G$6</f>
        <v>6.2556140175882444E-2</v>
      </c>
    </row>
    <row r="10" spans="1:9" x14ac:dyDescent="0.2">
      <c r="A10" s="501" t="s">
        <v>250</v>
      </c>
      <c r="B10" s="512">
        <v>261060.5</v>
      </c>
      <c r="C10" s="513">
        <v>150095.9</v>
      </c>
      <c r="D10" s="681">
        <f t="shared" si="0"/>
        <v>-0.42505319648127543</v>
      </c>
      <c r="E10" s="682"/>
      <c r="F10" s="514">
        <v>1093362.3599999999</v>
      </c>
      <c r="G10" s="513">
        <v>629371.6</v>
      </c>
      <c r="H10" s="515">
        <f t="shared" si="1"/>
        <v>-0.42437052616298221</v>
      </c>
      <c r="I10" s="560">
        <f>G10/$G$6</f>
        <v>3.651915861407258E-2</v>
      </c>
    </row>
    <row r="11" spans="1:9" x14ac:dyDescent="0.2">
      <c r="A11" s="501" t="s">
        <v>252</v>
      </c>
      <c r="B11" s="512">
        <v>20138.836000000127</v>
      </c>
      <c r="C11" s="513">
        <v>75220.891999999993</v>
      </c>
      <c r="D11" s="681">
        <f t="shared" si="0"/>
        <v>2.735116170567133</v>
      </c>
      <c r="E11" s="682"/>
      <c r="F11" s="514">
        <v>269718.55899999943</v>
      </c>
      <c r="G11" s="513">
        <v>265766.10799999908</v>
      </c>
      <c r="H11" s="515">
        <f t="shared" si="1"/>
        <v>-1.4653982338680515E-2</v>
      </c>
      <c r="I11" s="560">
        <f>G11/$G$6</f>
        <v>1.5421024164891949E-2</v>
      </c>
    </row>
    <row r="12" spans="1:9" x14ac:dyDescent="0.2">
      <c r="A12" s="507" t="s">
        <v>574</v>
      </c>
      <c r="B12" s="508">
        <f>SUM(B13)</f>
        <v>1073751.8</v>
      </c>
      <c r="C12" s="509">
        <f>SUM(C13)</f>
        <v>1277828.55</v>
      </c>
      <c r="D12" s="510">
        <f t="shared" si="0"/>
        <v>0.19005951841012048</v>
      </c>
      <c r="E12" s="680"/>
      <c r="F12" s="508">
        <f>SUM(F13)</f>
        <v>5436638.7999999998</v>
      </c>
      <c r="G12" s="509">
        <f>SUM(G13)</f>
        <v>5964256.25</v>
      </c>
      <c r="H12" s="511">
        <f t="shared" si="1"/>
        <v>9.7048464944921517E-2</v>
      </c>
      <c r="I12" s="559">
        <f>SUM(I13)</f>
        <v>1</v>
      </c>
    </row>
    <row r="13" spans="1:9" x14ac:dyDescent="0.2">
      <c r="A13" s="501" t="s">
        <v>253</v>
      </c>
      <c r="B13" s="512">
        <v>1073751.8</v>
      </c>
      <c r="C13" s="513">
        <v>1277828.55</v>
      </c>
      <c r="D13" s="681">
        <f t="shared" si="0"/>
        <v>0.19005951841012048</v>
      </c>
      <c r="E13" s="682"/>
      <c r="F13" s="514">
        <v>5436638.7999999998</v>
      </c>
      <c r="G13" s="513">
        <v>5964256.25</v>
      </c>
      <c r="H13" s="515">
        <f t="shared" si="1"/>
        <v>9.7048464944921517E-2</v>
      </c>
      <c r="I13" s="560">
        <f>G12/$G$13</f>
        <v>1</v>
      </c>
    </row>
    <row r="14" spans="1:9" x14ac:dyDescent="0.2">
      <c r="A14" s="507" t="s">
        <v>575</v>
      </c>
      <c r="B14" s="508">
        <f>SUM(B15:B19)</f>
        <v>557680.15</v>
      </c>
      <c r="C14" s="509">
        <f>SUM(C15:C19)</f>
        <v>445862.05999999994</v>
      </c>
      <c r="D14" s="510">
        <f t="shared" si="0"/>
        <v>-0.20050577378448933</v>
      </c>
      <c r="E14" s="680"/>
      <c r="F14" s="508">
        <f>SUM(F15:F19)</f>
        <v>2498037.66</v>
      </c>
      <c r="G14" s="509">
        <f>SUM(G15:G19)</f>
        <v>2175890.44</v>
      </c>
      <c r="H14" s="511">
        <f t="shared" si="1"/>
        <v>-0.12896011343559977</v>
      </c>
      <c r="I14" s="559">
        <f>SUM(I15:I19)</f>
        <v>0.99999999999999989</v>
      </c>
    </row>
    <row r="15" spans="1:9" x14ac:dyDescent="0.2">
      <c r="A15" s="501" t="s">
        <v>249</v>
      </c>
      <c r="B15" s="512">
        <v>484250.14</v>
      </c>
      <c r="C15" s="513">
        <v>376336.62999999995</v>
      </c>
      <c r="D15" s="681">
        <f t="shared" si="0"/>
        <v>-0.22284662633241586</v>
      </c>
      <c r="E15" s="682"/>
      <c r="F15" s="514">
        <v>2159981.5300000003</v>
      </c>
      <c r="G15" s="513">
        <v>1897299.23</v>
      </c>
      <c r="H15" s="515">
        <f t="shared" si="1"/>
        <v>-0.12161321583152623</v>
      </c>
      <c r="I15" s="560">
        <f>G15/$G$14</f>
        <v>0.87196450479372478</v>
      </c>
    </row>
    <row r="16" spans="1:9" x14ac:dyDescent="0.2">
      <c r="A16" s="501" t="s">
        <v>255</v>
      </c>
      <c r="B16" s="512">
        <v>23860</v>
      </c>
      <c r="C16" s="513">
        <v>15568</v>
      </c>
      <c r="D16" s="681">
        <f t="shared" si="0"/>
        <v>-0.34752724224643755</v>
      </c>
      <c r="E16" s="682"/>
      <c r="F16" s="514">
        <v>118744</v>
      </c>
      <c r="G16" s="513">
        <v>101548</v>
      </c>
      <c r="H16" s="515">
        <f t="shared" si="1"/>
        <v>-0.144815738058344</v>
      </c>
      <c r="I16" s="560">
        <f>G16/$G$14</f>
        <v>4.6669629193278682E-2</v>
      </c>
    </row>
    <row r="17" spans="1:9" x14ac:dyDescent="0.2">
      <c r="A17" s="501" t="s">
        <v>254</v>
      </c>
      <c r="B17" s="512">
        <v>20996.020000000004</v>
      </c>
      <c r="C17" s="513">
        <v>38076.400000000001</v>
      </c>
      <c r="D17" s="681">
        <f t="shared" si="0"/>
        <v>0.81350560725318388</v>
      </c>
      <c r="E17" s="682"/>
      <c r="F17" s="514">
        <v>69723.34</v>
      </c>
      <c r="G17" s="513">
        <v>93109.540000000008</v>
      </c>
      <c r="H17" s="515">
        <f t="shared" si="1"/>
        <v>0.33541422427554407</v>
      </c>
      <c r="I17" s="560">
        <f>G17/$G$14</f>
        <v>4.2791465180572238E-2</v>
      </c>
    </row>
    <row r="18" spans="1:9" x14ac:dyDescent="0.2">
      <c r="A18" s="501" t="s">
        <v>262</v>
      </c>
      <c r="B18" s="512">
        <v>22592</v>
      </c>
      <c r="C18" s="513">
        <v>9000</v>
      </c>
      <c r="D18" s="681">
        <f t="shared" si="0"/>
        <v>-0.60162889518413598</v>
      </c>
      <c r="E18" s="682"/>
      <c r="F18" s="514">
        <v>100151</v>
      </c>
      <c r="G18" s="513">
        <v>39383</v>
      </c>
      <c r="H18" s="515">
        <f t="shared" si="1"/>
        <v>-0.60676378668211006</v>
      </c>
      <c r="I18" s="560">
        <f>G18/$G$14</f>
        <v>1.8099716454473693E-2</v>
      </c>
    </row>
    <row r="19" spans="1:9" x14ac:dyDescent="0.2">
      <c r="A19" s="501" t="s">
        <v>252</v>
      </c>
      <c r="B19" s="512">
        <v>5981.9899999999907</v>
      </c>
      <c r="C19" s="513">
        <v>6881.0299999999697</v>
      </c>
      <c r="D19" s="681">
        <f t="shared" si="0"/>
        <v>0.15029112385677348</v>
      </c>
      <c r="E19" s="682"/>
      <c r="F19" s="514">
        <v>49437.790000000037</v>
      </c>
      <c r="G19" s="513">
        <v>44550.669999999925</v>
      </c>
      <c r="H19" s="515">
        <f t="shared" si="1"/>
        <v>-9.8853933397914998E-2</v>
      </c>
      <c r="I19" s="560">
        <f>G19/$G$14</f>
        <v>2.0474684377950539E-2</v>
      </c>
    </row>
    <row r="20" spans="1:9" x14ac:dyDescent="0.2">
      <c r="A20" s="507" t="s">
        <v>576</v>
      </c>
      <c r="B20" s="508">
        <f>SUM(B21:B27)</f>
        <v>232908.27000000002</v>
      </c>
      <c r="C20" s="509">
        <f>SUM(C21:C27)</f>
        <v>197175.93</v>
      </c>
      <c r="D20" s="510">
        <f t="shared" si="0"/>
        <v>-0.15341808171946844</v>
      </c>
      <c r="E20" s="680"/>
      <c r="F20" s="508">
        <f>SUM(F21:F27)</f>
        <v>1150773.49</v>
      </c>
      <c r="G20" s="509">
        <f>SUM(G21:G27)</f>
        <v>1078747.55</v>
      </c>
      <c r="H20" s="511">
        <f t="shared" si="1"/>
        <v>-6.2589154708456093E-2</v>
      </c>
      <c r="I20" s="559">
        <f>SUM(I21:I27)</f>
        <v>1</v>
      </c>
    </row>
    <row r="21" spans="1:9" x14ac:dyDescent="0.2">
      <c r="A21" s="516" t="s">
        <v>249</v>
      </c>
      <c r="B21" s="406">
        <v>140721.41999999998</v>
      </c>
      <c r="C21" s="406">
        <v>114014.73</v>
      </c>
      <c r="D21" s="681">
        <f t="shared" si="0"/>
        <v>-0.18978411388969776</v>
      </c>
      <c r="E21" s="682"/>
      <c r="F21" s="514">
        <v>727207.90999999992</v>
      </c>
      <c r="G21" s="513">
        <v>685215.35</v>
      </c>
      <c r="H21" s="515">
        <f t="shared" si="1"/>
        <v>-5.7744916443496802E-2</v>
      </c>
      <c r="I21" s="560">
        <f t="shared" ref="I21:I27" si="2">G21/$G$20</f>
        <v>0.63519527807965814</v>
      </c>
    </row>
    <row r="22" spans="1:9" x14ac:dyDescent="0.2">
      <c r="A22" s="516" t="s">
        <v>250</v>
      </c>
      <c r="B22" s="406">
        <v>64185.8</v>
      </c>
      <c r="C22" s="406">
        <v>61001.8</v>
      </c>
      <c r="D22" s="681">
        <f t="shared" si="0"/>
        <v>-4.9605987617198817E-2</v>
      </c>
      <c r="E22" s="682"/>
      <c r="F22" s="514">
        <v>262267.8</v>
      </c>
      <c r="G22" s="513">
        <v>270673.8</v>
      </c>
      <c r="H22" s="515">
        <f t="shared" si="1"/>
        <v>3.2051208726347653E-2</v>
      </c>
      <c r="I22" s="560">
        <f t="shared" si="2"/>
        <v>0.25091486882171826</v>
      </c>
    </row>
    <row r="23" spans="1:9" x14ac:dyDescent="0.2">
      <c r="A23" s="516" t="s">
        <v>256</v>
      </c>
      <c r="B23" s="406">
        <v>7373.05</v>
      </c>
      <c r="C23" s="406">
        <v>7683</v>
      </c>
      <c r="D23" s="681">
        <f t="shared" si="0"/>
        <v>4.2038233838099542E-2</v>
      </c>
      <c r="E23" s="682"/>
      <c r="F23" s="514">
        <v>37909.94</v>
      </c>
      <c r="G23" s="513">
        <v>48830.8</v>
      </c>
      <c r="H23" s="515">
        <f t="shared" si="1"/>
        <v>0.28807378750797286</v>
      </c>
      <c r="I23" s="560">
        <f t="shared" si="2"/>
        <v>4.5266197823577908E-2</v>
      </c>
    </row>
    <row r="24" spans="1:9" x14ac:dyDescent="0.2">
      <c r="A24" s="516" t="s">
        <v>262</v>
      </c>
      <c r="B24" s="406">
        <v>3626.2</v>
      </c>
      <c r="C24" s="406">
        <v>715.15</v>
      </c>
      <c r="D24" s="681">
        <f t="shared" si="0"/>
        <v>-0.80278252716342169</v>
      </c>
      <c r="E24" s="682"/>
      <c r="F24" s="514">
        <v>16749</v>
      </c>
      <c r="G24" s="513">
        <v>29442.450000000004</v>
      </c>
      <c r="H24" s="515">
        <f t="shared" si="1"/>
        <v>0.7578631560093142</v>
      </c>
      <c r="I24" s="560">
        <f t="shared" si="2"/>
        <v>2.7293179020429759E-2</v>
      </c>
    </row>
    <row r="25" spans="1:9" x14ac:dyDescent="0.2">
      <c r="A25" s="516" t="s">
        <v>259</v>
      </c>
      <c r="B25" s="406">
        <v>3938</v>
      </c>
      <c r="C25" s="406">
        <v>0</v>
      </c>
      <c r="D25" s="681" t="s">
        <v>247</v>
      </c>
      <c r="E25" s="682"/>
      <c r="F25" s="514">
        <v>17857</v>
      </c>
      <c r="G25" s="513">
        <v>20174</v>
      </c>
      <c r="H25" s="515">
        <f t="shared" si="1"/>
        <v>0.12975303802430418</v>
      </c>
      <c r="I25" s="560">
        <f t="shared" si="2"/>
        <v>1.8701317096849954E-2</v>
      </c>
    </row>
    <row r="26" spans="1:9" x14ac:dyDescent="0.2">
      <c r="A26" s="516" t="s">
        <v>258</v>
      </c>
      <c r="B26" s="406">
        <v>2282.8000000000002</v>
      </c>
      <c r="C26" s="406">
        <v>12904</v>
      </c>
      <c r="D26" s="681">
        <f t="shared" si="0"/>
        <v>4.6527072016821442</v>
      </c>
      <c r="E26" s="682"/>
      <c r="F26" s="514">
        <v>14110.3</v>
      </c>
      <c r="G26" s="513">
        <v>18609.400000000001</v>
      </c>
      <c r="H26" s="515">
        <f t="shared" si="1"/>
        <v>0.31885218599179338</v>
      </c>
      <c r="I26" s="560">
        <f t="shared" si="2"/>
        <v>1.7250931415788616E-2</v>
      </c>
    </row>
    <row r="27" spans="1:9" x14ac:dyDescent="0.2">
      <c r="A27" s="501" t="s">
        <v>252</v>
      </c>
      <c r="B27" s="512">
        <v>10781.000000000058</v>
      </c>
      <c r="C27" s="513">
        <v>857.25</v>
      </c>
      <c r="D27" s="681">
        <f t="shared" si="0"/>
        <v>-0.92048511269826594</v>
      </c>
      <c r="E27" s="682"/>
      <c r="F27" s="514">
        <v>74671.540000000037</v>
      </c>
      <c r="G27" s="513">
        <v>5801.7500000002328</v>
      </c>
      <c r="H27" s="515">
        <f t="shared" si="1"/>
        <v>-0.92230306218406333</v>
      </c>
      <c r="I27" s="560">
        <f t="shared" si="2"/>
        <v>5.3782277419774744E-3</v>
      </c>
    </row>
    <row r="28" spans="1:9" x14ac:dyDescent="0.2">
      <c r="A28" s="507" t="s">
        <v>577</v>
      </c>
      <c r="B28" s="508">
        <f>SUM(B29:B32)</f>
        <v>255880.05499999999</v>
      </c>
      <c r="C28" s="509">
        <f>SUM(C29:C32)</f>
        <v>246634.47</v>
      </c>
      <c r="D28" s="510">
        <f t="shared" si="0"/>
        <v>-3.6132495750792269E-2</v>
      </c>
      <c r="E28" s="680"/>
      <c r="F28" s="508">
        <f>SUM(F29:F32)</f>
        <v>833327.69</v>
      </c>
      <c r="G28" s="509">
        <f>SUM(G29:G32)</f>
        <v>1030514.525</v>
      </c>
      <c r="H28" s="511">
        <f t="shared" si="1"/>
        <v>0.23662580442994771</v>
      </c>
      <c r="I28" s="559">
        <f>SUM(I29:I32)</f>
        <v>1</v>
      </c>
    </row>
    <row r="29" spans="1:9" x14ac:dyDescent="0.2">
      <c r="A29" s="501" t="s">
        <v>261</v>
      </c>
      <c r="B29" s="512">
        <v>253372.79999999999</v>
      </c>
      <c r="C29" s="513">
        <v>246200.64</v>
      </c>
      <c r="D29" s="681">
        <f t="shared" si="0"/>
        <v>-2.8306748001363898E-2</v>
      </c>
      <c r="E29" s="682"/>
      <c r="F29" s="514">
        <v>825029.74</v>
      </c>
      <c r="G29" s="513">
        <v>1027891.18</v>
      </c>
      <c r="H29" s="515">
        <f t="shared" si="1"/>
        <v>0.24588379080734721</v>
      </c>
      <c r="I29" s="560">
        <f>G29/$G$28</f>
        <v>0.99745433476544154</v>
      </c>
    </row>
    <row r="30" spans="1:9" x14ac:dyDescent="0.2">
      <c r="A30" s="501" t="s">
        <v>248</v>
      </c>
      <c r="B30" s="512">
        <v>507.255</v>
      </c>
      <c r="C30" s="513">
        <v>433.83</v>
      </c>
      <c r="D30" s="681">
        <f t="shared" si="0"/>
        <v>-0.14474968211254696</v>
      </c>
      <c r="E30" s="682"/>
      <c r="F30" s="514">
        <v>2799.9500000000003</v>
      </c>
      <c r="G30" s="513">
        <v>1723.3449999999998</v>
      </c>
      <c r="H30" s="515">
        <f t="shared" si="1"/>
        <v>-0.38450865194021333</v>
      </c>
      <c r="I30" s="560">
        <f>G30/$G$28</f>
        <v>1.6723150991006166E-3</v>
      </c>
    </row>
    <row r="31" spans="1:9" x14ac:dyDescent="0.2">
      <c r="A31" s="501" t="s">
        <v>251</v>
      </c>
      <c r="B31" s="683">
        <v>600</v>
      </c>
      <c r="C31" s="684">
        <v>0</v>
      </c>
      <c r="D31" s="681" t="s">
        <v>247</v>
      </c>
      <c r="E31" s="682"/>
      <c r="F31" s="514">
        <v>2698</v>
      </c>
      <c r="G31" s="513">
        <v>900</v>
      </c>
      <c r="H31" s="515">
        <f t="shared" si="1"/>
        <v>-0.66641957005189034</v>
      </c>
      <c r="I31" s="560">
        <f>G31/$G$28</f>
        <v>8.7335013545781896E-4</v>
      </c>
    </row>
    <row r="32" spans="1:9" x14ac:dyDescent="0.2">
      <c r="A32" s="501" t="s">
        <v>265</v>
      </c>
      <c r="B32" s="683">
        <v>1400</v>
      </c>
      <c r="C32" s="684">
        <v>0</v>
      </c>
      <c r="D32" s="681" t="s">
        <v>247</v>
      </c>
      <c r="E32" s="682"/>
      <c r="F32" s="514">
        <v>2800</v>
      </c>
      <c r="G32" s="513">
        <v>0</v>
      </c>
      <c r="H32" s="515" t="s">
        <v>247</v>
      </c>
      <c r="I32" s="685" t="s">
        <v>247</v>
      </c>
    </row>
    <row r="33" spans="1:9" x14ac:dyDescent="0.2">
      <c r="A33" s="507" t="s">
        <v>541</v>
      </c>
      <c r="B33" s="508">
        <f>SUM(B34:B39)</f>
        <v>166810.90000000002</v>
      </c>
      <c r="C33" s="509">
        <f>SUM(C34:C39)</f>
        <v>171815.93000000002</v>
      </c>
      <c r="D33" s="510">
        <f t="shared" ref="D33:D47" si="3">(C33-B33)/B33</f>
        <v>3.0004214352898989E-2</v>
      </c>
      <c r="E33" s="680"/>
      <c r="F33" s="508">
        <f>SUM(F34:F39)</f>
        <v>726246.53</v>
      </c>
      <c r="G33" s="509">
        <f>SUM(G34:G39)</f>
        <v>833808.80499999993</v>
      </c>
      <c r="H33" s="511">
        <f t="shared" ref="H33:H62" si="4">(G33-F33)/F33</f>
        <v>0.1481071104050575</v>
      </c>
      <c r="I33" s="559">
        <f>SUM(I34:I39)</f>
        <v>1</v>
      </c>
    </row>
    <row r="34" spans="1:9" x14ac:dyDescent="0.2">
      <c r="A34" s="501" t="s">
        <v>255</v>
      </c>
      <c r="B34" s="512">
        <v>34081</v>
      </c>
      <c r="C34" s="513">
        <v>41351.410000000003</v>
      </c>
      <c r="D34" s="681">
        <f t="shared" si="3"/>
        <v>0.21332736715471975</v>
      </c>
      <c r="E34" s="682"/>
      <c r="F34" s="514">
        <v>193388.08000000002</v>
      </c>
      <c r="G34" s="513">
        <v>184224.41</v>
      </c>
      <c r="H34" s="515">
        <f t="shared" si="4"/>
        <v>-4.7384875014013332E-2</v>
      </c>
      <c r="I34" s="560">
        <f t="shared" ref="I34:I39" si="5">G34/$G$33</f>
        <v>0.22094322930542815</v>
      </c>
    </row>
    <row r="35" spans="1:9" x14ac:dyDescent="0.2">
      <c r="A35" s="501" t="s">
        <v>249</v>
      </c>
      <c r="B35" s="512">
        <v>25848.67</v>
      </c>
      <c r="C35" s="513">
        <v>33573.519999999997</v>
      </c>
      <c r="D35" s="681">
        <f t="shared" si="3"/>
        <v>0.2988490316909922</v>
      </c>
      <c r="E35" s="682"/>
      <c r="F35" s="514">
        <v>91001.15</v>
      </c>
      <c r="G35" s="513">
        <v>166169.215</v>
      </c>
      <c r="H35" s="515">
        <f t="shared" si="4"/>
        <v>0.8260122536912996</v>
      </c>
      <c r="I35" s="560">
        <f t="shared" si="5"/>
        <v>0.19928935027257239</v>
      </c>
    </row>
    <row r="36" spans="1:9" x14ac:dyDescent="0.2">
      <c r="A36" s="501" t="s">
        <v>262</v>
      </c>
      <c r="B36" s="512">
        <v>28616.23</v>
      </c>
      <c r="C36" s="513">
        <v>23989.200000000001</v>
      </c>
      <c r="D36" s="681">
        <f t="shared" si="3"/>
        <v>-0.16169250806273219</v>
      </c>
      <c r="E36" s="682"/>
      <c r="F36" s="514">
        <v>51651.86</v>
      </c>
      <c r="G36" s="513">
        <v>149240.6</v>
      </c>
      <c r="H36" s="515">
        <f t="shared" si="4"/>
        <v>1.8893557753776922</v>
      </c>
      <c r="I36" s="560">
        <f t="shared" si="5"/>
        <v>0.17898659633367631</v>
      </c>
    </row>
    <row r="37" spans="1:9" x14ac:dyDescent="0.2">
      <c r="A37" s="501" t="s">
        <v>256</v>
      </c>
      <c r="B37" s="512">
        <v>29258</v>
      </c>
      <c r="C37" s="513">
        <v>5882</v>
      </c>
      <c r="D37" s="681">
        <f t="shared" si="3"/>
        <v>-0.7989609679403924</v>
      </c>
      <c r="E37" s="682"/>
      <c r="F37" s="514">
        <v>129002.16</v>
      </c>
      <c r="G37" s="513">
        <v>134413.58000000002</v>
      </c>
      <c r="H37" s="515">
        <f t="shared" si="4"/>
        <v>4.1948289858092395E-2</v>
      </c>
      <c r="I37" s="560">
        <f t="shared" si="5"/>
        <v>0.16120431829692664</v>
      </c>
    </row>
    <row r="38" spans="1:9" x14ac:dyDescent="0.2">
      <c r="A38" s="501" t="s">
        <v>253</v>
      </c>
      <c r="B38" s="512">
        <v>2577.6</v>
      </c>
      <c r="C38" s="513">
        <v>14500</v>
      </c>
      <c r="D38" s="681">
        <f t="shared" si="3"/>
        <v>4.6253879577901928</v>
      </c>
      <c r="E38" s="682"/>
      <c r="F38" s="514">
        <v>19044.399999999998</v>
      </c>
      <c r="G38" s="513">
        <v>61202</v>
      </c>
      <c r="H38" s="515">
        <f t="shared" si="4"/>
        <v>2.213648106530004</v>
      </c>
      <c r="I38" s="560">
        <f t="shared" si="5"/>
        <v>7.3400520158815069E-2</v>
      </c>
    </row>
    <row r="39" spans="1:9" x14ac:dyDescent="0.2">
      <c r="A39" s="501" t="s">
        <v>252</v>
      </c>
      <c r="B39" s="512">
        <v>46429.400000000023</v>
      </c>
      <c r="C39" s="513">
        <v>52519.800000000032</v>
      </c>
      <c r="D39" s="681">
        <f t="shared" si="3"/>
        <v>0.13117550517560006</v>
      </c>
      <c r="E39" s="682"/>
      <c r="F39" s="514">
        <v>242158.88</v>
      </c>
      <c r="G39" s="513">
        <v>138559</v>
      </c>
      <c r="H39" s="515">
        <f t="shared" si="4"/>
        <v>-0.42781780292343607</v>
      </c>
      <c r="I39" s="560">
        <f t="shared" si="5"/>
        <v>0.16617598563258157</v>
      </c>
    </row>
    <row r="40" spans="1:9" x14ac:dyDescent="0.2">
      <c r="A40" s="507" t="s">
        <v>581</v>
      </c>
      <c r="B40" s="508">
        <f>SUM(B41:B43)</f>
        <v>141515.47</v>
      </c>
      <c r="C40" s="509">
        <f>SUM(C41:C43)</f>
        <v>141059.41</v>
      </c>
      <c r="D40" s="510">
        <f t="shared" si="3"/>
        <v>-3.2226865373799606E-3</v>
      </c>
      <c r="E40" s="680"/>
      <c r="F40" s="508">
        <f>SUM(F41:F43)</f>
        <v>142896.47</v>
      </c>
      <c r="G40" s="509">
        <f>SUM(G41:G43)</f>
        <v>585742.31999999995</v>
      </c>
      <c r="H40" s="511">
        <f>(G40-F40)/F40</f>
        <v>3.0990678076232392</v>
      </c>
      <c r="I40" s="559">
        <f>SUM(I41:I43)</f>
        <v>1</v>
      </c>
    </row>
    <row r="41" spans="1:9" x14ac:dyDescent="0.2">
      <c r="A41" s="501" t="s">
        <v>253</v>
      </c>
      <c r="B41" s="512">
        <v>140976.47</v>
      </c>
      <c r="C41" s="513">
        <v>140853.41</v>
      </c>
      <c r="D41" s="681">
        <f t="shared" si="3"/>
        <v>-8.7291162844407768E-4</v>
      </c>
      <c r="E41" s="682"/>
      <c r="F41" s="514">
        <v>140976.47</v>
      </c>
      <c r="G41" s="513">
        <v>583359.31999999995</v>
      </c>
      <c r="H41" s="515">
        <f>(G41-F41)/F41</f>
        <v>3.1379906873820858</v>
      </c>
      <c r="I41" s="560">
        <f>G41/$G$40</f>
        <v>0.99593165813936746</v>
      </c>
    </row>
    <row r="42" spans="1:9" x14ac:dyDescent="0.2">
      <c r="A42" s="501" t="s">
        <v>250</v>
      </c>
      <c r="B42" s="512">
        <v>537</v>
      </c>
      <c r="C42" s="513">
        <v>206</v>
      </c>
      <c r="D42" s="681">
        <f t="shared" si="3"/>
        <v>-0.61638733705772808</v>
      </c>
      <c r="E42" s="682"/>
      <c r="F42" s="514">
        <v>1918</v>
      </c>
      <c r="G42" s="513">
        <v>2383</v>
      </c>
      <c r="H42" s="515">
        <f>(G42-F42)/F42</f>
        <v>0.24244004171011471</v>
      </c>
      <c r="I42" s="560">
        <f>G42/$G$40</f>
        <v>4.068341860632505E-3</v>
      </c>
    </row>
    <row r="43" spans="1:9" x14ac:dyDescent="0.2">
      <c r="A43" s="501" t="s">
        <v>256</v>
      </c>
      <c r="B43" s="512">
        <v>2</v>
      </c>
      <c r="C43" s="513">
        <v>0</v>
      </c>
      <c r="D43" s="686" t="s">
        <v>247</v>
      </c>
      <c r="E43" s="682"/>
      <c r="F43" s="514">
        <v>2</v>
      </c>
      <c r="G43" s="513">
        <v>0</v>
      </c>
      <c r="H43" s="515" t="s">
        <v>247</v>
      </c>
      <c r="I43" s="560" t="s">
        <v>247</v>
      </c>
    </row>
    <row r="44" spans="1:9" x14ac:dyDescent="0.2">
      <c r="A44" s="507" t="s">
        <v>578</v>
      </c>
      <c r="B44" s="508">
        <f>SUM(B45:B48)</f>
        <v>99618.31</v>
      </c>
      <c r="C44" s="509">
        <f>SUM(C45:C48)</f>
        <v>111574.41</v>
      </c>
      <c r="D44" s="510">
        <f t="shared" si="3"/>
        <v>0.12001910090624912</v>
      </c>
      <c r="E44" s="680"/>
      <c r="F44" s="508">
        <f>SUM(F45:F48)</f>
        <v>483078.37</v>
      </c>
      <c r="G44" s="509">
        <f>SUM(G45:G48)</f>
        <v>526326.81099999999</v>
      </c>
      <c r="H44" s="511">
        <f t="shared" si="4"/>
        <v>8.9526759395168104E-2</v>
      </c>
      <c r="I44" s="559">
        <f>SUM(I45:I48)</f>
        <v>1</v>
      </c>
    </row>
    <row r="45" spans="1:9" x14ac:dyDescent="0.2">
      <c r="A45" s="501" t="s">
        <v>250</v>
      </c>
      <c r="B45" s="512">
        <v>82050</v>
      </c>
      <c r="C45" s="513">
        <v>92503</v>
      </c>
      <c r="D45" s="681">
        <f>(C45-B45)/B45</f>
        <v>0.12739792809262646</v>
      </c>
      <c r="E45" s="682"/>
      <c r="F45" s="514">
        <v>397524</v>
      </c>
      <c r="G45" s="513">
        <v>414193.821</v>
      </c>
      <c r="H45" s="515">
        <f t="shared" si="4"/>
        <v>4.193412473209164E-2</v>
      </c>
      <c r="I45" s="560">
        <f>G45/$G$44</f>
        <v>0.78695178042146141</v>
      </c>
    </row>
    <row r="46" spans="1:9" x14ac:dyDescent="0.2">
      <c r="A46" s="501" t="s">
        <v>253</v>
      </c>
      <c r="B46" s="512">
        <v>8033.31</v>
      </c>
      <c r="C46" s="513">
        <v>10019.41</v>
      </c>
      <c r="D46" s="681">
        <f t="shared" si="3"/>
        <v>0.24723308324961932</v>
      </c>
      <c r="E46" s="682"/>
      <c r="F46" s="514">
        <v>48818.57</v>
      </c>
      <c r="G46" s="513">
        <v>67520.03</v>
      </c>
      <c r="H46" s="515">
        <f t="shared" si="4"/>
        <v>0.38308086451528589</v>
      </c>
      <c r="I46" s="560">
        <f t="shared" ref="I46:I48" si="6">G46/$G$44</f>
        <v>0.12828537058888304</v>
      </c>
    </row>
    <row r="47" spans="1:9" x14ac:dyDescent="0.2">
      <c r="A47" s="501" t="s">
        <v>248</v>
      </c>
      <c r="B47" s="512">
        <v>6350</v>
      </c>
      <c r="C47" s="513">
        <v>9052</v>
      </c>
      <c r="D47" s="681">
        <f t="shared" si="3"/>
        <v>0.42551181102362207</v>
      </c>
      <c r="E47" s="682"/>
      <c r="F47" s="514">
        <v>24736</v>
      </c>
      <c r="G47" s="513">
        <v>26956</v>
      </c>
      <c r="H47" s="515">
        <f t="shared" si="4"/>
        <v>8.9747736093143599E-2</v>
      </c>
      <c r="I47" s="560">
        <f t="shared" si="6"/>
        <v>5.1215327504948255E-2</v>
      </c>
    </row>
    <row r="48" spans="1:9" x14ac:dyDescent="0.2">
      <c r="A48" s="501" t="s">
        <v>249</v>
      </c>
      <c r="B48" s="512">
        <v>3185</v>
      </c>
      <c r="C48" s="513">
        <v>0</v>
      </c>
      <c r="D48" s="681" t="s">
        <v>247</v>
      </c>
      <c r="E48" s="682"/>
      <c r="F48" s="514">
        <v>11999.8</v>
      </c>
      <c r="G48" s="513">
        <v>17656.96</v>
      </c>
      <c r="H48" s="515">
        <f t="shared" si="4"/>
        <v>0.47143785729762167</v>
      </c>
      <c r="I48" s="560">
        <f t="shared" si="6"/>
        <v>3.3547521484707341E-2</v>
      </c>
    </row>
    <row r="49" spans="1:13" x14ac:dyDescent="0.2">
      <c r="A49" s="507" t="s">
        <v>579</v>
      </c>
      <c r="B49" s="508">
        <f>SUM(B50:B53)</f>
        <v>92442.7</v>
      </c>
      <c r="C49" s="509">
        <f>SUM(C50:C53)</f>
        <v>76461.3</v>
      </c>
      <c r="D49" s="510">
        <f t="shared" ref="D49:D55" si="7">(C49-B49)/B49</f>
        <v>-0.17287898341350907</v>
      </c>
      <c r="E49" s="680"/>
      <c r="F49" s="508">
        <f>SUM(F50:F53)</f>
        <v>470978.21499999997</v>
      </c>
      <c r="G49" s="509">
        <f>SUM(G50:G53)</f>
        <v>376376.826</v>
      </c>
      <c r="H49" s="511">
        <f>(G49-F49)/F49</f>
        <v>-0.20086149632207506</v>
      </c>
      <c r="I49" s="559">
        <f>SUM(I50:I53)</f>
        <v>1</v>
      </c>
      <c r="L49" s="517"/>
      <c r="M49" s="517"/>
    </row>
    <row r="50" spans="1:13" x14ac:dyDescent="0.2">
      <c r="A50" s="501" t="s">
        <v>249</v>
      </c>
      <c r="B50" s="512">
        <v>49506</v>
      </c>
      <c r="C50" s="513">
        <v>49878</v>
      </c>
      <c r="D50" s="681">
        <f t="shared" si="7"/>
        <v>7.5142406980972E-3</v>
      </c>
      <c r="E50" s="682"/>
      <c r="F50" s="514">
        <v>248151</v>
      </c>
      <c r="G50" s="513">
        <v>247801.12599999999</v>
      </c>
      <c r="H50" s="515">
        <f>(G50-F50)/F50</f>
        <v>-1.4099237963982039E-3</v>
      </c>
      <c r="I50" s="560">
        <f>G50/$G$49</f>
        <v>0.65838571580918748</v>
      </c>
    </row>
    <row r="51" spans="1:13" x14ac:dyDescent="0.2">
      <c r="A51" s="501" t="s">
        <v>256</v>
      </c>
      <c r="B51" s="512">
        <v>38650.5</v>
      </c>
      <c r="C51" s="513">
        <v>22700</v>
      </c>
      <c r="D51" s="681">
        <f t="shared" si="7"/>
        <v>-0.41268547625515839</v>
      </c>
      <c r="E51" s="682"/>
      <c r="F51" s="514">
        <v>202258.04499999998</v>
      </c>
      <c r="G51" s="513">
        <v>108476.2</v>
      </c>
      <c r="H51" s="515">
        <f>(G51-F51)/F51</f>
        <v>-0.46367423852040096</v>
      </c>
      <c r="I51" s="560">
        <f>G51/$G$49</f>
        <v>0.28821168708192463</v>
      </c>
    </row>
    <row r="52" spans="1:13" x14ac:dyDescent="0.2">
      <c r="A52" s="501" t="s">
        <v>263</v>
      </c>
      <c r="B52" s="512">
        <v>3400</v>
      </c>
      <c r="C52" s="513">
        <v>3000</v>
      </c>
      <c r="D52" s="681">
        <f t="shared" si="7"/>
        <v>-0.11764705882352941</v>
      </c>
      <c r="E52" s="682"/>
      <c r="F52" s="514">
        <v>16200</v>
      </c>
      <c r="G52" s="513">
        <v>15750</v>
      </c>
      <c r="H52" s="515">
        <f>(G52-F52)/F52</f>
        <v>-2.7777777777777776E-2</v>
      </c>
      <c r="I52" s="560">
        <f>G52/$G$49</f>
        <v>4.1846359584317233E-2</v>
      </c>
    </row>
    <row r="53" spans="1:13" x14ac:dyDescent="0.2">
      <c r="A53" s="501" t="s">
        <v>262</v>
      </c>
      <c r="B53" s="512">
        <v>886.2</v>
      </c>
      <c r="C53" s="513">
        <v>883.3</v>
      </c>
      <c r="D53" s="681">
        <f t="shared" si="7"/>
        <v>-3.272399006996266E-3</v>
      </c>
      <c r="E53" s="682"/>
      <c r="F53" s="514">
        <v>4369.17</v>
      </c>
      <c r="G53" s="513">
        <v>4349.5</v>
      </c>
      <c r="H53" s="515">
        <f>(G53-F53)/F53</f>
        <v>-4.5019992355527644E-3</v>
      </c>
      <c r="I53" s="560">
        <f>G53/$G$49</f>
        <v>1.1556237524570655E-2</v>
      </c>
    </row>
    <row r="54" spans="1:13" x14ac:dyDescent="0.2">
      <c r="A54" s="507" t="s">
        <v>582</v>
      </c>
      <c r="B54" s="508">
        <f>SUM(B55)</f>
        <v>81194.27</v>
      </c>
      <c r="C54" s="509">
        <f>SUM(C55)</f>
        <v>36600.21</v>
      </c>
      <c r="D54" s="510">
        <f t="shared" si="7"/>
        <v>-0.54922668804091723</v>
      </c>
      <c r="E54" s="680"/>
      <c r="F54" s="508">
        <f>SUM(F55)</f>
        <v>415144.41</v>
      </c>
      <c r="G54" s="509">
        <f>SUM(G55)</f>
        <v>356363.72000000003</v>
      </c>
      <c r="H54" s="511">
        <f t="shared" ref="H54:H55" si="8">(G54-F54)/F54</f>
        <v>-0.14159094662987259</v>
      </c>
      <c r="I54" s="559">
        <f>SUM(I55)</f>
        <v>1</v>
      </c>
    </row>
    <row r="55" spans="1:13" x14ac:dyDescent="0.2">
      <c r="A55" s="501" t="s">
        <v>253</v>
      </c>
      <c r="B55" s="512">
        <v>81194.27</v>
      </c>
      <c r="C55" s="513">
        <v>36600.21</v>
      </c>
      <c r="D55" s="681">
        <f t="shared" si="7"/>
        <v>-0.54922668804091723</v>
      </c>
      <c r="E55" s="682"/>
      <c r="F55" s="514">
        <v>415144.41</v>
      </c>
      <c r="G55" s="513">
        <v>356363.72000000003</v>
      </c>
      <c r="H55" s="515">
        <f t="shared" si="8"/>
        <v>-0.14159094662987259</v>
      </c>
      <c r="I55" s="560">
        <f>G55/$G$54</f>
        <v>1</v>
      </c>
    </row>
    <row r="56" spans="1:13" x14ac:dyDescent="0.2">
      <c r="A56" s="507" t="s">
        <v>580</v>
      </c>
      <c r="B56" s="508">
        <f>SUM(B57:B62)</f>
        <v>99046.385999999984</v>
      </c>
      <c r="C56" s="509">
        <f>SUM(C57:C62)</f>
        <v>61358.127999999997</v>
      </c>
      <c r="D56" s="510">
        <f>(C56-B56)/B56</f>
        <v>-0.38051118795995237</v>
      </c>
      <c r="E56" s="680"/>
      <c r="F56" s="508">
        <f>SUM(F57:F62)</f>
        <v>426855.34270000004</v>
      </c>
      <c r="G56" s="509">
        <f>SUM(G57:G62)</f>
        <v>315820.58900000004</v>
      </c>
      <c r="H56" s="511">
        <f t="shared" si="4"/>
        <v>-0.26012267527839472</v>
      </c>
      <c r="I56" s="559">
        <f>SUM(I57:I62)</f>
        <v>1</v>
      </c>
    </row>
    <row r="57" spans="1:13" x14ac:dyDescent="0.2">
      <c r="A57" s="501" t="s">
        <v>249</v>
      </c>
      <c r="B57" s="512">
        <v>61884.429999999993</v>
      </c>
      <c r="C57" s="513">
        <v>33224.050000000003</v>
      </c>
      <c r="D57" s="681">
        <f>(C57-B57)/B57</f>
        <v>-0.46312747810717481</v>
      </c>
      <c r="E57" s="682"/>
      <c r="F57" s="514">
        <v>291471.5</v>
      </c>
      <c r="G57" s="513">
        <v>183870.85000000003</v>
      </c>
      <c r="H57" s="515">
        <f t="shared" si="4"/>
        <v>-0.36916353742990299</v>
      </c>
      <c r="I57" s="560">
        <f t="shared" ref="I57:I62" si="9">G57/$G$56</f>
        <v>0.58220032640113917</v>
      </c>
    </row>
    <row r="58" spans="1:13" x14ac:dyDescent="0.2">
      <c r="A58" s="501" t="s">
        <v>262</v>
      </c>
      <c r="B58" s="512">
        <v>11760.490000000002</v>
      </c>
      <c r="C58" s="513">
        <v>8003.0199999999995</v>
      </c>
      <c r="D58" s="681">
        <f>(C58-B58)/B58</f>
        <v>-0.31949944262526492</v>
      </c>
      <c r="E58" s="682"/>
      <c r="F58" s="514">
        <v>61134.390000000014</v>
      </c>
      <c r="G58" s="513">
        <v>49146.569999999992</v>
      </c>
      <c r="H58" s="515">
        <f t="shared" si="4"/>
        <v>-0.1960896313842343</v>
      </c>
      <c r="I58" s="560">
        <f t="shared" si="9"/>
        <v>0.15561547192225642</v>
      </c>
    </row>
    <row r="59" spans="1:13" x14ac:dyDescent="0.2">
      <c r="A59" s="501" t="s">
        <v>259</v>
      </c>
      <c r="B59" s="512">
        <v>9595.43</v>
      </c>
      <c r="C59" s="513">
        <v>9620.39</v>
      </c>
      <c r="D59" s="681">
        <f>(C59-B59)/B59</f>
        <v>2.6012382978145977E-3</v>
      </c>
      <c r="E59" s="682"/>
      <c r="F59" s="514">
        <v>28639.15</v>
      </c>
      <c r="G59" s="513">
        <v>42490.86</v>
      </c>
      <c r="H59" s="515">
        <f t="shared" si="4"/>
        <v>0.48366344671542272</v>
      </c>
      <c r="I59" s="560">
        <f t="shared" si="9"/>
        <v>0.13454113341546581</v>
      </c>
    </row>
    <row r="60" spans="1:13" x14ac:dyDescent="0.2">
      <c r="A60" s="501" t="s">
        <v>267</v>
      </c>
      <c r="B60" s="512">
        <v>3107.95</v>
      </c>
      <c r="C60" s="513">
        <v>3508.58</v>
      </c>
      <c r="D60" s="681">
        <f t="shared" ref="D60:D70" si="10">(C60-B60)/B60</f>
        <v>0.128904905162567</v>
      </c>
      <c r="E60" s="682"/>
      <c r="F60" s="514">
        <v>11601.77</v>
      </c>
      <c r="G60" s="513">
        <v>12943.310000000001</v>
      </c>
      <c r="H60" s="515">
        <f t="shared" si="4"/>
        <v>0.11563235609738866</v>
      </c>
      <c r="I60" s="560">
        <f t="shared" si="9"/>
        <v>4.0983110192350382E-2</v>
      </c>
    </row>
    <row r="61" spans="1:13" x14ac:dyDescent="0.2">
      <c r="A61" s="501" t="s">
        <v>248</v>
      </c>
      <c r="B61" s="512">
        <v>1279.25</v>
      </c>
      <c r="C61" s="513">
        <v>4051.7</v>
      </c>
      <c r="D61" s="681">
        <f t="shared" si="10"/>
        <v>2.1672464334571035</v>
      </c>
      <c r="E61" s="682"/>
      <c r="F61" s="514">
        <v>7833.57</v>
      </c>
      <c r="G61" s="513">
        <v>12232.46</v>
      </c>
      <c r="H61" s="515">
        <f t="shared" si="4"/>
        <v>0.56154345975079045</v>
      </c>
      <c r="I61" s="560">
        <f t="shared" si="9"/>
        <v>3.8732306968118531E-2</v>
      </c>
    </row>
    <row r="62" spans="1:13" x14ac:dyDescent="0.2">
      <c r="A62" s="501" t="s">
        <v>252</v>
      </c>
      <c r="B62" s="512">
        <v>11418.835999999981</v>
      </c>
      <c r="C62" s="513">
        <v>2950.387999999999</v>
      </c>
      <c r="D62" s="681">
        <f t="shared" si="10"/>
        <v>-0.74162094980609194</v>
      </c>
      <c r="E62" s="682"/>
      <c r="F62" s="514">
        <v>26174.962699999975</v>
      </c>
      <c r="G62" s="513">
        <v>15136.53899999999</v>
      </c>
      <c r="H62" s="515">
        <f t="shared" si="4"/>
        <v>-0.42171688366914062</v>
      </c>
      <c r="I62" s="560">
        <f t="shared" si="9"/>
        <v>4.7927651100669655E-2</v>
      </c>
    </row>
    <row r="63" spans="1:13" x14ac:dyDescent="0.2">
      <c r="A63" s="507" t="s">
        <v>583</v>
      </c>
      <c r="B63" s="508">
        <f>SUM(B64:B66)</f>
        <v>21377.420000000002</v>
      </c>
      <c r="C63" s="509">
        <f>SUM(C64:C66)</f>
        <v>36213.93</v>
      </c>
      <c r="D63" s="510">
        <f>(C63-B63)/B63</f>
        <v>0.69402715575593299</v>
      </c>
      <c r="E63" s="680"/>
      <c r="F63" s="508">
        <f>SUM(F64:F66)</f>
        <v>93108.17</v>
      </c>
      <c r="G63" s="509">
        <f>SUM(G64:G66)</f>
        <v>177300.79500000001</v>
      </c>
      <c r="H63" s="511">
        <f>(G63-F63)/F63</f>
        <v>0.90424529877453308</v>
      </c>
      <c r="I63" s="559">
        <f>SUM(I64:I66)</f>
        <v>1</v>
      </c>
    </row>
    <row r="64" spans="1:13" x14ac:dyDescent="0.2">
      <c r="A64" s="518" t="s">
        <v>248</v>
      </c>
      <c r="B64" s="519">
        <v>20380.13</v>
      </c>
      <c r="C64" s="520">
        <v>33680.205000000002</v>
      </c>
      <c r="D64" s="681">
        <f>(C64-B64)/B64</f>
        <v>0.65260010608371977</v>
      </c>
      <c r="E64" s="687"/>
      <c r="F64" s="519">
        <v>89611.09</v>
      </c>
      <c r="G64" s="520">
        <v>133212.76</v>
      </c>
      <c r="H64" s="515">
        <f>(G64-F64)/F64</f>
        <v>0.48656555790137151</v>
      </c>
      <c r="I64" s="561">
        <f>G64/$G$63</f>
        <v>0.7513376350060923</v>
      </c>
    </row>
    <row r="65" spans="1:9" x14ac:dyDescent="0.2">
      <c r="A65" s="518" t="s">
        <v>250</v>
      </c>
      <c r="B65" s="519">
        <v>791.29</v>
      </c>
      <c r="C65" s="520">
        <v>1984.81</v>
      </c>
      <c r="D65" s="681">
        <f>(C65-B65)/B65</f>
        <v>1.5083218541874661</v>
      </c>
      <c r="E65" s="687"/>
      <c r="F65" s="519">
        <v>3291.08</v>
      </c>
      <c r="G65" s="520">
        <v>40591.659999999996</v>
      </c>
      <c r="H65" s="515" t="s">
        <v>246</v>
      </c>
      <c r="I65" s="561">
        <f>G65/$G$63</f>
        <v>0.22894234625400295</v>
      </c>
    </row>
    <row r="66" spans="1:9" x14ac:dyDescent="0.2">
      <c r="A66" s="501" t="s">
        <v>267</v>
      </c>
      <c r="B66" s="519">
        <v>206</v>
      </c>
      <c r="C66" s="520">
        <v>548.91499999999996</v>
      </c>
      <c r="D66" s="681">
        <f>(C66-B66)/B66</f>
        <v>1.6646359223300968</v>
      </c>
      <c r="E66" s="687"/>
      <c r="F66" s="688">
        <v>206</v>
      </c>
      <c r="G66" s="520">
        <v>3496.375</v>
      </c>
      <c r="H66" s="515" t="s">
        <v>246</v>
      </c>
      <c r="I66" s="561">
        <f>G66/$G$63</f>
        <v>1.9720018739904688E-2</v>
      </c>
    </row>
    <row r="67" spans="1:9" x14ac:dyDescent="0.2">
      <c r="A67" s="507" t="s">
        <v>584</v>
      </c>
      <c r="B67" s="508">
        <f>SUM(B68:B70)</f>
        <v>39777.885999999999</v>
      </c>
      <c r="C67" s="509">
        <f>SUM(C68:C70)</f>
        <v>36168.31</v>
      </c>
      <c r="D67" s="510">
        <f t="shared" si="10"/>
        <v>-9.0743283843691472E-2</v>
      </c>
      <c r="E67" s="680"/>
      <c r="F67" s="508">
        <f>SUM(F68:F70)</f>
        <v>206999.44</v>
      </c>
      <c r="G67" s="509">
        <f>SUM(G68:G70)</f>
        <v>173338.91999999998</v>
      </c>
      <c r="H67" s="511">
        <f t="shared" ref="H67:H70" si="11">(G67-F67)/F67</f>
        <v>-0.16261164764503719</v>
      </c>
      <c r="I67" s="559">
        <f>SUM(I68:I70)</f>
        <v>1</v>
      </c>
    </row>
    <row r="68" spans="1:9" x14ac:dyDescent="0.2">
      <c r="A68" s="516" t="s">
        <v>248</v>
      </c>
      <c r="B68" s="406">
        <v>21393.85</v>
      </c>
      <c r="C68" s="406">
        <v>23226.44</v>
      </c>
      <c r="D68" s="681">
        <f t="shared" si="10"/>
        <v>8.5659663875366068E-2</v>
      </c>
      <c r="E68" s="682"/>
      <c r="F68" s="514">
        <v>124892.78</v>
      </c>
      <c r="G68" s="513">
        <v>109896.29999999999</v>
      </c>
      <c r="H68" s="515">
        <f t="shared" si="11"/>
        <v>-0.12007483539080491</v>
      </c>
      <c r="I68" s="560">
        <f>G68/$G$67</f>
        <v>0.63399668118389108</v>
      </c>
    </row>
    <row r="69" spans="1:9" x14ac:dyDescent="0.2">
      <c r="A69" s="516" t="s">
        <v>250</v>
      </c>
      <c r="B69" s="406">
        <v>12759.48</v>
      </c>
      <c r="C69" s="406">
        <v>9504.94</v>
      </c>
      <c r="D69" s="681">
        <f t="shared" si="10"/>
        <v>-0.25506838836692397</v>
      </c>
      <c r="E69" s="682"/>
      <c r="F69" s="514">
        <v>63485.350999999995</v>
      </c>
      <c r="G69" s="513">
        <v>52745.760000000002</v>
      </c>
      <c r="H69" s="515">
        <f t="shared" si="11"/>
        <v>-0.16916644282237636</v>
      </c>
      <c r="I69" s="560">
        <f>G69/$G$67</f>
        <v>0.30429265395215344</v>
      </c>
    </row>
    <row r="70" spans="1:9" x14ac:dyDescent="0.2">
      <c r="A70" s="516" t="s">
        <v>259</v>
      </c>
      <c r="B70" s="406">
        <v>5624.5560000000005</v>
      </c>
      <c r="C70" s="406">
        <v>3436.93</v>
      </c>
      <c r="D70" s="681">
        <f t="shared" si="10"/>
        <v>-0.38894198937658375</v>
      </c>
      <c r="E70" s="682"/>
      <c r="F70" s="514">
        <v>18621.309000000001</v>
      </c>
      <c r="G70" s="513">
        <v>10696.86</v>
      </c>
      <c r="H70" s="515">
        <f t="shared" si="11"/>
        <v>-0.42555810657564408</v>
      </c>
      <c r="I70" s="560">
        <f>G70/$G$67</f>
        <v>6.1710664863955544E-2</v>
      </c>
    </row>
    <row r="71" spans="1:9" x14ac:dyDescent="0.2">
      <c r="A71" s="507" t="s">
        <v>585</v>
      </c>
      <c r="B71" s="508">
        <f>SUM(B72:B76)</f>
        <v>62228.050999999999</v>
      </c>
      <c r="C71" s="509">
        <f>SUM(C72:C76)</f>
        <v>67352.009999999995</v>
      </c>
      <c r="D71" s="510">
        <f>(C71-B71)/B71</f>
        <v>8.2341627572427023E-2</v>
      </c>
      <c r="E71" s="680"/>
      <c r="F71" s="508">
        <f>SUM(F72:F76)</f>
        <v>135479.15600000002</v>
      </c>
      <c r="G71" s="509">
        <f>SUM(G72:G76)</f>
        <v>105099.84699999999</v>
      </c>
      <c r="H71" s="511">
        <f>(G71-F71)/F71</f>
        <v>-0.22423603672287432</v>
      </c>
      <c r="I71" s="559">
        <f>SUM(I72:I76)</f>
        <v>1</v>
      </c>
    </row>
    <row r="72" spans="1:9" x14ac:dyDescent="0.2">
      <c r="A72" s="518" t="s">
        <v>250</v>
      </c>
      <c r="B72" s="688">
        <v>45708.6</v>
      </c>
      <c r="C72" s="691">
        <v>51728.1</v>
      </c>
      <c r="D72" s="681">
        <f>(C72-B72)/B72</f>
        <v>0.13169294180963759</v>
      </c>
      <c r="E72" s="687"/>
      <c r="F72" s="519">
        <v>103546.6</v>
      </c>
      <c r="G72" s="520">
        <v>72762</v>
      </c>
      <c r="H72" s="515">
        <f>(G72-F72)/F72</f>
        <v>-0.2973018911292114</v>
      </c>
      <c r="I72" s="561">
        <f>G72/$G$71</f>
        <v>0.69231309156901055</v>
      </c>
    </row>
    <row r="73" spans="1:9" x14ac:dyDescent="0.2">
      <c r="A73" s="518" t="s">
        <v>248</v>
      </c>
      <c r="B73" s="688">
        <v>15879.451000000001</v>
      </c>
      <c r="C73" s="513">
        <v>15068.91</v>
      </c>
      <c r="D73" s="681">
        <f>(C73-B73)/B73</f>
        <v>-5.1043389346394977E-2</v>
      </c>
      <c r="E73" s="687"/>
      <c r="F73" s="519">
        <v>29496.166000000001</v>
      </c>
      <c r="G73" s="520">
        <v>30204.046999999999</v>
      </c>
      <c r="H73" s="515">
        <f t="shared" ref="H73" si="12">(G73-F73)/F73</f>
        <v>2.3999085169238522E-2</v>
      </c>
      <c r="I73" s="561">
        <f>G73/$G$71</f>
        <v>0.28738430989342922</v>
      </c>
    </row>
    <row r="74" spans="1:9" x14ac:dyDescent="0.2">
      <c r="A74" s="501" t="s">
        <v>261</v>
      </c>
      <c r="B74" s="519">
        <v>325</v>
      </c>
      <c r="C74" s="520">
        <v>340</v>
      </c>
      <c r="D74" s="681">
        <f>(C74-B74)/B74</f>
        <v>4.6153846153846156E-2</v>
      </c>
      <c r="E74" s="687"/>
      <c r="F74" s="519">
        <v>1335</v>
      </c>
      <c r="G74" s="520">
        <v>1600</v>
      </c>
      <c r="H74" s="515">
        <f>(G74-F74)/F74</f>
        <v>0.19850187265917604</v>
      </c>
      <c r="I74" s="561">
        <f>G74/$G$71</f>
        <v>1.522361873657152E-2</v>
      </c>
    </row>
    <row r="75" spans="1:9" x14ac:dyDescent="0.2">
      <c r="A75" s="501" t="s">
        <v>256</v>
      </c>
      <c r="B75" s="519">
        <v>315</v>
      </c>
      <c r="C75" s="520">
        <v>215</v>
      </c>
      <c r="D75" s="681">
        <f t="shared" ref="D75:D80" si="13">(C75-B75)/B75</f>
        <v>-0.31746031746031744</v>
      </c>
      <c r="E75" s="687"/>
      <c r="F75" s="519">
        <v>1035</v>
      </c>
      <c r="G75" s="520">
        <v>469</v>
      </c>
      <c r="H75" s="515">
        <f>(G75-F75)/F75</f>
        <v>-0.54685990338164248</v>
      </c>
      <c r="I75" s="561">
        <f>G75/$G$71</f>
        <v>4.4624232421575268E-3</v>
      </c>
    </row>
    <row r="76" spans="1:9" x14ac:dyDescent="0.2">
      <c r="A76" s="501" t="s">
        <v>268</v>
      </c>
      <c r="B76" s="512">
        <v>0</v>
      </c>
      <c r="C76" s="513">
        <v>0</v>
      </c>
      <c r="D76" s="681" t="s">
        <v>247</v>
      </c>
      <c r="E76" s="692"/>
      <c r="F76" s="512">
        <v>66.39</v>
      </c>
      <c r="G76" s="513">
        <v>64.800000000000011</v>
      </c>
      <c r="H76" s="515">
        <f>(G76-F76)/F76</f>
        <v>-2.3949389968368567E-2</v>
      </c>
      <c r="I76" s="561">
        <f>G76/$G$71</f>
        <v>6.1655655883114671E-4</v>
      </c>
    </row>
    <row r="77" spans="1:9" x14ac:dyDescent="0.2">
      <c r="A77" s="507" t="s">
        <v>587</v>
      </c>
      <c r="B77" s="508">
        <f>SUM(B78:B78)</f>
        <v>1479</v>
      </c>
      <c r="C77" s="509">
        <f>SUM(C78:C78)</f>
        <v>5251</v>
      </c>
      <c r="D77" s="510">
        <f>(C77-B77)/B77</f>
        <v>2.5503718728870859</v>
      </c>
      <c r="E77" s="680"/>
      <c r="F77" s="508">
        <f>SUM(F78:F78)</f>
        <v>2568</v>
      </c>
      <c r="G77" s="509">
        <f>SUM(G78:G78)</f>
        <v>49521</v>
      </c>
      <c r="H77" s="511" t="s">
        <v>246</v>
      </c>
      <c r="I77" s="559">
        <f>SUM(I78:I78)</f>
        <v>1</v>
      </c>
    </row>
    <row r="78" spans="1:9" x14ac:dyDescent="0.2">
      <c r="A78" s="522" t="s">
        <v>268</v>
      </c>
      <c r="B78" s="519">
        <v>1479</v>
      </c>
      <c r="C78" s="520">
        <v>5251</v>
      </c>
      <c r="D78" s="681">
        <f t="shared" si="13"/>
        <v>2.5503718728870859</v>
      </c>
      <c r="E78" s="689"/>
      <c r="F78" s="519">
        <v>2568</v>
      </c>
      <c r="G78" s="520">
        <v>49521</v>
      </c>
      <c r="H78" s="515" t="s">
        <v>246</v>
      </c>
      <c r="I78" s="564">
        <f>G78/$G$77</f>
        <v>1</v>
      </c>
    </row>
    <row r="79" spans="1:9" x14ac:dyDescent="0.2">
      <c r="A79" s="507" t="s">
        <v>586</v>
      </c>
      <c r="B79" s="508">
        <f>SUM(B80:B81)</f>
        <v>3556.03</v>
      </c>
      <c r="C79" s="509">
        <f>SUM(C80:C81)</f>
        <v>24780.055</v>
      </c>
      <c r="D79" s="510">
        <f>(C79-B79)/B79</f>
        <v>5.9684606147867143</v>
      </c>
      <c r="E79" s="680"/>
      <c r="F79" s="508">
        <f>SUM(F80:F81)</f>
        <v>5264.42</v>
      </c>
      <c r="G79" s="509">
        <f>SUM(G80:G81)</f>
        <v>28067.325000000001</v>
      </c>
      <c r="H79" s="511">
        <f>(G79-F79)/F79</f>
        <v>4.3315132531219014</v>
      </c>
      <c r="I79" s="559">
        <f>SUM(I80:I81)</f>
        <v>1</v>
      </c>
    </row>
    <row r="80" spans="1:9" x14ac:dyDescent="0.2">
      <c r="A80" s="518" t="s">
        <v>253</v>
      </c>
      <c r="B80" s="519">
        <v>3556.03</v>
      </c>
      <c r="C80" s="520">
        <v>15419.8</v>
      </c>
      <c r="D80" s="681">
        <f t="shared" si="13"/>
        <v>3.3362401329572577</v>
      </c>
      <c r="E80" s="687"/>
      <c r="F80" s="688">
        <v>5116.42</v>
      </c>
      <c r="G80" s="520">
        <v>15419.8</v>
      </c>
      <c r="H80" s="515">
        <f>(G80-F80)/F80</f>
        <v>2.0137869838676261</v>
      </c>
      <c r="I80" s="561">
        <f>(G80/$G$79)</f>
        <v>0.54938616344806634</v>
      </c>
    </row>
    <row r="81" spans="1:9" x14ac:dyDescent="0.2">
      <c r="A81" s="518" t="s">
        <v>256</v>
      </c>
      <c r="B81" s="519">
        <v>0</v>
      </c>
      <c r="C81" s="520">
        <v>9360.255000000001</v>
      </c>
      <c r="D81" s="681" t="s">
        <v>246</v>
      </c>
      <c r="E81" s="687"/>
      <c r="F81" s="688">
        <v>148</v>
      </c>
      <c r="G81" s="513">
        <v>12647.525000000001</v>
      </c>
      <c r="H81" s="515" t="s">
        <v>246</v>
      </c>
      <c r="I81" s="561">
        <f>(G81/$G$79)</f>
        <v>0.45061383655193366</v>
      </c>
    </row>
    <row r="82" spans="1:9" x14ac:dyDescent="0.2">
      <c r="A82" s="507" t="s">
        <v>593</v>
      </c>
      <c r="B82" s="508">
        <f>SUM(B83:B85)</f>
        <v>62.01</v>
      </c>
      <c r="C82" s="509">
        <f>SUM(C83:C85)</f>
        <v>180</v>
      </c>
      <c r="D82" s="510">
        <f>(C82-B82)/B82</f>
        <v>1.9027576197387521</v>
      </c>
      <c r="E82" s="680"/>
      <c r="F82" s="508">
        <f>SUM(F83:F85)</f>
        <v>5199.7250000000004</v>
      </c>
      <c r="G82" s="509">
        <f>SUM(G83:G85)</f>
        <v>25898.629999999997</v>
      </c>
      <c r="H82" s="511">
        <f t="shared" ref="H82:H92" si="14">(G82-F82)/F82</f>
        <v>3.9807691752929237</v>
      </c>
      <c r="I82" s="559">
        <f>SUM(I83:I85)</f>
        <v>1</v>
      </c>
    </row>
    <row r="83" spans="1:9" x14ac:dyDescent="0.2">
      <c r="A83" s="518" t="s">
        <v>256</v>
      </c>
      <c r="B83" s="519">
        <v>62.01</v>
      </c>
      <c r="C83" s="520">
        <v>0</v>
      </c>
      <c r="D83" s="686" t="s">
        <v>247</v>
      </c>
      <c r="E83" s="689"/>
      <c r="F83" s="519">
        <v>2339.7249999999999</v>
      </c>
      <c r="G83" s="520">
        <v>22218.629999999997</v>
      </c>
      <c r="H83" s="515">
        <f t="shared" si="14"/>
        <v>8.4962570387545551</v>
      </c>
      <c r="I83" s="564">
        <f>(G83/$G$82)</f>
        <v>0.85790754182750206</v>
      </c>
    </row>
    <row r="84" spans="1:9" x14ac:dyDescent="0.2">
      <c r="A84" s="518" t="s">
        <v>248</v>
      </c>
      <c r="B84" s="519">
        <v>0</v>
      </c>
      <c r="C84" s="520">
        <v>0</v>
      </c>
      <c r="D84" s="686" t="s">
        <v>247</v>
      </c>
      <c r="E84" s="689"/>
      <c r="F84" s="519">
        <v>300</v>
      </c>
      <c r="G84" s="520">
        <v>3000</v>
      </c>
      <c r="H84" s="515">
        <f t="shared" si="14"/>
        <v>9</v>
      </c>
      <c r="I84" s="564">
        <f>(G84/$G$82)</f>
        <v>0.11583624307540594</v>
      </c>
    </row>
    <row r="85" spans="1:9" x14ac:dyDescent="0.2">
      <c r="A85" s="518" t="s">
        <v>266</v>
      </c>
      <c r="B85" s="519">
        <v>0</v>
      </c>
      <c r="C85" s="520">
        <v>180</v>
      </c>
      <c r="D85" s="686" t="s">
        <v>246</v>
      </c>
      <c r="E85" s="689"/>
      <c r="F85" s="519">
        <v>2560</v>
      </c>
      <c r="G85" s="520">
        <v>680</v>
      </c>
      <c r="H85" s="515">
        <f t="shared" si="14"/>
        <v>-0.734375</v>
      </c>
      <c r="I85" s="564">
        <f>(G85/$G$82)</f>
        <v>2.6256215097092011E-2</v>
      </c>
    </row>
    <row r="86" spans="1:9" x14ac:dyDescent="0.2">
      <c r="A86" s="507" t="s">
        <v>589</v>
      </c>
      <c r="B86" s="508">
        <f>SUM(B87)</f>
        <v>2567.415</v>
      </c>
      <c r="C86" s="509">
        <f>SUM(C87)</f>
        <v>4427.7550000000001</v>
      </c>
      <c r="D86" s="510">
        <f t="shared" ref="D86:D87" si="15">(C86-B86)/B86</f>
        <v>0.72459652997275481</v>
      </c>
      <c r="E86" s="680"/>
      <c r="F86" s="508">
        <f>SUM(F87)</f>
        <v>13453.71</v>
      </c>
      <c r="G86" s="509">
        <f>SUM(G87)</f>
        <v>18210.7</v>
      </c>
      <c r="H86" s="511">
        <f t="shared" si="14"/>
        <v>0.35358202309994802</v>
      </c>
      <c r="I86" s="559">
        <f>SUM(I87)</f>
        <v>1</v>
      </c>
    </row>
    <row r="87" spans="1:9" x14ac:dyDescent="0.2">
      <c r="A87" s="518" t="s">
        <v>248</v>
      </c>
      <c r="B87" s="519">
        <v>2567.415</v>
      </c>
      <c r="C87" s="520">
        <v>4427.7550000000001</v>
      </c>
      <c r="D87" s="681">
        <f t="shared" si="15"/>
        <v>0.72459652997275481</v>
      </c>
      <c r="E87" s="687"/>
      <c r="F87" s="519">
        <v>13453.71</v>
      </c>
      <c r="G87" s="520">
        <v>18210.7</v>
      </c>
      <c r="H87" s="515">
        <f t="shared" si="14"/>
        <v>0.35358202309994802</v>
      </c>
      <c r="I87" s="561">
        <f>+G87/$G$86</f>
        <v>1</v>
      </c>
    </row>
    <row r="88" spans="1:9" x14ac:dyDescent="0.2">
      <c r="A88" s="507" t="s">
        <v>591</v>
      </c>
      <c r="B88" s="508">
        <f>SUM(B89:B92)</f>
        <v>2316</v>
      </c>
      <c r="C88" s="509">
        <f>SUM(C89:C92)</f>
        <v>3695</v>
      </c>
      <c r="D88" s="510">
        <f>(C88-B88)/B88</f>
        <v>0.59542314335060453</v>
      </c>
      <c r="E88" s="680"/>
      <c r="F88" s="508">
        <f>SUM(F89:F92)</f>
        <v>10913</v>
      </c>
      <c r="G88" s="509">
        <f>SUM(G89:G92)</f>
        <v>17605</v>
      </c>
      <c r="H88" s="511">
        <f t="shared" si="14"/>
        <v>0.61321359846055168</v>
      </c>
      <c r="I88" s="559">
        <f>SUM(I89:I92)</f>
        <v>1</v>
      </c>
    </row>
    <row r="89" spans="1:9" x14ac:dyDescent="0.2">
      <c r="A89" s="501" t="s">
        <v>255</v>
      </c>
      <c r="B89" s="512">
        <v>1000</v>
      </c>
      <c r="C89" s="513">
        <v>2000</v>
      </c>
      <c r="D89" s="686">
        <f t="shared" ref="D89:D92" si="16">(C89-B89)/B89</f>
        <v>1</v>
      </c>
      <c r="E89" s="690"/>
      <c r="F89" s="512">
        <v>5000</v>
      </c>
      <c r="G89" s="513">
        <v>10000</v>
      </c>
      <c r="H89" s="515">
        <f t="shared" si="14"/>
        <v>1</v>
      </c>
      <c r="I89" s="563">
        <f>(G89/$G$88)</f>
        <v>0.56802044873615454</v>
      </c>
    </row>
    <row r="90" spans="1:9" x14ac:dyDescent="0.2">
      <c r="A90" s="501" t="s">
        <v>268</v>
      </c>
      <c r="B90" s="512">
        <v>1047</v>
      </c>
      <c r="C90" s="513">
        <v>1337</v>
      </c>
      <c r="D90" s="686">
        <f t="shared" si="16"/>
        <v>0.27698185291308502</v>
      </c>
      <c r="E90" s="690"/>
      <c r="F90" s="512">
        <v>4854</v>
      </c>
      <c r="G90" s="513">
        <v>6778</v>
      </c>
      <c r="H90" s="515">
        <f t="shared" si="14"/>
        <v>0.39637412443345693</v>
      </c>
      <c r="I90" s="563">
        <f>(G90/$G$88)</f>
        <v>0.38500426015336553</v>
      </c>
    </row>
    <row r="91" spans="1:9" x14ac:dyDescent="0.2">
      <c r="A91" s="501" t="s">
        <v>254</v>
      </c>
      <c r="B91" s="512">
        <v>152</v>
      </c>
      <c r="C91" s="513">
        <v>281</v>
      </c>
      <c r="D91" s="686">
        <f t="shared" si="16"/>
        <v>0.84868421052631582</v>
      </c>
      <c r="E91" s="690"/>
      <c r="F91" s="512">
        <v>481</v>
      </c>
      <c r="G91" s="513">
        <v>694</v>
      </c>
      <c r="H91" s="515">
        <f t="shared" si="14"/>
        <v>0.44282744282744285</v>
      </c>
      <c r="I91" s="563">
        <f>(G91/$G$88)</f>
        <v>3.9420619142289122E-2</v>
      </c>
    </row>
    <row r="92" spans="1:9" x14ac:dyDescent="0.2">
      <c r="A92" s="501" t="s">
        <v>250</v>
      </c>
      <c r="B92" s="512">
        <v>117</v>
      </c>
      <c r="C92" s="513">
        <v>77</v>
      </c>
      <c r="D92" s="686">
        <f t="shared" si="16"/>
        <v>-0.34188034188034189</v>
      </c>
      <c r="E92" s="690"/>
      <c r="F92" s="512">
        <v>578</v>
      </c>
      <c r="G92" s="513">
        <v>133</v>
      </c>
      <c r="H92" s="515">
        <f t="shared" si="14"/>
        <v>-0.76989619377162632</v>
      </c>
      <c r="I92" s="563">
        <f>(G92/$G$88)</f>
        <v>7.5546719681908545E-3</v>
      </c>
    </row>
    <row r="93" spans="1:9" x14ac:dyDescent="0.2">
      <c r="A93" s="507" t="s">
        <v>588</v>
      </c>
      <c r="B93" s="508">
        <f>SUM(B94:B96)</f>
        <v>181.95</v>
      </c>
      <c r="C93" s="509">
        <f>SUM(C94:C96)</f>
        <v>2380.8820000000001</v>
      </c>
      <c r="D93" s="510" t="s">
        <v>246</v>
      </c>
      <c r="E93" s="680"/>
      <c r="F93" s="508">
        <f>SUM(F94:F96)</f>
        <v>619.95000000000005</v>
      </c>
      <c r="G93" s="509">
        <f>SUM(G94:G96)</f>
        <v>6918.0540000000001</v>
      </c>
      <c r="H93" s="511" t="s">
        <v>246</v>
      </c>
      <c r="I93" s="559">
        <f>SUM(I94:I96)</f>
        <v>0.99999999999999989</v>
      </c>
    </row>
    <row r="94" spans="1:9" x14ac:dyDescent="0.2">
      <c r="A94" s="572" t="s">
        <v>248</v>
      </c>
      <c r="B94" s="406">
        <v>1.95</v>
      </c>
      <c r="C94" s="406">
        <v>2107.8820000000001</v>
      </c>
      <c r="D94" s="681" t="s">
        <v>246</v>
      </c>
      <c r="E94" s="689"/>
      <c r="F94" s="519">
        <v>1.95</v>
      </c>
      <c r="G94" s="406">
        <v>5979.0540000000001</v>
      </c>
      <c r="H94" s="562" t="s">
        <v>246</v>
      </c>
      <c r="I94" s="563">
        <f>G94/$G$93</f>
        <v>0.86426818871318434</v>
      </c>
    </row>
    <row r="95" spans="1:9" x14ac:dyDescent="0.2">
      <c r="A95" s="572" t="s">
        <v>253</v>
      </c>
      <c r="B95" s="406">
        <v>160</v>
      </c>
      <c r="C95" s="406">
        <v>223</v>
      </c>
      <c r="D95" s="681">
        <f>(C95-B95)/B95</f>
        <v>0.39374999999999999</v>
      </c>
      <c r="E95" s="689"/>
      <c r="F95" s="519">
        <v>566</v>
      </c>
      <c r="G95" s="406">
        <v>854</v>
      </c>
      <c r="H95" s="562">
        <f>(G95-F95)/F95</f>
        <v>0.50883392226148405</v>
      </c>
      <c r="I95" s="563">
        <f>G95/$G$93</f>
        <v>0.12344511910430303</v>
      </c>
    </row>
    <row r="96" spans="1:9" x14ac:dyDescent="0.2">
      <c r="A96" s="572" t="s">
        <v>256</v>
      </c>
      <c r="B96" s="406">
        <v>20</v>
      </c>
      <c r="C96" s="513">
        <v>50</v>
      </c>
      <c r="D96" s="681">
        <f>(C96-B96)/B96</f>
        <v>1.5</v>
      </c>
      <c r="E96" s="689"/>
      <c r="F96" s="519">
        <v>52</v>
      </c>
      <c r="G96" s="406">
        <v>85</v>
      </c>
      <c r="H96" s="515">
        <f>(G96-F96)/F96</f>
        <v>0.63461538461538458</v>
      </c>
      <c r="I96" s="563">
        <f>G96/$G$93</f>
        <v>1.2286692182512597E-2</v>
      </c>
    </row>
    <row r="97" spans="1:9" x14ac:dyDescent="0.2">
      <c r="A97" s="507" t="s">
        <v>595</v>
      </c>
      <c r="B97" s="508">
        <f>SUM(B98:B99)</f>
        <v>1382.73</v>
      </c>
      <c r="C97" s="509">
        <f>SUM(C98:C99)</f>
        <v>2589.1949999999997</v>
      </c>
      <c r="D97" s="510">
        <f t="shared" ref="D97:D101" si="17">(C97-B97)/B97</f>
        <v>0.87252392007116331</v>
      </c>
      <c r="E97" s="680"/>
      <c r="F97" s="508">
        <f>SUM(F98:F99)</f>
        <v>2996.4650000000001</v>
      </c>
      <c r="G97" s="509">
        <f>SUM(G98:G99)</f>
        <v>4837.84</v>
      </c>
      <c r="H97" s="511">
        <f t="shared" ref="H97:H99" si="18">(G97-F97)/F97</f>
        <v>0.61451577108359345</v>
      </c>
      <c r="I97" s="559">
        <f>SUM(I98:I99)</f>
        <v>0.99999999999999989</v>
      </c>
    </row>
    <row r="98" spans="1:9" x14ac:dyDescent="0.2">
      <c r="A98" s="518" t="s">
        <v>248</v>
      </c>
      <c r="B98" s="519">
        <v>1219.865</v>
      </c>
      <c r="C98" s="520">
        <v>2476.5149999999999</v>
      </c>
      <c r="D98" s="681">
        <f t="shared" si="17"/>
        <v>1.0301549761653952</v>
      </c>
      <c r="E98" s="689"/>
      <c r="F98" s="512">
        <v>2806.6</v>
      </c>
      <c r="G98" s="520">
        <v>4725.16</v>
      </c>
      <c r="H98" s="515">
        <f t="shared" si="18"/>
        <v>0.68358868381671778</v>
      </c>
      <c r="I98" s="563">
        <f>G98/$G$97</f>
        <v>0.9767086137615133</v>
      </c>
    </row>
    <row r="99" spans="1:9" x14ac:dyDescent="0.2">
      <c r="A99" s="572" t="s">
        <v>266</v>
      </c>
      <c r="B99" s="513">
        <v>162.86500000000001</v>
      </c>
      <c r="C99" s="513">
        <v>112.68</v>
      </c>
      <c r="D99" s="681">
        <f t="shared" si="17"/>
        <v>-0.30813864243391764</v>
      </c>
      <c r="F99" s="512">
        <v>189.86500000000001</v>
      </c>
      <c r="G99" s="513">
        <v>112.68</v>
      </c>
      <c r="H99" s="515">
        <f t="shared" si="18"/>
        <v>-0.40652568930555921</v>
      </c>
      <c r="I99" s="563">
        <f>G99/$G$97</f>
        <v>2.3291386238486599E-2</v>
      </c>
    </row>
    <row r="100" spans="1:9" x14ac:dyDescent="0.2">
      <c r="A100" s="507" t="s">
        <v>596</v>
      </c>
      <c r="B100" s="508">
        <f>SUM(B101:B102)</f>
        <v>1000</v>
      </c>
      <c r="C100" s="509">
        <f>SUM(C101:C102)</f>
        <v>750</v>
      </c>
      <c r="D100" s="510">
        <f t="shared" si="17"/>
        <v>-0.25</v>
      </c>
      <c r="E100" s="680"/>
      <c r="F100" s="508">
        <f>SUM(F101:F102)</f>
        <v>1766</v>
      </c>
      <c r="G100" s="509">
        <f>SUM(G101:G102)</f>
        <v>3750</v>
      </c>
      <c r="H100" s="511">
        <f>(G100-F100)/F100</f>
        <v>1.1234428086070216</v>
      </c>
      <c r="I100" s="559">
        <f>SUM(I101:I102)</f>
        <v>1</v>
      </c>
    </row>
    <row r="101" spans="1:9" x14ac:dyDescent="0.2">
      <c r="A101" s="501" t="s">
        <v>267</v>
      </c>
      <c r="B101" s="512">
        <v>1000</v>
      </c>
      <c r="C101" s="513">
        <v>750</v>
      </c>
      <c r="D101" s="681">
        <f t="shared" si="17"/>
        <v>-0.25</v>
      </c>
      <c r="E101" s="690"/>
      <c r="F101" s="512">
        <v>1581</v>
      </c>
      <c r="G101" s="513">
        <v>3750</v>
      </c>
      <c r="H101" s="515">
        <f>(G101-F101)/F101</f>
        <v>1.3719165085388993</v>
      </c>
      <c r="I101" s="563">
        <f>G101/$G$100</f>
        <v>1</v>
      </c>
    </row>
    <row r="102" spans="1:9" x14ac:dyDescent="0.2">
      <c r="A102" s="501" t="s">
        <v>248</v>
      </c>
      <c r="B102" s="519">
        <v>0</v>
      </c>
      <c r="C102" s="513">
        <v>0</v>
      </c>
      <c r="D102" s="686" t="s">
        <v>247</v>
      </c>
      <c r="E102" s="690"/>
      <c r="F102" s="519">
        <v>185</v>
      </c>
      <c r="G102" s="513">
        <v>0</v>
      </c>
      <c r="H102" s="515" t="s">
        <v>247</v>
      </c>
      <c r="I102" s="563" t="s">
        <v>247</v>
      </c>
    </row>
    <row r="103" spans="1:9" x14ac:dyDescent="0.2">
      <c r="A103" s="507" t="s">
        <v>594</v>
      </c>
      <c r="B103" s="508">
        <f>SUM(B104:B104)</f>
        <v>842.87</v>
      </c>
      <c r="C103" s="509">
        <f>SUM(C104:C104)</f>
        <v>708.14</v>
      </c>
      <c r="D103" s="510">
        <f t="shared" ref="D103:D106" si="19">(C103-B103)/B103</f>
        <v>-0.15984671420266472</v>
      </c>
      <c r="E103" s="680"/>
      <c r="F103" s="508">
        <f>SUM(F104:F104)</f>
        <v>3404.4949999999999</v>
      </c>
      <c r="G103" s="509">
        <f>SUM(G104:G104)</f>
        <v>1779.02</v>
      </c>
      <c r="H103" s="511">
        <f t="shared" ref="H103:H112" si="20">(G103-F103)/F103</f>
        <v>-0.47744966580946657</v>
      </c>
      <c r="I103" s="559">
        <f>SUM(I104:I104)</f>
        <v>1</v>
      </c>
    </row>
    <row r="104" spans="1:9" x14ac:dyDescent="0.2">
      <c r="A104" s="518" t="s">
        <v>248</v>
      </c>
      <c r="B104" s="519">
        <v>842.87</v>
      </c>
      <c r="C104" s="520">
        <v>708.14</v>
      </c>
      <c r="D104" s="686">
        <f t="shared" si="19"/>
        <v>-0.15984671420266472</v>
      </c>
      <c r="E104" s="689"/>
      <c r="F104" s="519">
        <v>3404.4949999999999</v>
      </c>
      <c r="G104" s="520">
        <v>1779.02</v>
      </c>
      <c r="H104" s="515">
        <f t="shared" si="20"/>
        <v>-0.47744966580946657</v>
      </c>
      <c r="I104" s="563">
        <f>G104/$G$103</f>
        <v>1</v>
      </c>
    </row>
    <row r="105" spans="1:9" x14ac:dyDescent="0.2">
      <c r="A105" s="507" t="s">
        <v>597</v>
      </c>
      <c r="B105" s="508">
        <f>SUM(B106:B106)</f>
        <v>287</v>
      </c>
      <c r="C105" s="509">
        <f>SUM(C106:C106)</f>
        <v>353.08</v>
      </c>
      <c r="D105" s="510">
        <f t="shared" si="19"/>
        <v>0.23024390243902434</v>
      </c>
      <c r="E105" s="680"/>
      <c r="F105" s="508">
        <f>SUM(F106:F106)</f>
        <v>746</v>
      </c>
      <c r="G105" s="509">
        <f>SUM(G106:G106)</f>
        <v>731.07999999999993</v>
      </c>
      <c r="H105" s="511">
        <f t="shared" si="20"/>
        <v>-2.0000000000000098E-2</v>
      </c>
      <c r="I105" s="559">
        <f>SUM(I106:I106)</f>
        <v>1</v>
      </c>
    </row>
    <row r="106" spans="1:9" x14ac:dyDescent="0.2">
      <c r="A106" s="693" t="s">
        <v>254</v>
      </c>
      <c r="B106" s="513">
        <v>287</v>
      </c>
      <c r="C106" s="513">
        <v>353.08</v>
      </c>
      <c r="D106" s="686">
        <f t="shared" si="19"/>
        <v>0.23024390243902434</v>
      </c>
      <c r="E106" s="689"/>
      <c r="F106" s="519">
        <v>746</v>
      </c>
      <c r="G106" s="520">
        <v>731.07999999999993</v>
      </c>
      <c r="H106" s="515">
        <f t="shared" si="20"/>
        <v>-2.0000000000000098E-2</v>
      </c>
      <c r="I106" s="564">
        <f>G106/$G$105</f>
        <v>1</v>
      </c>
    </row>
    <row r="107" spans="1:9" x14ac:dyDescent="0.2">
      <c r="A107" s="507" t="s">
        <v>590</v>
      </c>
      <c r="B107" s="508">
        <f>SUM(B108:B110)</f>
        <v>4402.42</v>
      </c>
      <c r="C107" s="509">
        <f>SUM(C108:C110)</f>
        <v>205</v>
      </c>
      <c r="D107" s="510">
        <f>(C107-B107)/B107</f>
        <v>-0.9534347018230882</v>
      </c>
      <c r="E107" s="680"/>
      <c r="F107" s="508">
        <f>SUM(F108:F110)</f>
        <v>20259.741999999998</v>
      </c>
      <c r="G107" s="509">
        <f>SUM(G108:G110)</f>
        <v>324</v>
      </c>
      <c r="H107" s="511">
        <f>(G107-F107)/F107</f>
        <v>-0.98400769368139041</v>
      </c>
      <c r="I107" s="559">
        <f>SUM(I108:I110)</f>
        <v>1</v>
      </c>
    </row>
    <row r="108" spans="1:9" x14ac:dyDescent="0.2">
      <c r="A108" s="501" t="s">
        <v>250</v>
      </c>
      <c r="B108" s="512">
        <v>45</v>
      </c>
      <c r="C108" s="513">
        <v>85</v>
      </c>
      <c r="D108" s="686">
        <f>(C108-B108)/B108</f>
        <v>0.88888888888888884</v>
      </c>
      <c r="E108" s="692"/>
      <c r="F108" s="694">
        <v>546</v>
      </c>
      <c r="G108" s="406">
        <v>204</v>
      </c>
      <c r="H108" s="515">
        <f>(G108-F108)/F108</f>
        <v>-0.62637362637362637</v>
      </c>
      <c r="I108" s="560">
        <f>G108/$G$107</f>
        <v>0.62962962962962965</v>
      </c>
    </row>
    <row r="109" spans="1:9" x14ac:dyDescent="0.2">
      <c r="A109" s="501" t="s">
        <v>268</v>
      </c>
      <c r="B109" s="512">
        <v>0</v>
      </c>
      <c r="C109" s="513">
        <v>120</v>
      </c>
      <c r="D109" s="686" t="s">
        <v>246</v>
      </c>
      <c r="E109" s="692"/>
      <c r="F109" s="694">
        <v>0</v>
      </c>
      <c r="G109" s="406">
        <v>120</v>
      </c>
      <c r="H109" s="515" t="s">
        <v>246</v>
      </c>
      <c r="I109" s="560">
        <f>G109/$G$107</f>
        <v>0.37037037037037035</v>
      </c>
    </row>
    <row r="110" spans="1:9" x14ac:dyDescent="0.2">
      <c r="A110" s="501" t="s">
        <v>259</v>
      </c>
      <c r="B110" s="512">
        <v>4357.42</v>
      </c>
      <c r="C110" s="513">
        <v>0</v>
      </c>
      <c r="D110" s="681" t="s">
        <v>247</v>
      </c>
      <c r="E110" s="692"/>
      <c r="F110" s="694">
        <v>19713.741999999998</v>
      </c>
      <c r="G110" s="513">
        <v>0</v>
      </c>
      <c r="H110" s="515" t="s">
        <v>247</v>
      </c>
      <c r="I110" s="560" t="s">
        <v>247</v>
      </c>
    </row>
    <row r="111" spans="1:9" x14ac:dyDescent="0.2">
      <c r="A111" s="507" t="s">
        <v>598</v>
      </c>
      <c r="B111" s="508">
        <f>SUM(B112:B112)</f>
        <v>10</v>
      </c>
      <c r="C111" s="509">
        <f>SUM(C112:C112)</f>
        <v>18</v>
      </c>
      <c r="D111" s="510">
        <f>(C111-B111)/B111</f>
        <v>0.8</v>
      </c>
      <c r="E111" s="680"/>
      <c r="F111" s="508">
        <f>SUM(F112:F112)</f>
        <v>193</v>
      </c>
      <c r="G111" s="509">
        <f>SUM(G112:G112)</f>
        <v>154</v>
      </c>
      <c r="H111" s="511">
        <f t="shared" si="20"/>
        <v>-0.20207253886010362</v>
      </c>
      <c r="I111" s="559">
        <f>SUM(I112:I112)</f>
        <v>1</v>
      </c>
    </row>
    <row r="112" spans="1:9" x14ac:dyDescent="0.2">
      <c r="A112" s="522" t="s">
        <v>250</v>
      </c>
      <c r="B112" s="519">
        <v>10</v>
      </c>
      <c r="C112" s="520">
        <v>18</v>
      </c>
      <c r="D112" s="686">
        <f>(C112-B112)/B112</f>
        <v>0.8</v>
      </c>
      <c r="E112" s="689"/>
      <c r="F112" s="519">
        <v>193</v>
      </c>
      <c r="G112" s="520">
        <v>154</v>
      </c>
      <c r="H112" s="515">
        <f t="shared" si="20"/>
        <v>-0.20207253886010362</v>
      </c>
      <c r="I112" s="564">
        <f>G112/$G$111</f>
        <v>1</v>
      </c>
    </row>
    <row r="113" spans="1:9" x14ac:dyDescent="0.2">
      <c r="A113" s="507" t="s">
        <v>623</v>
      </c>
      <c r="B113" s="508">
        <f>SUM(B114:B114)</f>
        <v>0</v>
      </c>
      <c r="C113" s="509">
        <f>SUM(C114:C114)</f>
        <v>0</v>
      </c>
      <c r="D113" s="510" t="s">
        <v>247</v>
      </c>
      <c r="E113" s="680"/>
      <c r="F113" s="508">
        <f>SUM(F114:F114)</f>
        <v>0</v>
      </c>
      <c r="G113" s="509">
        <f>SUM(G114:G114)</f>
        <v>30</v>
      </c>
      <c r="H113" s="511" t="s">
        <v>246</v>
      </c>
      <c r="I113" s="559">
        <f>SUM(I114:I114)</f>
        <v>1</v>
      </c>
    </row>
    <row r="114" spans="1:9" x14ac:dyDescent="0.2">
      <c r="A114" s="501" t="s">
        <v>250</v>
      </c>
      <c r="B114" s="519">
        <v>0</v>
      </c>
      <c r="C114" s="520">
        <v>0</v>
      </c>
      <c r="D114" s="686" t="s">
        <v>247</v>
      </c>
      <c r="E114" s="826"/>
      <c r="F114" s="520">
        <v>0</v>
      </c>
      <c r="G114" s="520">
        <v>30</v>
      </c>
      <c r="H114" s="515" t="s">
        <v>246</v>
      </c>
      <c r="I114" s="563">
        <f>G114/$G$113</f>
        <v>1</v>
      </c>
    </row>
    <row r="115" spans="1:9" x14ac:dyDescent="0.2">
      <c r="A115" s="507" t="s">
        <v>599</v>
      </c>
      <c r="B115" s="508">
        <f>SUM(B116:B116)</f>
        <v>7</v>
      </c>
      <c r="C115" s="509">
        <f>SUM(C116:C116)</f>
        <v>0</v>
      </c>
      <c r="D115" s="510" t="s">
        <v>247</v>
      </c>
      <c r="E115" s="680"/>
      <c r="F115" s="508">
        <f>SUM(F116:F116)</f>
        <v>8</v>
      </c>
      <c r="G115" s="509">
        <f>SUM(G116:G116)</f>
        <v>7</v>
      </c>
      <c r="H115" s="511">
        <f>(G115-F115)/F115</f>
        <v>-0.125</v>
      </c>
      <c r="I115" s="559">
        <f>SUM(I116:I116)</f>
        <v>1</v>
      </c>
    </row>
    <row r="116" spans="1:9" x14ac:dyDescent="0.2">
      <c r="A116" s="518" t="s">
        <v>256</v>
      </c>
      <c r="B116" s="519">
        <v>7</v>
      </c>
      <c r="C116" s="520">
        <v>0</v>
      </c>
      <c r="D116" s="686" t="s">
        <v>247</v>
      </c>
      <c r="E116" s="687"/>
      <c r="F116" s="519">
        <v>8</v>
      </c>
      <c r="G116" s="520">
        <v>7</v>
      </c>
      <c r="H116" s="515">
        <f>(G116-F116)/F116</f>
        <v>-0.125</v>
      </c>
      <c r="I116" s="561">
        <f>G115/$G$116</f>
        <v>1</v>
      </c>
    </row>
    <row r="117" spans="1:9" x14ac:dyDescent="0.2">
      <c r="A117" s="507" t="s">
        <v>600</v>
      </c>
      <c r="B117" s="508">
        <f>SUM(B118:B118)</f>
        <v>2</v>
      </c>
      <c r="C117" s="509">
        <f>SUM(C118:C118)</f>
        <v>2</v>
      </c>
      <c r="D117" s="510">
        <f>(C117-B117)/B117</f>
        <v>0</v>
      </c>
      <c r="E117" s="680"/>
      <c r="F117" s="508">
        <f>SUM(F118:F118)</f>
        <v>10</v>
      </c>
      <c r="G117" s="509">
        <f>SUM(G118:G118)</f>
        <v>7</v>
      </c>
      <c r="H117" s="511">
        <f>(G117-F117)/F117</f>
        <v>-0.3</v>
      </c>
      <c r="I117" s="559">
        <f>SUM(I118:I118)</f>
        <v>1</v>
      </c>
    </row>
    <row r="118" spans="1:9" x14ac:dyDescent="0.2">
      <c r="A118" s="501" t="s">
        <v>248</v>
      </c>
      <c r="B118" s="519">
        <v>2</v>
      </c>
      <c r="C118" s="520">
        <v>2</v>
      </c>
      <c r="D118" s="686">
        <f>(C118-B118)/B118</f>
        <v>0</v>
      </c>
      <c r="E118" s="689"/>
      <c r="F118" s="688">
        <v>10</v>
      </c>
      <c r="G118" s="520">
        <v>7</v>
      </c>
      <c r="H118" s="515">
        <f>(G118-F118)/F118</f>
        <v>-0.3</v>
      </c>
      <c r="I118" s="564">
        <f>(G118/G117)</f>
        <v>1</v>
      </c>
    </row>
    <row r="119" spans="1:9" x14ac:dyDescent="0.2">
      <c r="A119" s="507" t="s">
        <v>592</v>
      </c>
      <c r="B119" s="508">
        <f>SUM(B120:B121)</f>
        <v>1132.5999999999999</v>
      </c>
      <c r="C119" s="509">
        <f>SUM(C120:C121)</f>
        <v>0</v>
      </c>
      <c r="D119" s="510" t="s">
        <v>247</v>
      </c>
      <c r="E119" s="680"/>
      <c r="F119" s="508">
        <f>SUM(F120:F121)</f>
        <v>2645.2750000000001</v>
      </c>
      <c r="G119" s="509">
        <f>SUM(G120:G121)</f>
        <v>0</v>
      </c>
      <c r="H119" s="511" t="s">
        <v>247</v>
      </c>
      <c r="I119" s="559" t="s">
        <v>247</v>
      </c>
    </row>
    <row r="120" spans="1:9" x14ac:dyDescent="0.2">
      <c r="A120" s="501" t="s">
        <v>260</v>
      </c>
      <c r="B120" s="512">
        <v>378.78</v>
      </c>
      <c r="C120" s="513">
        <v>0</v>
      </c>
      <c r="D120" s="686" t="s">
        <v>247</v>
      </c>
      <c r="E120" s="695"/>
      <c r="F120" s="512">
        <v>1362.2449999999999</v>
      </c>
      <c r="G120" s="513">
        <v>0</v>
      </c>
      <c r="H120" s="515" t="s">
        <v>247</v>
      </c>
      <c r="I120" s="563" t="s">
        <v>247</v>
      </c>
    </row>
    <row r="121" spans="1:9" x14ac:dyDescent="0.2">
      <c r="A121" s="501" t="s">
        <v>269</v>
      </c>
      <c r="B121" s="512">
        <v>753.82</v>
      </c>
      <c r="C121" s="513">
        <v>0</v>
      </c>
      <c r="D121" s="686" t="s">
        <v>247</v>
      </c>
      <c r="E121" s="695"/>
      <c r="F121" s="512">
        <v>1283.0300000000002</v>
      </c>
      <c r="G121" s="513">
        <v>0</v>
      </c>
      <c r="H121" s="515" t="s">
        <v>247</v>
      </c>
      <c r="I121" s="563" t="s">
        <v>247</v>
      </c>
    </row>
    <row r="122" spans="1:9" x14ac:dyDescent="0.2">
      <c r="A122" s="507" t="s">
        <v>805</v>
      </c>
      <c r="B122" s="508">
        <f>SUM(B123:B123)</f>
        <v>0</v>
      </c>
      <c r="C122" s="509">
        <f>SUM(C123:C123)</f>
        <v>0</v>
      </c>
      <c r="D122" s="510" t="s">
        <v>247</v>
      </c>
      <c r="E122" s="680"/>
      <c r="F122" s="508">
        <f>SUM(F123:F123)</f>
        <v>32820</v>
      </c>
      <c r="G122" s="509">
        <f>SUM(G123:G123)</f>
        <v>0</v>
      </c>
      <c r="H122" s="511" t="s">
        <v>247</v>
      </c>
      <c r="I122" s="559" t="s">
        <v>247</v>
      </c>
    </row>
    <row r="123" spans="1:9" x14ac:dyDescent="0.2">
      <c r="A123" s="501" t="s">
        <v>250</v>
      </c>
      <c r="B123" s="519">
        <v>0</v>
      </c>
      <c r="C123" s="520">
        <v>0</v>
      </c>
      <c r="D123" s="686" t="s">
        <v>247</v>
      </c>
      <c r="E123" s="689"/>
      <c r="F123" s="688">
        <v>32820</v>
      </c>
      <c r="G123" s="520">
        <v>0</v>
      </c>
      <c r="H123" s="515" t="s">
        <v>247</v>
      </c>
      <c r="I123" s="564" t="s">
        <v>247</v>
      </c>
    </row>
    <row r="124" spans="1:9" ht="56.25" customHeight="1" x14ac:dyDescent="0.2">
      <c r="A124" s="1051" t="s">
        <v>818</v>
      </c>
      <c r="B124" s="1051"/>
      <c r="C124" s="1051"/>
      <c r="D124" s="1051"/>
      <c r="E124" s="1051"/>
      <c r="F124" s="1051"/>
      <c r="G124" s="1051"/>
      <c r="H124" s="1051"/>
      <c r="I124" s="1051"/>
    </row>
    <row r="125" spans="1:9" ht="15" x14ac:dyDescent="0.25">
      <c r="B125" s="77"/>
      <c r="C125" s="77"/>
      <c r="D125"/>
      <c r="E125"/>
      <c r="F125" s="77"/>
      <c r="G125" s="77"/>
      <c r="H125"/>
      <c r="I125"/>
    </row>
    <row r="126" spans="1:9" ht="15" x14ac:dyDescent="0.25">
      <c r="B126" s="77"/>
      <c r="C126" s="77"/>
      <c r="D126" s="77"/>
      <c r="E126" s="77"/>
      <c r="F126" s="77"/>
      <c r="G126" s="77"/>
      <c r="H126"/>
      <c r="I126"/>
    </row>
    <row r="127" spans="1:9" s="523" customFormat="1" ht="15" x14ac:dyDescent="0.25">
      <c r="B127" s="556"/>
      <c r="C127" s="556"/>
      <c r="D127" s="556"/>
      <c r="E127" s="556"/>
      <c r="F127" s="556"/>
      <c r="G127" s="556"/>
      <c r="H127"/>
      <c r="I127"/>
    </row>
    <row r="128" spans="1:9" ht="15" x14ac:dyDescent="0.25">
      <c r="B128" s="268"/>
      <c r="C128" s="268"/>
      <c r="D128" s="268"/>
      <c r="E128" s="268"/>
      <c r="F128" s="268"/>
      <c r="G128" s="268"/>
      <c r="H128"/>
      <c r="I128"/>
    </row>
    <row r="129" spans="2:9" ht="15" x14ac:dyDescent="0.25">
      <c r="B129"/>
      <c r="C129"/>
      <c r="D129"/>
      <c r="E129"/>
      <c r="F129"/>
      <c r="G129"/>
      <c r="H129"/>
      <c r="I129"/>
    </row>
  </sheetData>
  <mergeCells count="3">
    <mergeCell ref="B4:D4"/>
    <mergeCell ref="F4:I4"/>
    <mergeCell ref="A124:I124"/>
  </mergeCells>
  <pageMargins left="0.7" right="0.7" top="0.75" bottom="0.75" header="0.3" footer="0.3"/>
  <pageSetup paperSize="9" scale="46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B135B-82F7-4804-9855-741B4EB483E5}">
  <sheetPr>
    <tabColor rgb="FF002060"/>
    <pageSetUpPr fitToPage="1"/>
  </sheetPr>
  <dimension ref="A1:I14"/>
  <sheetViews>
    <sheetView showGridLines="0" view="pageBreakPreview" zoomScaleNormal="100" zoomScaleSheetLayoutView="100" workbookViewId="0"/>
  </sheetViews>
  <sheetFormatPr baseColWidth="10" defaultColWidth="11.42578125" defaultRowHeight="15" x14ac:dyDescent="0.25"/>
  <cols>
    <col min="1" max="1" width="33.140625" style="528" customWidth="1"/>
    <col min="2" max="2" width="8.42578125" style="528" customWidth="1"/>
    <col min="3" max="3" width="7.42578125" style="528" bestFit="1" customWidth="1"/>
    <col min="4" max="4" width="8.5703125" style="528" bestFit="1" customWidth="1"/>
    <col min="5" max="5" width="11.42578125" style="528"/>
    <col min="6" max="6" width="8.42578125" style="528" customWidth="1"/>
    <col min="7" max="7" width="9.7109375" style="528" customWidth="1"/>
    <col min="8" max="8" width="9.42578125" style="528" customWidth="1"/>
    <col min="9" max="9" width="7.5703125" style="528" customWidth="1"/>
    <col min="10" max="10" width="2.7109375" style="528" customWidth="1"/>
    <col min="11" max="16384" width="11.42578125" style="528"/>
  </cols>
  <sheetData>
    <row r="1" spans="1:9" s="501" customFormat="1" ht="12.75" x14ac:dyDescent="0.2">
      <c r="A1" s="500" t="s">
        <v>601</v>
      </c>
    </row>
    <row r="2" spans="1:9" s="501" customFormat="1" ht="15.75" x14ac:dyDescent="0.25">
      <c r="A2" s="502" t="s">
        <v>602</v>
      </c>
    </row>
    <row r="4" spans="1:9" s="501" customFormat="1" ht="12.75" x14ac:dyDescent="0.2">
      <c r="A4" s="503"/>
      <c r="B4" s="1048" t="s">
        <v>815</v>
      </c>
      <c r="C4" s="1048"/>
      <c r="D4" s="1048"/>
      <c r="E4" s="679"/>
      <c r="F4" s="1048" t="s">
        <v>816</v>
      </c>
      <c r="G4" s="1048"/>
      <c r="H4" s="1048"/>
      <c r="I4" s="1048"/>
    </row>
    <row r="5" spans="1:9" ht="15.75" customHeight="1" x14ac:dyDescent="0.25">
      <c r="A5" s="524" t="s">
        <v>603</v>
      </c>
      <c r="B5" s="525">
        <v>2024</v>
      </c>
      <c r="C5" s="526">
        <v>2025</v>
      </c>
      <c r="D5" s="527" t="s">
        <v>572</v>
      </c>
      <c r="E5" s="526"/>
      <c r="F5" s="525">
        <v>2024</v>
      </c>
      <c r="G5" s="526">
        <v>2025</v>
      </c>
      <c r="H5" s="526" t="s">
        <v>572</v>
      </c>
      <c r="I5" s="527" t="s">
        <v>522</v>
      </c>
    </row>
    <row r="6" spans="1:9" x14ac:dyDescent="0.25">
      <c r="A6" s="529" t="s">
        <v>566</v>
      </c>
      <c r="B6" s="530">
        <f>SUM(B7:B10)</f>
        <v>12286.57</v>
      </c>
      <c r="C6" s="531">
        <f>SUM(C7:C10)</f>
        <v>8025.6869999999999</v>
      </c>
      <c r="D6" s="532">
        <f t="shared" ref="D6:D12" si="0">(C6-B6)/B6</f>
        <v>-0.34679190368019713</v>
      </c>
      <c r="E6" s="696"/>
      <c r="F6" s="530">
        <f>SUM(F7:F10)</f>
        <v>49847.100000000006</v>
      </c>
      <c r="G6" s="531">
        <f>SUM(G7:G10)</f>
        <v>36807.807000000001</v>
      </c>
      <c r="H6" s="533">
        <f>(G6-F6)/F6</f>
        <v>-0.26158578934381344</v>
      </c>
      <c r="I6" s="532">
        <f>SUM(I7:I10)</f>
        <v>1</v>
      </c>
    </row>
    <row r="7" spans="1:9" x14ac:dyDescent="0.25">
      <c r="A7" s="534" t="s">
        <v>263</v>
      </c>
      <c r="B7" s="535">
        <v>7467.5</v>
      </c>
      <c r="C7" s="536">
        <v>3625.3</v>
      </c>
      <c r="D7" s="521">
        <f t="shared" si="0"/>
        <v>-0.5145229327084031</v>
      </c>
      <c r="E7" s="697"/>
      <c r="F7" s="535">
        <v>28104.84</v>
      </c>
      <c r="G7" s="536">
        <v>17567.87</v>
      </c>
      <c r="H7" s="537">
        <f t="shared" ref="H7:H12" si="1">(G7-F7)/F7</f>
        <v>-0.37491656241416071</v>
      </c>
      <c r="I7" s="521">
        <f>G7/$G$6</f>
        <v>0.47728651696092622</v>
      </c>
    </row>
    <row r="8" spans="1:9" x14ac:dyDescent="0.25">
      <c r="A8" s="538" t="s">
        <v>249</v>
      </c>
      <c r="B8" s="535">
        <v>2760.67</v>
      </c>
      <c r="C8" s="536">
        <v>2665.2370000000001</v>
      </c>
      <c r="D8" s="521">
        <f t="shared" si="0"/>
        <v>-3.4568782215911351E-2</v>
      </c>
      <c r="E8" s="697"/>
      <c r="F8" s="535">
        <v>11435.53</v>
      </c>
      <c r="G8" s="536">
        <v>9847.5869999999995</v>
      </c>
      <c r="H8" s="537">
        <f t="shared" si="1"/>
        <v>-0.13886046383508249</v>
      </c>
      <c r="I8" s="521">
        <f t="shared" ref="I8:I10" si="2">G8/$G$6</f>
        <v>0.26754071493582871</v>
      </c>
    </row>
    <row r="9" spans="1:9" x14ac:dyDescent="0.25">
      <c r="A9" s="534" t="s">
        <v>260</v>
      </c>
      <c r="B9" s="535">
        <v>1778.4</v>
      </c>
      <c r="C9" s="536">
        <v>1615.15</v>
      </c>
      <c r="D9" s="521">
        <f t="shared" si="0"/>
        <v>-9.1795996401259558E-2</v>
      </c>
      <c r="E9" s="697"/>
      <c r="F9" s="535">
        <v>9056.73</v>
      </c>
      <c r="G9" s="536">
        <v>8722.35</v>
      </c>
      <c r="H9" s="537">
        <f t="shared" si="1"/>
        <v>-3.6920610418992202E-2</v>
      </c>
      <c r="I9" s="521">
        <f t="shared" si="2"/>
        <v>0.23697010799909921</v>
      </c>
    </row>
    <row r="10" spans="1:9" x14ac:dyDescent="0.25">
      <c r="A10" s="534" t="s">
        <v>251</v>
      </c>
      <c r="B10" s="535">
        <v>280</v>
      </c>
      <c r="C10" s="536">
        <v>120</v>
      </c>
      <c r="D10" s="521">
        <f t="shared" si="0"/>
        <v>-0.5714285714285714</v>
      </c>
      <c r="E10" s="697"/>
      <c r="F10" s="535">
        <v>1250</v>
      </c>
      <c r="G10" s="536">
        <v>670</v>
      </c>
      <c r="H10" s="537">
        <f t="shared" si="1"/>
        <v>-0.46400000000000002</v>
      </c>
      <c r="I10" s="521">
        <f t="shared" si="2"/>
        <v>1.820266010414584E-2</v>
      </c>
    </row>
    <row r="11" spans="1:9" x14ac:dyDescent="0.25">
      <c r="A11" s="539" t="s">
        <v>567</v>
      </c>
      <c r="B11" s="540">
        <f>SUM(B12:B12)</f>
        <v>6591.42</v>
      </c>
      <c r="C11" s="541">
        <f>SUM(C12:C12)</f>
        <v>1105.4000000000001</v>
      </c>
      <c r="D11" s="532">
        <f>(C11-B11)/B11</f>
        <v>-0.83229713779428416</v>
      </c>
      <c r="E11" s="680"/>
      <c r="F11" s="540">
        <f>SUM(F12:F12)</f>
        <v>35601.973999999995</v>
      </c>
      <c r="G11" s="541">
        <f>SUM(G12:G12)</f>
        <v>20409.03</v>
      </c>
      <c r="H11" s="542">
        <f>(G11-F11)/F11</f>
        <v>-0.42674442714889904</v>
      </c>
      <c r="I11" s="510">
        <f>SUM(I12:I12)</f>
        <v>1</v>
      </c>
    </row>
    <row r="12" spans="1:9" x14ac:dyDescent="0.25">
      <c r="A12" s="534" t="s">
        <v>249</v>
      </c>
      <c r="B12" s="543">
        <v>6591.42</v>
      </c>
      <c r="C12" s="544">
        <v>1105.4000000000001</v>
      </c>
      <c r="D12" s="698">
        <f t="shared" si="0"/>
        <v>-0.83229713779428416</v>
      </c>
      <c r="E12" s="692"/>
      <c r="F12" s="543">
        <v>35601.973999999995</v>
      </c>
      <c r="G12" s="544">
        <v>20409.03</v>
      </c>
      <c r="H12" s="545">
        <f t="shared" si="1"/>
        <v>-0.42674442714889904</v>
      </c>
      <c r="I12" s="546">
        <f>G12/$G$11</f>
        <v>1</v>
      </c>
    </row>
    <row r="13" spans="1:9" s="547" customFormat="1" ht="33" customHeight="1" x14ac:dyDescent="0.25">
      <c r="A13" s="1052" t="s">
        <v>817</v>
      </c>
      <c r="B13" s="1052"/>
      <c r="C13" s="1052"/>
      <c r="D13" s="1052"/>
      <c r="E13" s="1052"/>
      <c r="F13" s="1052"/>
      <c r="G13" s="1052"/>
      <c r="H13" s="1052"/>
      <c r="I13" s="1052"/>
    </row>
    <row r="14" spans="1:9" x14ac:dyDescent="0.25">
      <c r="A14" s="548" t="s">
        <v>604</v>
      </c>
      <c r="B14" s="548"/>
      <c r="C14" s="548"/>
      <c r="D14" s="548"/>
      <c r="E14" s="548"/>
      <c r="F14" s="549"/>
      <c r="G14" s="550"/>
      <c r="H14" s="550"/>
      <c r="I14" s="550"/>
    </row>
  </sheetData>
  <mergeCells count="3">
    <mergeCell ref="B4:D4"/>
    <mergeCell ref="F4:I4"/>
    <mergeCell ref="A13:I13"/>
  </mergeCells>
  <pageMargins left="0.7" right="0.7" top="0.75" bottom="0.75" header="0.3" footer="0.3"/>
  <pageSetup paperSize="9" scale="81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F2DCE-A5E7-4476-9355-195FFB631B0D}">
  <sheetPr>
    <tabColor rgb="FF002060"/>
  </sheetPr>
  <dimension ref="A1:K47"/>
  <sheetViews>
    <sheetView showGridLines="0" view="pageBreakPreview" zoomScaleNormal="130" zoomScaleSheetLayoutView="100" workbookViewId="0"/>
  </sheetViews>
  <sheetFormatPr baseColWidth="10" defaultColWidth="11.5703125" defaultRowHeight="12.75" x14ac:dyDescent="0.2"/>
  <cols>
    <col min="1" max="1" width="13" style="7" customWidth="1"/>
    <col min="2" max="2" width="16" style="7" customWidth="1"/>
    <col min="3" max="3" width="19.5703125" style="8" customWidth="1"/>
    <col min="4" max="7" width="16" style="8" customWidth="1"/>
    <col min="8" max="8" width="17" style="8" customWidth="1"/>
    <col min="9" max="9" width="21.42578125" style="8" customWidth="1"/>
    <col min="10" max="10" width="19" style="6" customWidth="1"/>
    <col min="11" max="11" width="3.140625" style="6" customWidth="1"/>
    <col min="12" max="16384" width="11.5703125" style="6"/>
  </cols>
  <sheetData>
    <row r="1" spans="1:10" x14ac:dyDescent="0.2">
      <c r="A1" s="56" t="s">
        <v>233</v>
      </c>
    </row>
    <row r="2" spans="1:10" ht="15.75" x14ac:dyDescent="0.25">
      <c r="A2" s="57" t="s">
        <v>234</v>
      </c>
      <c r="G2" s="58"/>
    </row>
    <row r="3" spans="1:10" x14ac:dyDescent="0.2">
      <c r="A3" s="59"/>
      <c r="B3" s="8"/>
    </row>
    <row r="4" spans="1:10" x14ac:dyDescent="0.2">
      <c r="A4" s="60" t="s">
        <v>209</v>
      </c>
      <c r="B4" s="61" t="s">
        <v>235</v>
      </c>
      <c r="C4" s="61" t="s">
        <v>448</v>
      </c>
      <c r="D4" s="61" t="s">
        <v>236</v>
      </c>
      <c r="E4" s="61" t="s">
        <v>237</v>
      </c>
      <c r="F4" s="61" t="s">
        <v>238</v>
      </c>
      <c r="G4" s="61" t="s">
        <v>239</v>
      </c>
      <c r="H4" s="61" t="s">
        <v>240</v>
      </c>
      <c r="I4" s="61" t="s">
        <v>241</v>
      </c>
    </row>
    <row r="5" spans="1:10" ht="13.5" thickBot="1" x14ac:dyDescent="0.25">
      <c r="A5" s="62"/>
      <c r="B5" s="63" t="s">
        <v>242</v>
      </c>
      <c r="C5" s="63" t="s">
        <v>242</v>
      </c>
      <c r="D5" s="63" t="s">
        <v>242</v>
      </c>
      <c r="E5" s="63" t="s">
        <v>243</v>
      </c>
      <c r="F5" s="63" t="s">
        <v>244</v>
      </c>
      <c r="G5" s="63" t="s">
        <v>244</v>
      </c>
      <c r="H5" s="63" t="s">
        <v>244</v>
      </c>
      <c r="I5" s="63" t="s">
        <v>244</v>
      </c>
    </row>
    <row r="6" spans="1:10" x14ac:dyDescent="0.2">
      <c r="A6" s="7">
        <v>2014</v>
      </c>
      <c r="B6" s="64">
        <v>2.3821573718054097E-2</v>
      </c>
      <c r="C6" s="64">
        <v>-2.18956096652741E-2</v>
      </c>
      <c r="D6" s="64">
        <v>3.2459610352057106E-2</v>
      </c>
      <c r="E6" s="65">
        <v>2.8387441197691206</v>
      </c>
      <c r="F6" s="66">
        <v>39532.682886367103</v>
      </c>
      <c r="G6" s="66">
        <v>21209.019616138499</v>
      </c>
      <c r="H6" s="66">
        <v>41037.789363793097</v>
      </c>
      <c r="I6" s="66">
        <v>-1505.1064774259601</v>
      </c>
    </row>
    <row r="7" spans="1:10" x14ac:dyDescent="0.2">
      <c r="A7" s="7">
        <v>2015</v>
      </c>
      <c r="B7" s="64">
        <v>3.2519435751038502E-2</v>
      </c>
      <c r="C7" s="64">
        <v>0.157122682825519</v>
      </c>
      <c r="D7" s="64">
        <v>3.5478487642526903E-2</v>
      </c>
      <c r="E7" s="65">
        <v>3.1853143181818182</v>
      </c>
      <c r="F7" s="66">
        <v>34414.045139638103</v>
      </c>
      <c r="G7" s="66">
        <v>19648.292860808098</v>
      </c>
      <c r="H7" s="66">
        <v>37326.458937592302</v>
      </c>
      <c r="I7" s="66">
        <v>-2912.4137979542102</v>
      </c>
    </row>
    <row r="8" spans="1:10" x14ac:dyDescent="0.2">
      <c r="A8" s="7">
        <v>2016</v>
      </c>
      <c r="B8" s="64">
        <v>3.9534120202040703E-2</v>
      </c>
      <c r="C8" s="64">
        <v>0.211853977638126</v>
      </c>
      <c r="D8" s="64">
        <v>3.5930838949936296E-2</v>
      </c>
      <c r="E8" s="65">
        <v>3.3754258259284575</v>
      </c>
      <c r="F8" s="66">
        <v>37088.390533946404</v>
      </c>
      <c r="G8" s="66">
        <v>22467.609295735001</v>
      </c>
      <c r="H8" s="66">
        <v>35126.016123104302</v>
      </c>
      <c r="I8" s="66">
        <v>1962.3744108420899</v>
      </c>
    </row>
    <row r="9" spans="1:10" x14ac:dyDescent="0.2">
      <c r="A9" s="7">
        <v>2017</v>
      </c>
      <c r="B9" s="64">
        <v>2.5187454303324201E-2</v>
      </c>
      <c r="C9" s="64">
        <v>4.4758295916302399E-2</v>
      </c>
      <c r="D9" s="64">
        <v>2.8038318234279099E-2</v>
      </c>
      <c r="E9" s="65">
        <v>3.2607222536055787</v>
      </c>
      <c r="F9" s="66">
        <v>45404.525919859101</v>
      </c>
      <c r="G9" s="66">
        <v>28151.824812126401</v>
      </c>
      <c r="H9" s="66">
        <v>38718.555955156597</v>
      </c>
      <c r="I9" s="66">
        <v>6685.96996470256</v>
      </c>
      <c r="J9" s="67"/>
    </row>
    <row r="10" spans="1:10" x14ac:dyDescent="0.2">
      <c r="A10" s="7">
        <v>2018</v>
      </c>
      <c r="B10" s="64">
        <v>3.9693986434736102E-2</v>
      </c>
      <c r="C10" s="64">
        <v>-1.7379759770371702E-2</v>
      </c>
      <c r="D10" s="64">
        <v>1.3167105478321199E-2</v>
      </c>
      <c r="E10" s="65">
        <v>3.2870557386838311</v>
      </c>
      <c r="F10" s="66">
        <v>49072.603733513701</v>
      </c>
      <c r="G10" s="66">
        <v>29533.630009361099</v>
      </c>
      <c r="H10" s="66">
        <v>41857.222149741901</v>
      </c>
      <c r="I10" s="66">
        <v>7215.3815837718203</v>
      </c>
    </row>
    <row r="11" spans="1:10" x14ac:dyDescent="0.2">
      <c r="A11" s="7">
        <v>2019</v>
      </c>
      <c r="B11" s="64">
        <v>2.2405541664254399E-2</v>
      </c>
      <c r="C11" s="64">
        <v>-8.4051032262280508E-3</v>
      </c>
      <c r="D11" s="64">
        <v>2.1358458196351501E-2</v>
      </c>
      <c r="E11" s="65">
        <v>3.3371626461038972</v>
      </c>
      <c r="F11" s="66">
        <v>47995.150309630299</v>
      </c>
      <c r="G11" s="66">
        <v>28957.971423899398</v>
      </c>
      <c r="H11" s="66">
        <v>41102.327157595399</v>
      </c>
      <c r="I11" s="66">
        <v>6892.82315203486</v>
      </c>
      <c r="J11" s="67"/>
    </row>
    <row r="12" spans="1:10" x14ac:dyDescent="0.2">
      <c r="A12" s="7">
        <v>2020</v>
      </c>
      <c r="B12" s="64">
        <v>-0.109348825608621</v>
      </c>
      <c r="C12" s="64">
        <v>-0.13840886416502499</v>
      </c>
      <c r="D12" s="64">
        <v>1.8273026524989598E-2</v>
      </c>
      <c r="E12" s="65">
        <v>3.4957341089466101</v>
      </c>
      <c r="F12" s="66">
        <v>42821.5883439014</v>
      </c>
      <c r="G12" s="66">
        <v>26570.040405276199</v>
      </c>
      <c r="H12" s="66">
        <v>34723.999957466702</v>
      </c>
      <c r="I12" s="66">
        <v>8097.5883864346697</v>
      </c>
      <c r="J12" s="67"/>
    </row>
    <row r="13" spans="1:10" x14ac:dyDescent="0.2">
      <c r="A13" s="7">
        <v>2021</v>
      </c>
      <c r="B13" s="64">
        <v>0.133641841121069</v>
      </c>
      <c r="C13" s="64">
        <v>0.104822909623174</v>
      </c>
      <c r="D13" s="64">
        <v>3.9790147813012704E-2</v>
      </c>
      <c r="E13" s="65">
        <v>3.881209209329318</v>
      </c>
      <c r="F13" s="66">
        <v>63113.901287430803</v>
      </c>
      <c r="G13" s="66">
        <v>40575.454147377306</v>
      </c>
      <c r="H13" s="66">
        <v>47999.201612329001</v>
      </c>
      <c r="I13" s="66">
        <v>15114.6996751018</v>
      </c>
      <c r="J13" s="67"/>
    </row>
    <row r="14" spans="1:10" x14ac:dyDescent="0.2">
      <c r="A14" s="7">
        <v>2022</v>
      </c>
      <c r="B14" s="64">
        <v>2.8093351838112301E-2</v>
      </c>
      <c r="C14" s="64">
        <v>-4.2409542592494601E-4</v>
      </c>
      <c r="D14" s="64">
        <v>7.8772358191569691E-2</v>
      </c>
      <c r="E14" s="65">
        <v>3.8354570050703161</v>
      </c>
      <c r="F14" s="66">
        <v>66339.2306694203</v>
      </c>
      <c r="G14" s="66">
        <v>39371.057168539999</v>
      </c>
      <c r="H14" s="66">
        <v>56008.641988050404</v>
      </c>
      <c r="I14" s="66">
        <v>10330.5886813699</v>
      </c>
      <c r="J14" s="67"/>
    </row>
    <row r="15" spans="1:10" x14ac:dyDescent="0.2">
      <c r="A15" s="7">
        <v>2023</v>
      </c>
      <c r="B15" s="64">
        <v>-4.0320349229369902E-3</v>
      </c>
      <c r="C15" s="64">
        <v>9.2795001541683492E-2</v>
      </c>
      <c r="D15" s="64">
        <v>6.2643406421915293E-2</v>
      </c>
      <c r="E15" s="65">
        <v>3.7441231429240105</v>
      </c>
      <c r="F15" s="66">
        <v>67107.543530058407</v>
      </c>
      <c r="G15" s="66">
        <v>43591.4624634266</v>
      </c>
      <c r="H15" s="66">
        <v>49957.667336039303</v>
      </c>
      <c r="I15" s="66">
        <v>17149.8761940191</v>
      </c>
      <c r="J15" s="67"/>
    </row>
    <row r="16" spans="1:10" x14ac:dyDescent="0.2">
      <c r="A16" s="7">
        <v>2024</v>
      </c>
      <c r="B16" s="64">
        <v>3.3325587752412497E-2</v>
      </c>
      <c r="C16" s="64">
        <v>2.0586610442680401E-2</v>
      </c>
      <c r="D16" s="64">
        <v>2.3506939187187999E-2</v>
      </c>
      <c r="E16" s="65">
        <v>3.7545930969469139</v>
      </c>
      <c r="F16" s="66">
        <v>76171.929544073806</v>
      </c>
      <c r="G16" s="66">
        <v>48981.507242889602</v>
      </c>
      <c r="H16" s="66">
        <v>52091.3536530739</v>
      </c>
      <c r="I16" s="66">
        <v>24080.575890999899</v>
      </c>
    </row>
    <row r="17" spans="1:11" x14ac:dyDescent="0.2">
      <c r="A17" s="68">
        <v>2025</v>
      </c>
      <c r="B17" s="69"/>
      <c r="C17" s="69"/>
      <c r="D17" s="69"/>
      <c r="E17" s="69"/>
      <c r="F17" s="69"/>
      <c r="G17" s="69"/>
      <c r="H17" s="69"/>
      <c r="I17" s="69"/>
    </row>
    <row r="18" spans="1:11" x14ac:dyDescent="0.2">
      <c r="A18" s="70" t="s">
        <v>210</v>
      </c>
      <c r="B18" s="699">
        <v>4.2641272989005004E-2</v>
      </c>
      <c r="C18" s="699">
        <v>3.26011407922931E-2</v>
      </c>
      <c r="D18" s="699">
        <v>1.85158283440667E-2</v>
      </c>
      <c r="E18" s="700">
        <v>3.7469227272727301</v>
      </c>
      <c r="F18" s="294">
        <v>7086.6736616912003</v>
      </c>
      <c r="G18" s="294">
        <v>4490.9275924696403</v>
      </c>
      <c r="H18" s="294">
        <v>4965.5016045434404</v>
      </c>
      <c r="I18" s="294">
        <v>2121.1720571477599</v>
      </c>
      <c r="J18" s="71"/>
    </row>
    <row r="19" spans="1:11" x14ac:dyDescent="0.2">
      <c r="A19" s="70" t="s">
        <v>211</v>
      </c>
      <c r="B19" s="64">
        <v>2.8030483644000001E-2</v>
      </c>
      <c r="C19" s="64">
        <v>-1.1724334539349499E-2</v>
      </c>
      <c r="D19" s="64">
        <v>1.4773290589482999E-2</v>
      </c>
      <c r="E19" s="65">
        <v>3.69685</v>
      </c>
      <c r="F19" s="294">
        <v>6480.6795063879199</v>
      </c>
      <c r="G19" s="294">
        <v>4173.8669999512404</v>
      </c>
      <c r="H19" s="294">
        <v>4219.8628964584004</v>
      </c>
      <c r="I19" s="294">
        <v>2260.8166099295099</v>
      </c>
      <c r="J19" s="71"/>
    </row>
    <row r="20" spans="1:11" x14ac:dyDescent="0.2">
      <c r="A20" s="70" t="s">
        <v>746</v>
      </c>
      <c r="B20" s="64">
        <v>4.6739947474367105E-2</v>
      </c>
      <c r="C20" s="64">
        <v>7.4475450707517099E-2</v>
      </c>
      <c r="D20" s="64">
        <v>1.2771802697792401E-2</v>
      </c>
      <c r="E20" s="65">
        <v>3.6524857142857101</v>
      </c>
      <c r="F20" s="294">
        <v>7219.7297423478203</v>
      </c>
      <c r="G20" s="294">
        <v>5056.1988172500896</v>
      </c>
      <c r="H20" s="294">
        <v>4715.4422792168398</v>
      </c>
      <c r="I20" s="294">
        <v>2504.2874631309801</v>
      </c>
      <c r="J20" s="71"/>
    </row>
    <row r="21" spans="1:11" x14ac:dyDescent="0.2">
      <c r="A21" s="70" t="s">
        <v>806</v>
      </c>
      <c r="B21" s="64">
        <v>1.4011249968824E-2</v>
      </c>
      <c r="C21" s="64">
        <v>0.106405925226752</v>
      </c>
      <c r="D21" s="64">
        <v>1.6518340174020402E-2</v>
      </c>
      <c r="E21" s="65">
        <v>3.7000299999999999</v>
      </c>
      <c r="F21" s="294">
        <v>5802.4794126786101</v>
      </c>
      <c r="G21" s="294">
        <v>3808.5120907135802</v>
      </c>
      <c r="H21" s="294">
        <v>4468.4849601101796</v>
      </c>
      <c r="I21" s="294">
        <v>1333.99445256844</v>
      </c>
      <c r="J21" s="71"/>
    </row>
    <row r="22" spans="1:11" x14ac:dyDescent="0.2">
      <c r="A22" s="70" t="s">
        <v>819</v>
      </c>
      <c r="B22" s="64" t="s">
        <v>449</v>
      </c>
      <c r="C22" s="64" t="s">
        <v>449</v>
      </c>
      <c r="D22" s="64">
        <v>1.68666289219268E-2</v>
      </c>
      <c r="E22" s="65">
        <v>3.6599142857142901</v>
      </c>
      <c r="F22" s="294" t="s">
        <v>449</v>
      </c>
      <c r="G22" s="294" t="s">
        <v>449</v>
      </c>
      <c r="H22" s="294" t="s">
        <v>449</v>
      </c>
      <c r="I22" s="294" t="s">
        <v>449</v>
      </c>
      <c r="J22" s="71"/>
    </row>
    <row r="23" spans="1:11" x14ac:dyDescent="0.2">
      <c r="A23" s="70"/>
      <c r="B23" s="72"/>
      <c r="C23" s="72"/>
      <c r="D23" s="73"/>
      <c r="E23" s="74"/>
      <c r="F23" s="74"/>
      <c r="G23" s="74"/>
      <c r="H23" s="74"/>
      <c r="I23" s="74"/>
      <c r="K23" s="74"/>
    </row>
    <row r="24" spans="1:11" ht="70.150000000000006" customHeight="1" x14ac:dyDescent="0.2">
      <c r="A24" s="1053" t="s">
        <v>245</v>
      </c>
      <c r="B24" s="1053"/>
      <c r="C24" s="1053"/>
      <c r="D24" s="1053"/>
      <c r="E24" s="1053"/>
      <c r="F24" s="1053"/>
      <c r="G24" s="1053"/>
      <c r="H24" s="1053"/>
      <c r="I24" s="1053"/>
      <c r="J24" s="172"/>
    </row>
    <row r="26" spans="1:11" ht="15.75" x14ac:dyDescent="0.25">
      <c r="A26" s="57" t="s">
        <v>425</v>
      </c>
      <c r="B26" s="8"/>
    </row>
    <row r="27" spans="1:11" x14ac:dyDescent="0.2">
      <c r="B27" s="8"/>
    </row>
    <row r="28" spans="1:11" x14ac:dyDescent="0.2">
      <c r="A28" s="60" t="s">
        <v>209</v>
      </c>
      <c r="B28" s="61" t="s">
        <v>426</v>
      </c>
      <c r="C28" s="61" t="s">
        <v>427</v>
      </c>
      <c r="D28" s="61" t="s">
        <v>428</v>
      </c>
      <c r="E28" s="61" t="s">
        <v>429</v>
      </c>
      <c r="F28" s="61" t="s">
        <v>430</v>
      </c>
      <c r="G28" s="61" t="s">
        <v>431</v>
      </c>
      <c r="H28" s="61" t="s">
        <v>270</v>
      </c>
      <c r="I28" s="61" t="s">
        <v>432</v>
      </c>
      <c r="J28" s="61" t="s">
        <v>433</v>
      </c>
    </row>
    <row r="29" spans="1:11" x14ac:dyDescent="0.2">
      <c r="A29" s="336"/>
      <c r="B29" s="337" t="s">
        <v>434</v>
      </c>
      <c r="C29" s="338" t="s">
        <v>435</v>
      </c>
      <c r="D29" s="337" t="s">
        <v>434</v>
      </c>
      <c r="E29" s="338" t="s">
        <v>435</v>
      </c>
      <c r="F29" s="337" t="s">
        <v>434</v>
      </c>
      <c r="G29" s="339" t="s">
        <v>434</v>
      </c>
      <c r="H29" s="337" t="s">
        <v>436</v>
      </c>
      <c r="I29" s="339" t="s">
        <v>437</v>
      </c>
      <c r="J29" s="339" t="s">
        <v>436</v>
      </c>
    </row>
    <row r="30" spans="1:11" x14ac:dyDescent="0.2">
      <c r="A30" s="336"/>
      <c r="B30" s="337" t="s">
        <v>438</v>
      </c>
      <c r="C30" s="338" t="s">
        <v>439</v>
      </c>
      <c r="D30" s="337" t="s">
        <v>438</v>
      </c>
      <c r="E30" s="339" t="s">
        <v>440</v>
      </c>
      <c r="F30" s="337" t="s">
        <v>438</v>
      </c>
      <c r="G30" s="339" t="s">
        <v>438</v>
      </c>
      <c r="H30" s="339" t="s">
        <v>523</v>
      </c>
      <c r="I30" s="339" t="s">
        <v>438</v>
      </c>
      <c r="J30" s="339" t="s">
        <v>441</v>
      </c>
    </row>
    <row r="31" spans="1:11" x14ac:dyDescent="0.2">
      <c r="A31" s="7">
        <v>2015</v>
      </c>
      <c r="B31" s="98">
        <v>249.22632411067195</v>
      </c>
      <c r="C31" s="98">
        <v>1159.8211462450597</v>
      </c>
      <c r="D31" s="98">
        <v>87.466600790513937</v>
      </c>
      <c r="E31" s="98">
        <v>15.680000000000003</v>
      </c>
      <c r="F31" s="98">
        <v>80.899604743083017</v>
      </c>
      <c r="G31" s="98">
        <v>728.93063241106734</v>
      </c>
      <c r="H31" s="98">
        <v>53.0293103448276</v>
      </c>
      <c r="I31" s="98">
        <v>6.6520000000000001</v>
      </c>
      <c r="J31" s="98">
        <v>3.5236681417644169</v>
      </c>
    </row>
    <row r="32" spans="1:11" x14ac:dyDescent="0.2">
      <c r="A32" s="7">
        <v>2016</v>
      </c>
      <c r="B32" s="98">
        <v>220.56320158102767</v>
      </c>
      <c r="C32" s="98">
        <v>1249.8440711462456</v>
      </c>
      <c r="D32" s="98">
        <v>95.016166007905127</v>
      </c>
      <c r="E32" s="98">
        <v>17.137747035573113</v>
      </c>
      <c r="F32" s="98">
        <v>84.893873517786503</v>
      </c>
      <c r="G32" s="98">
        <v>816.73525691699592</v>
      </c>
      <c r="H32" s="98">
        <v>57.872619047619075</v>
      </c>
      <c r="I32" s="98">
        <v>6.484</v>
      </c>
      <c r="J32" s="98">
        <v>5.0916096521030338</v>
      </c>
    </row>
    <row r="33" spans="1:10" x14ac:dyDescent="0.2">
      <c r="A33" s="7">
        <v>2017</v>
      </c>
      <c r="B33" s="98">
        <v>279.68408730158734</v>
      </c>
      <c r="C33" s="98">
        <v>1257.8597222222218</v>
      </c>
      <c r="D33" s="98">
        <v>131.35749999999999</v>
      </c>
      <c r="E33" s="98">
        <v>17.048769841269831</v>
      </c>
      <c r="F33" s="98">
        <v>105.11793650793653</v>
      </c>
      <c r="G33" s="98">
        <v>911.93436507936519</v>
      </c>
      <c r="H33" s="98">
        <v>70.687199999999976</v>
      </c>
      <c r="I33" s="98">
        <v>8.2059999999999995</v>
      </c>
      <c r="J33" s="98">
        <v>4.6042453695500507</v>
      </c>
    </row>
    <row r="34" spans="1:10" x14ac:dyDescent="0.2">
      <c r="A34" s="7">
        <v>2018</v>
      </c>
      <c r="B34" s="98">
        <v>295.88023715415011</v>
      </c>
      <c r="C34" s="98">
        <v>1268.9288537549405</v>
      </c>
      <c r="D34" s="98">
        <v>132.53778656126494</v>
      </c>
      <c r="E34" s="98">
        <v>15.707826086956521</v>
      </c>
      <c r="F34" s="98">
        <v>101.71517786561269</v>
      </c>
      <c r="G34" s="98">
        <v>914.13509881422931</v>
      </c>
      <c r="H34" s="98">
        <v>69.470967741935496</v>
      </c>
      <c r="I34" s="98">
        <v>11.938000000000001</v>
      </c>
      <c r="J34" s="98">
        <v>6.1060693418077365</v>
      </c>
    </row>
    <row r="35" spans="1:10" x14ac:dyDescent="0.2">
      <c r="A35" s="7">
        <v>2019</v>
      </c>
      <c r="B35" s="98">
        <v>272.14359683794487</v>
      </c>
      <c r="C35" s="98">
        <v>1393.7138339920953</v>
      </c>
      <c r="D35" s="98">
        <v>115.49999999999994</v>
      </c>
      <c r="E35" s="98">
        <v>16.211027667984194</v>
      </c>
      <c r="F35" s="98">
        <v>90.703754940711491</v>
      </c>
      <c r="G35" s="98">
        <v>845.62762845849761</v>
      </c>
      <c r="H35" s="98">
        <v>93.390853658536557</v>
      </c>
      <c r="I35" s="98">
        <v>11.303804878048789</v>
      </c>
      <c r="J35" s="98">
        <v>5.3541415399134982</v>
      </c>
    </row>
    <row r="36" spans="1:10" x14ac:dyDescent="0.2">
      <c r="A36" s="7">
        <v>2020</v>
      </c>
      <c r="B36" s="98">
        <v>280.34866141732306</v>
      </c>
      <c r="C36" s="98">
        <v>1771.0421259842506</v>
      </c>
      <c r="D36" s="98">
        <v>102.8290157480314</v>
      </c>
      <c r="E36" s="98">
        <v>20.547519685039358</v>
      </c>
      <c r="F36" s="98">
        <v>82.807204724409445</v>
      </c>
      <c r="G36" s="98">
        <v>778.30578740157466</v>
      </c>
      <c r="H36" s="98">
        <v>108.8836032388664</v>
      </c>
      <c r="I36" s="98">
        <v>8.67551181102362</v>
      </c>
      <c r="J36" s="98">
        <v>4.9853968638533859</v>
      </c>
    </row>
    <row r="37" spans="1:10" x14ac:dyDescent="0.2">
      <c r="A37" s="140">
        <v>2021</v>
      </c>
      <c r="B37" s="340">
        <v>422.63430830039528</v>
      </c>
      <c r="C37" s="340">
        <v>1799.175296442688</v>
      </c>
      <c r="D37" s="340">
        <v>136.41241106719363</v>
      </c>
      <c r="E37" s="98">
        <v>25.138260869565219</v>
      </c>
      <c r="F37" s="340">
        <v>100.07276679841901</v>
      </c>
      <c r="G37" s="340">
        <v>1482.2570750988139</v>
      </c>
      <c r="H37" s="340">
        <v>159.21399999999997</v>
      </c>
      <c r="I37" s="340">
        <v>15.942450592885377</v>
      </c>
      <c r="J37" s="340">
        <v>5.0750707825163177</v>
      </c>
    </row>
    <row r="38" spans="1:10" x14ac:dyDescent="0.2">
      <c r="A38" s="140">
        <v>2022</v>
      </c>
      <c r="B38" s="340">
        <v>399.02569721115538</v>
      </c>
      <c r="C38" s="340">
        <v>1800.7978000000003</v>
      </c>
      <c r="D38" s="340">
        <v>157.77426294820725</v>
      </c>
      <c r="E38" s="98">
        <v>21.733000000000004</v>
      </c>
      <c r="F38" s="340">
        <v>97.530278884462206</v>
      </c>
      <c r="G38" s="340">
        <v>1416.0717529880483</v>
      </c>
      <c r="H38" s="340">
        <v>120.30060975609754</v>
      </c>
      <c r="I38" s="340">
        <v>18.605139442231074</v>
      </c>
      <c r="J38" s="340">
        <v>4.88301044528394</v>
      </c>
    </row>
    <row r="39" spans="1:10" x14ac:dyDescent="0.2">
      <c r="A39" s="140">
        <v>2023</v>
      </c>
      <c r="B39" s="340">
        <v>384.54505976095584</v>
      </c>
      <c r="C39" s="340">
        <v>1941.6741035856569</v>
      </c>
      <c r="D39" s="340">
        <v>120.04633466135463</v>
      </c>
      <c r="E39" s="98">
        <v>23.351792828685266</v>
      </c>
      <c r="F39" s="340">
        <v>96.986334661354576</v>
      </c>
      <c r="G39" s="340">
        <v>1177.4828286852589</v>
      </c>
      <c r="H39" s="340">
        <v>119.96541666666673</v>
      </c>
      <c r="I39" s="340">
        <v>24.326334661354586</v>
      </c>
      <c r="J39" s="340">
        <v>4.44530640027868</v>
      </c>
    </row>
    <row r="40" spans="1:10" x14ac:dyDescent="0.2">
      <c r="A40" s="140">
        <v>2024</v>
      </c>
      <c r="B40" s="340">
        <v>414.89137795275605</v>
      </c>
      <c r="C40" s="340">
        <v>2388.5185039370072</v>
      </c>
      <c r="D40" s="340">
        <v>126.07185039370077</v>
      </c>
      <c r="E40" s="98">
        <v>28.271181102362192</v>
      </c>
      <c r="F40" s="340">
        <v>94.014921259842652</v>
      </c>
      <c r="G40" s="340">
        <v>1369.429015748032</v>
      </c>
      <c r="H40" s="98">
        <v>109.51295546558707</v>
      </c>
      <c r="I40" s="340">
        <v>21.287913385826787</v>
      </c>
      <c r="J40" s="98">
        <v>4.5025169583637155</v>
      </c>
    </row>
    <row r="41" spans="1:10" x14ac:dyDescent="0.2">
      <c r="A41" s="341">
        <v>2025</v>
      </c>
      <c r="B41" s="342"/>
      <c r="C41" s="342"/>
      <c r="D41" s="342"/>
      <c r="E41" s="342"/>
      <c r="F41" s="342"/>
      <c r="G41" s="342"/>
      <c r="H41" s="342"/>
      <c r="I41" s="342"/>
      <c r="J41" s="342"/>
    </row>
    <row r="42" spans="1:10" x14ac:dyDescent="0.2">
      <c r="A42" s="70" t="s">
        <v>210</v>
      </c>
      <c r="B42" s="98">
        <v>407.21590909090901</v>
      </c>
      <c r="C42" s="98">
        <v>2707.5840909090912</v>
      </c>
      <c r="D42" s="98">
        <v>128.14636363636362</v>
      </c>
      <c r="E42" s="98">
        <v>30.369545454545456</v>
      </c>
      <c r="F42" s="98">
        <v>87.170909090909063</v>
      </c>
      <c r="G42" s="98">
        <v>1343.4590909090905</v>
      </c>
      <c r="H42" s="98">
        <v>101.5925</v>
      </c>
      <c r="I42" s="98">
        <v>20.849999999999998</v>
      </c>
      <c r="J42" s="98">
        <v>3.9785643135330067</v>
      </c>
    </row>
    <row r="43" spans="1:10" x14ac:dyDescent="0.2">
      <c r="A43" s="70" t="s">
        <v>211</v>
      </c>
      <c r="B43" s="98">
        <v>423.16700000000003</v>
      </c>
      <c r="C43" s="98">
        <v>2896.6749999999997</v>
      </c>
      <c r="D43" s="98">
        <v>126.99150000000002</v>
      </c>
      <c r="E43" s="98">
        <v>32.185999999999993</v>
      </c>
      <c r="F43" s="98">
        <v>88.690000000000012</v>
      </c>
      <c r="G43" s="98">
        <v>1445.8845000000001</v>
      </c>
      <c r="H43" s="98">
        <v>106.89500000000001</v>
      </c>
      <c r="I43" s="98">
        <v>20.642500000000005</v>
      </c>
      <c r="J43" s="98">
        <v>4.1382900221246119</v>
      </c>
    </row>
    <row r="44" spans="1:10" x14ac:dyDescent="0.2">
      <c r="A44" s="70" t="s">
        <v>746</v>
      </c>
      <c r="B44" s="98">
        <v>441.39380952380952</v>
      </c>
      <c r="C44" s="98">
        <v>2981.7357142857136</v>
      </c>
      <c r="D44" s="98">
        <v>130.99047619047622</v>
      </c>
      <c r="E44" s="98">
        <v>33.185714285714276</v>
      </c>
      <c r="F44" s="98">
        <v>92.248571428571438</v>
      </c>
      <c r="G44" s="98">
        <v>1543.4033333333336</v>
      </c>
      <c r="H44" s="98">
        <v>102.45294117647059</v>
      </c>
      <c r="I44" s="98">
        <v>20.276000000000003</v>
      </c>
      <c r="J44" s="98">
        <v>4.1727154819484991</v>
      </c>
    </row>
    <row r="45" spans="1:10" x14ac:dyDescent="0.2">
      <c r="A45" s="70" t="s">
        <v>806</v>
      </c>
      <c r="B45" s="98">
        <v>416.94899999999996</v>
      </c>
      <c r="C45" s="98">
        <v>3212.125</v>
      </c>
      <c r="D45" s="98">
        <v>119.0835</v>
      </c>
      <c r="E45" s="98">
        <v>32.266500000000001</v>
      </c>
      <c r="F45" s="98">
        <v>86.596500000000006</v>
      </c>
      <c r="G45" s="98">
        <v>1482.8495</v>
      </c>
      <c r="H45" s="98">
        <v>99.799999999999983</v>
      </c>
      <c r="I45" s="98">
        <v>19.91075</v>
      </c>
      <c r="J45" s="98">
        <v>4.2510652080244897</v>
      </c>
    </row>
    <row r="46" spans="1:10" x14ac:dyDescent="0.2">
      <c r="A46" s="70" t="s">
        <v>819</v>
      </c>
      <c r="B46" s="98">
        <v>432.26399999999995</v>
      </c>
      <c r="C46" s="98">
        <v>3280.5049999999997</v>
      </c>
      <c r="D46" s="98">
        <v>120.0275</v>
      </c>
      <c r="E46" s="98">
        <v>32.706499999999991</v>
      </c>
      <c r="F46" s="98">
        <v>88.826499999999996</v>
      </c>
      <c r="G46" s="98">
        <v>1458.0054999999998</v>
      </c>
      <c r="H46" s="98">
        <v>99.117500000000021</v>
      </c>
      <c r="I46" s="98">
        <v>20.107500000000002</v>
      </c>
      <c r="J46" s="98">
        <v>4.1925415538033439</v>
      </c>
    </row>
    <row r="47" spans="1:10" ht="67.5" customHeight="1" x14ac:dyDescent="0.2">
      <c r="A47" s="1054" t="s">
        <v>442</v>
      </c>
      <c r="B47" s="1054"/>
      <c r="C47" s="1054"/>
      <c r="D47" s="1054"/>
      <c r="E47" s="1054"/>
      <c r="F47" s="1054"/>
      <c r="G47" s="1054"/>
      <c r="H47" s="1054"/>
      <c r="I47" s="1054"/>
      <c r="J47" s="1054"/>
    </row>
  </sheetData>
  <mergeCells count="2">
    <mergeCell ref="A24:I24"/>
    <mergeCell ref="A47:J47"/>
  </mergeCells>
  <printOptions horizontalCentered="1" verticalCentered="1"/>
  <pageMargins left="0" right="0" top="0" bottom="0" header="0.31496062992125984" footer="0.31496062992125984"/>
  <pageSetup paperSize="9" scale="5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B1A29-3989-41E8-9E42-7A67CF2DF098}">
  <sheetPr>
    <tabColor rgb="FF002060"/>
  </sheetPr>
  <dimension ref="A1:Z108"/>
  <sheetViews>
    <sheetView showGridLines="0" view="pageBreakPreview" zoomScaleNormal="100" zoomScaleSheetLayoutView="100" workbookViewId="0"/>
  </sheetViews>
  <sheetFormatPr baseColWidth="10" defaultRowHeight="15" x14ac:dyDescent="0.25"/>
  <cols>
    <col min="1" max="1" width="17.7109375" style="16" customWidth="1"/>
    <col min="2" max="2" width="16.5703125" style="15" bestFit="1" customWidth="1"/>
    <col min="3" max="3" width="13.42578125" style="15" customWidth="1"/>
    <col min="4" max="4" width="16.5703125" style="15" bestFit="1" customWidth="1"/>
    <col min="5" max="5" width="14.42578125" style="15" bestFit="1" customWidth="1"/>
    <col min="6" max="7" width="16.5703125" style="15" bestFit="1" customWidth="1"/>
    <col min="8" max="8" width="19.5703125" style="15" bestFit="1" customWidth="1"/>
    <col min="9" max="9" width="16.5703125" style="15" bestFit="1" customWidth="1"/>
    <col min="10" max="10" width="17.5703125" style="15" customWidth="1"/>
    <col min="11" max="11" width="13.5703125" style="15" bestFit="1" customWidth="1"/>
    <col min="12" max="12" width="2.5703125" style="1" customWidth="1"/>
    <col min="13" max="13" width="11.42578125" style="1" customWidth="1"/>
    <col min="14" max="256" width="11.42578125" style="1"/>
    <col min="257" max="257" width="17.7109375" style="1" customWidth="1"/>
    <col min="258" max="258" width="18.7109375" style="1" bestFit="1" customWidth="1"/>
    <col min="259" max="259" width="12.7109375" style="1" bestFit="1" customWidth="1"/>
    <col min="260" max="260" width="18.7109375" style="1" bestFit="1" customWidth="1"/>
    <col min="261" max="261" width="16" style="1" bestFit="1" customWidth="1"/>
    <col min="262" max="265" width="18.7109375" style="1" bestFit="1" customWidth="1"/>
    <col min="266" max="267" width="12.7109375" style="1" customWidth="1"/>
    <col min="268" max="268" width="2.5703125" style="1" customWidth="1"/>
    <col min="269" max="512" width="11.42578125" style="1"/>
    <col min="513" max="513" width="17.7109375" style="1" customWidth="1"/>
    <col min="514" max="514" width="18.7109375" style="1" bestFit="1" customWidth="1"/>
    <col min="515" max="515" width="12.7109375" style="1" bestFit="1" customWidth="1"/>
    <col min="516" max="516" width="18.7109375" style="1" bestFit="1" customWidth="1"/>
    <col min="517" max="517" width="16" style="1" bestFit="1" customWidth="1"/>
    <col min="518" max="521" width="18.7109375" style="1" bestFit="1" customWidth="1"/>
    <col min="522" max="523" width="12.7109375" style="1" customWidth="1"/>
    <col min="524" max="524" width="2.5703125" style="1" customWidth="1"/>
    <col min="525" max="768" width="11.42578125" style="1"/>
    <col min="769" max="769" width="17.7109375" style="1" customWidth="1"/>
    <col min="770" max="770" width="18.7109375" style="1" bestFit="1" customWidth="1"/>
    <col min="771" max="771" width="12.7109375" style="1" bestFit="1" customWidth="1"/>
    <col min="772" max="772" width="18.7109375" style="1" bestFit="1" customWidth="1"/>
    <col min="773" max="773" width="16" style="1" bestFit="1" customWidth="1"/>
    <col min="774" max="777" width="18.7109375" style="1" bestFit="1" customWidth="1"/>
    <col min="778" max="779" width="12.7109375" style="1" customWidth="1"/>
    <col min="780" max="780" width="2.5703125" style="1" customWidth="1"/>
    <col min="781" max="1024" width="11.42578125" style="1"/>
    <col min="1025" max="1025" width="17.7109375" style="1" customWidth="1"/>
    <col min="1026" max="1026" width="18.7109375" style="1" bestFit="1" customWidth="1"/>
    <col min="1027" max="1027" width="12.7109375" style="1" bestFit="1" customWidth="1"/>
    <col min="1028" max="1028" width="18.7109375" style="1" bestFit="1" customWidth="1"/>
    <col min="1029" max="1029" width="16" style="1" bestFit="1" customWidth="1"/>
    <col min="1030" max="1033" width="18.7109375" style="1" bestFit="1" customWidth="1"/>
    <col min="1034" max="1035" width="12.7109375" style="1" customWidth="1"/>
    <col min="1036" max="1036" width="2.5703125" style="1" customWidth="1"/>
    <col min="1037" max="1280" width="11.42578125" style="1"/>
    <col min="1281" max="1281" width="17.7109375" style="1" customWidth="1"/>
    <col min="1282" max="1282" width="18.7109375" style="1" bestFit="1" customWidth="1"/>
    <col min="1283" max="1283" width="12.7109375" style="1" bestFit="1" customWidth="1"/>
    <col min="1284" max="1284" width="18.7109375" style="1" bestFit="1" customWidth="1"/>
    <col min="1285" max="1285" width="16" style="1" bestFit="1" customWidth="1"/>
    <col min="1286" max="1289" width="18.7109375" style="1" bestFit="1" customWidth="1"/>
    <col min="1290" max="1291" width="12.7109375" style="1" customWidth="1"/>
    <col min="1292" max="1292" width="2.5703125" style="1" customWidth="1"/>
    <col min="1293" max="1536" width="11.42578125" style="1"/>
    <col min="1537" max="1537" width="17.7109375" style="1" customWidth="1"/>
    <col min="1538" max="1538" width="18.7109375" style="1" bestFit="1" customWidth="1"/>
    <col min="1539" max="1539" width="12.7109375" style="1" bestFit="1" customWidth="1"/>
    <col min="1540" max="1540" width="18.7109375" style="1" bestFit="1" customWidth="1"/>
    <col min="1541" max="1541" width="16" style="1" bestFit="1" customWidth="1"/>
    <col min="1542" max="1545" width="18.7109375" style="1" bestFit="1" customWidth="1"/>
    <col min="1546" max="1547" width="12.7109375" style="1" customWidth="1"/>
    <col min="1548" max="1548" width="2.5703125" style="1" customWidth="1"/>
    <col min="1549" max="1792" width="11.42578125" style="1"/>
    <col min="1793" max="1793" width="17.7109375" style="1" customWidth="1"/>
    <col min="1794" max="1794" width="18.7109375" style="1" bestFit="1" customWidth="1"/>
    <col min="1795" max="1795" width="12.7109375" style="1" bestFit="1" customWidth="1"/>
    <col min="1796" max="1796" width="18.7109375" style="1" bestFit="1" customWidth="1"/>
    <col min="1797" max="1797" width="16" style="1" bestFit="1" customWidth="1"/>
    <col min="1798" max="1801" width="18.7109375" style="1" bestFit="1" customWidth="1"/>
    <col min="1802" max="1803" width="12.7109375" style="1" customWidth="1"/>
    <col min="1804" max="1804" width="2.5703125" style="1" customWidth="1"/>
    <col min="1805" max="2048" width="11.42578125" style="1"/>
    <col min="2049" max="2049" width="17.7109375" style="1" customWidth="1"/>
    <col min="2050" max="2050" width="18.7109375" style="1" bestFit="1" customWidth="1"/>
    <col min="2051" max="2051" width="12.7109375" style="1" bestFit="1" customWidth="1"/>
    <col min="2052" max="2052" width="18.7109375" style="1" bestFit="1" customWidth="1"/>
    <col min="2053" max="2053" width="16" style="1" bestFit="1" customWidth="1"/>
    <col min="2054" max="2057" width="18.7109375" style="1" bestFit="1" customWidth="1"/>
    <col min="2058" max="2059" width="12.7109375" style="1" customWidth="1"/>
    <col min="2060" max="2060" width="2.5703125" style="1" customWidth="1"/>
    <col min="2061" max="2304" width="11.42578125" style="1"/>
    <col min="2305" max="2305" width="17.7109375" style="1" customWidth="1"/>
    <col min="2306" max="2306" width="18.7109375" style="1" bestFit="1" customWidth="1"/>
    <col min="2307" max="2307" width="12.7109375" style="1" bestFit="1" customWidth="1"/>
    <col min="2308" max="2308" width="18.7109375" style="1" bestFit="1" customWidth="1"/>
    <col min="2309" max="2309" width="16" style="1" bestFit="1" customWidth="1"/>
    <col min="2310" max="2313" width="18.7109375" style="1" bestFit="1" customWidth="1"/>
    <col min="2314" max="2315" width="12.7109375" style="1" customWidth="1"/>
    <col min="2316" max="2316" width="2.5703125" style="1" customWidth="1"/>
    <col min="2317" max="2560" width="11.42578125" style="1"/>
    <col min="2561" max="2561" width="17.7109375" style="1" customWidth="1"/>
    <col min="2562" max="2562" width="18.7109375" style="1" bestFit="1" customWidth="1"/>
    <col min="2563" max="2563" width="12.7109375" style="1" bestFit="1" customWidth="1"/>
    <col min="2564" max="2564" width="18.7109375" style="1" bestFit="1" customWidth="1"/>
    <col min="2565" max="2565" width="16" style="1" bestFit="1" customWidth="1"/>
    <col min="2566" max="2569" width="18.7109375" style="1" bestFit="1" customWidth="1"/>
    <col min="2570" max="2571" width="12.7109375" style="1" customWidth="1"/>
    <col min="2572" max="2572" width="2.5703125" style="1" customWidth="1"/>
    <col min="2573" max="2816" width="11.42578125" style="1"/>
    <col min="2817" max="2817" width="17.7109375" style="1" customWidth="1"/>
    <col min="2818" max="2818" width="18.7109375" style="1" bestFit="1" customWidth="1"/>
    <col min="2819" max="2819" width="12.7109375" style="1" bestFit="1" customWidth="1"/>
    <col min="2820" max="2820" width="18.7109375" style="1" bestFit="1" customWidth="1"/>
    <col min="2821" max="2821" width="16" style="1" bestFit="1" customWidth="1"/>
    <col min="2822" max="2825" width="18.7109375" style="1" bestFit="1" customWidth="1"/>
    <col min="2826" max="2827" width="12.7109375" style="1" customWidth="1"/>
    <col min="2828" max="2828" width="2.5703125" style="1" customWidth="1"/>
    <col min="2829" max="3072" width="11.42578125" style="1"/>
    <col min="3073" max="3073" width="17.7109375" style="1" customWidth="1"/>
    <col min="3074" max="3074" width="18.7109375" style="1" bestFit="1" customWidth="1"/>
    <col min="3075" max="3075" width="12.7109375" style="1" bestFit="1" customWidth="1"/>
    <col min="3076" max="3076" width="18.7109375" style="1" bestFit="1" customWidth="1"/>
    <col min="3077" max="3077" width="16" style="1" bestFit="1" customWidth="1"/>
    <col min="3078" max="3081" width="18.7109375" style="1" bestFit="1" customWidth="1"/>
    <col min="3082" max="3083" width="12.7109375" style="1" customWidth="1"/>
    <col min="3084" max="3084" width="2.5703125" style="1" customWidth="1"/>
    <col min="3085" max="3328" width="11.42578125" style="1"/>
    <col min="3329" max="3329" width="17.7109375" style="1" customWidth="1"/>
    <col min="3330" max="3330" width="18.7109375" style="1" bestFit="1" customWidth="1"/>
    <col min="3331" max="3331" width="12.7109375" style="1" bestFit="1" customWidth="1"/>
    <col min="3332" max="3332" width="18.7109375" style="1" bestFit="1" customWidth="1"/>
    <col min="3333" max="3333" width="16" style="1" bestFit="1" customWidth="1"/>
    <col min="3334" max="3337" width="18.7109375" style="1" bestFit="1" customWidth="1"/>
    <col min="3338" max="3339" width="12.7109375" style="1" customWidth="1"/>
    <col min="3340" max="3340" width="2.5703125" style="1" customWidth="1"/>
    <col min="3341" max="3584" width="11.42578125" style="1"/>
    <col min="3585" max="3585" width="17.7109375" style="1" customWidth="1"/>
    <col min="3586" max="3586" width="18.7109375" style="1" bestFit="1" customWidth="1"/>
    <col min="3587" max="3587" width="12.7109375" style="1" bestFit="1" customWidth="1"/>
    <col min="3588" max="3588" width="18.7109375" style="1" bestFit="1" customWidth="1"/>
    <col min="3589" max="3589" width="16" style="1" bestFit="1" customWidth="1"/>
    <col min="3590" max="3593" width="18.7109375" style="1" bestFit="1" customWidth="1"/>
    <col min="3594" max="3595" width="12.7109375" style="1" customWidth="1"/>
    <col min="3596" max="3596" width="2.5703125" style="1" customWidth="1"/>
    <col min="3597" max="3840" width="11.42578125" style="1"/>
    <col min="3841" max="3841" width="17.7109375" style="1" customWidth="1"/>
    <col min="3842" max="3842" width="18.7109375" style="1" bestFit="1" customWidth="1"/>
    <col min="3843" max="3843" width="12.7109375" style="1" bestFit="1" customWidth="1"/>
    <col min="3844" max="3844" width="18.7109375" style="1" bestFit="1" customWidth="1"/>
    <col min="3845" max="3845" width="16" style="1" bestFit="1" customWidth="1"/>
    <col min="3846" max="3849" width="18.7109375" style="1" bestFit="1" customWidth="1"/>
    <col min="3850" max="3851" width="12.7109375" style="1" customWidth="1"/>
    <col min="3852" max="3852" width="2.5703125" style="1" customWidth="1"/>
    <col min="3853" max="4096" width="11.42578125" style="1"/>
    <col min="4097" max="4097" width="17.7109375" style="1" customWidth="1"/>
    <col min="4098" max="4098" width="18.7109375" style="1" bestFit="1" customWidth="1"/>
    <col min="4099" max="4099" width="12.7109375" style="1" bestFit="1" customWidth="1"/>
    <col min="4100" max="4100" width="18.7109375" style="1" bestFit="1" customWidth="1"/>
    <col min="4101" max="4101" width="16" style="1" bestFit="1" customWidth="1"/>
    <col min="4102" max="4105" width="18.7109375" style="1" bestFit="1" customWidth="1"/>
    <col min="4106" max="4107" width="12.7109375" style="1" customWidth="1"/>
    <col min="4108" max="4108" width="2.5703125" style="1" customWidth="1"/>
    <col min="4109" max="4352" width="11.42578125" style="1"/>
    <col min="4353" max="4353" width="17.7109375" style="1" customWidth="1"/>
    <col min="4354" max="4354" width="18.7109375" style="1" bestFit="1" customWidth="1"/>
    <col min="4355" max="4355" width="12.7109375" style="1" bestFit="1" customWidth="1"/>
    <col min="4356" max="4356" width="18.7109375" style="1" bestFit="1" customWidth="1"/>
    <col min="4357" max="4357" width="16" style="1" bestFit="1" customWidth="1"/>
    <col min="4358" max="4361" width="18.7109375" style="1" bestFit="1" customWidth="1"/>
    <col min="4362" max="4363" width="12.7109375" style="1" customWidth="1"/>
    <col min="4364" max="4364" width="2.5703125" style="1" customWidth="1"/>
    <col min="4365" max="4608" width="11.42578125" style="1"/>
    <col min="4609" max="4609" width="17.7109375" style="1" customWidth="1"/>
    <col min="4610" max="4610" width="18.7109375" style="1" bestFit="1" customWidth="1"/>
    <col min="4611" max="4611" width="12.7109375" style="1" bestFit="1" customWidth="1"/>
    <col min="4612" max="4612" width="18.7109375" style="1" bestFit="1" customWidth="1"/>
    <col min="4613" max="4613" width="16" style="1" bestFit="1" customWidth="1"/>
    <col min="4614" max="4617" width="18.7109375" style="1" bestFit="1" customWidth="1"/>
    <col min="4618" max="4619" width="12.7109375" style="1" customWidth="1"/>
    <col min="4620" max="4620" width="2.5703125" style="1" customWidth="1"/>
    <col min="4621" max="4864" width="11.42578125" style="1"/>
    <col min="4865" max="4865" width="17.7109375" style="1" customWidth="1"/>
    <col min="4866" max="4866" width="18.7109375" style="1" bestFit="1" customWidth="1"/>
    <col min="4867" max="4867" width="12.7109375" style="1" bestFit="1" customWidth="1"/>
    <col min="4868" max="4868" width="18.7109375" style="1" bestFit="1" customWidth="1"/>
    <col min="4869" max="4869" width="16" style="1" bestFit="1" customWidth="1"/>
    <col min="4870" max="4873" width="18.7109375" style="1" bestFit="1" customWidth="1"/>
    <col min="4874" max="4875" width="12.7109375" style="1" customWidth="1"/>
    <col min="4876" max="4876" width="2.5703125" style="1" customWidth="1"/>
    <col min="4877" max="5120" width="11.42578125" style="1"/>
    <col min="5121" max="5121" width="17.7109375" style="1" customWidth="1"/>
    <col min="5122" max="5122" width="18.7109375" style="1" bestFit="1" customWidth="1"/>
    <col min="5123" max="5123" width="12.7109375" style="1" bestFit="1" customWidth="1"/>
    <col min="5124" max="5124" width="18.7109375" style="1" bestFit="1" customWidth="1"/>
    <col min="5125" max="5125" width="16" style="1" bestFit="1" customWidth="1"/>
    <col min="5126" max="5129" width="18.7109375" style="1" bestFit="1" customWidth="1"/>
    <col min="5130" max="5131" width="12.7109375" style="1" customWidth="1"/>
    <col min="5132" max="5132" width="2.5703125" style="1" customWidth="1"/>
    <col min="5133" max="5376" width="11.42578125" style="1"/>
    <col min="5377" max="5377" width="17.7109375" style="1" customWidth="1"/>
    <col min="5378" max="5378" width="18.7109375" style="1" bestFit="1" customWidth="1"/>
    <col min="5379" max="5379" width="12.7109375" style="1" bestFit="1" customWidth="1"/>
    <col min="5380" max="5380" width="18.7109375" style="1" bestFit="1" customWidth="1"/>
    <col min="5381" max="5381" width="16" style="1" bestFit="1" customWidth="1"/>
    <col min="5382" max="5385" width="18.7109375" style="1" bestFit="1" customWidth="1"/>
    <col min="5386" max="5387" width="12.7109375" style="1" customWidth="1"/>
    <col min="5388" max="5388" width="2.5703125" style="1" customWidth="1"/>
    <col min="5389" max="5632" width="11.42578125" style="1"/>
    <col min="5633" max="5633" width="17.7109375" style="1" customWidth="1"/>
    <col min="5634" max="5634" width="18.7109375" style="1" bestFit="1" customWidth="1"/>
    <col min="5635" max="5635" width="12.7109375" style="1" bestFit="1" customWidth="1"/>
    <col min="5636" max="5636" width="18.7109375" style="1" bestFit="1" customWidth="1"/>
    <col min="5637" max="5637" width="16" style="1" bestFit="1" customWidth="1"/>
    <col min="5638" max="5641" width="18.7109375" style="1" bestFit="1" customWidth="1"/>
    <col min="5642" max="5643" width="12.7109375" style="1" customWidth="1"/>
    <col min="5644" max="5644" width="2.5703125" style="1" customWidth="1"/>
    <col min="5645" max="5888" width="11.42578125" style="1"/>
    <col min="5889" max="5889" width="17.7109375" style="1" customWidth="1"/>
    <col min="5890" max="5890" width="18.7109375" style="1" bestFit="1" customWidth="1"/>
    <col min="5891" max="5891" width="12.7109375" style="1" bestFit="1" customWidth="1"/>
    <col min="5892" max="5892" width="18.7109375" style="1" bestFit="1" customWidth="1"/>
    <col min="5893" max="5893" width="16" style="1" bestFit="1" customWidth="1"/>
    <col min="5894" max="5897" width="18.7109375" style="1" bestFit="1" customWidth="1"/>
    <col min="5898" max="5899" width="12.7109375" style="1" customWidth="1"/>
    <col min="5900" max="5900" width="2.5703125" style="1" customWidth="1"/>
    <col min="5901" max="6144" width="11.42578125" style="1"/>
    <col min="6145" max="6145" width="17.7109375" style="1" customWidth="1"/>
    <col min="6146" max="6146" width="18.7109375" style="1" bestFit="1" customWidth="1"/>
    <col min="6147" max="6147" width="12.7109375" style="1" bestFit="1" customWidth="1"/>
    <col min="6148" max="6148" width="18.7109375" style="1" bestFit="1" customWidth="1"/>
    <col min="6149" max="6149" width="16" style="1" bestFit="1" customWidth="1"/>
    <col min="6150" max="6153" width="18.7109375" style="1" bestFit="1" customWidth="1"/>
    <col min="6154" max="6155" width="12.7109375" style="1" customWidth="1"/>
    <col min="6156" max="6156" width="2.5703125" style="1" customWidth="1"/>
    <col min="6157" max="6400" width="11.42578125" style="1"/>
    <col min="6401" max="6401" width="17.7109375" style="1" customWidth="1"/>
    <col min="6402" max="6402" width="18.7109375" style="1" bestFit="1" customWidth="1"/>
    <col min="6403" max="6403" width="12.7109375" style="1" bestFit="1" customWidth="1"/>
    <col min="6404" max="6404" width="18.7109375" style="1" bestFit="1" customWidth="1"/>
    <col min="6405" max="6405" width="16" style="1" bestFit="1" customWidth="1"/>
    <col min="6406" max="6409" width="18.7109375" style="1" bestFit="1" customWidth="1"/>
    <col min="6410" max="6411" width="12.7109375" style="1" customWidth="1"/>
    <col min="6412" max="6412" width="2.5703125" style="1" customWidth="1"/>
    <col min="6413" max="6656" width="11.42578125" style="1"/>
    <col min="6657" max="6657" width="17.7109375" style="1" customWidth="1"/>
    <col min="6658" max="6658" width="18.7109375" style="1" bestFit="1" customWidth="1"/>
    <col min="6659" max="6659" width="12.7109375" style="1" bestFit="1" customWidth="1"/>
    <col min="6660" max="6660" width="18.7109375" style="1" bestFit="1" customWidth="1"/>
    <col min="6661" max="6661" width="16" style="1" bestFit="1" customWidth="1"/>
    <col min="6662" max="6665" width="18.7109375" style="1" bestFit="1" customWidth="1"/>
    <col min="6666" max="6667" width="12.7109375" style="1" customWidth="1"/>
    <col min="6668" max="6668" width="2.5703125" style="1" customWidth="1"/>
    <col min="6669" max="6912" width="11.42578125" style="1"/>
    <col min="6913" max="6913" width="17.7109375" style="1" customWidth="1"/>
    <col min="6914" max="6914" width="18.7109375" style="1" bestFit="1" customWidth="1"/>
    <col min="6915" max="6915" width="12.7109375" style="1" bestFit="1" customWidth="1"/>
    <col min="6916" max="6916" width="18.7109375" style="1" bestFit="1" customWidth="1"/>
    <col min="6917" max="6917" width="16" style="1" bestFit="1" customWidth="1"/>
    <col min="6918" max="6921" width="18.7109375" style="1" bestFit="1" customWidth="1"/>
    <col min="6922" max="6923" width="12.7109375" style="1" customWidth="1"/>
    <col min="6924" max="6924" width="2.5703125" style="1" customWidth="1"/>
    <col min="6925" max="7168" width="11.42578125" style="1"/>
    <col min="7169" max="7169" width="17.7109375" style="1" customWidth="1"/>
    <col min="7170" max="7170" width="18.7109375" style="1" bestFit="1" customWidth="1"/>
    <col min="7171" max="7171" width="12.7109375" style="1" bestFit="1" customWidth="1"/>
    <col min="7172" max="7172" width="18.7109375" style="1" bestFit="1" customWidth="1"/>
    <col min="7173" max="7173" width="16" style="1" bestFit="1" customWidth="1"/>
    <col min="7174" max="7177" width="18.7109375" style="1" bestFit="1" customWidth="1"/>
    <col min="7178" max="7179" width="12.7109375" style="1" customWidth="1"/>
    <col min="7180" max="7180" width="2.5703125" style="1" customWidth="1"/>
    <col min="7181" max="7424" width="11.42578125" style="1"/>
    <col min="7425" max="7425" width="17.7109375" style="1" customWidth="1"/>
    <col min="7426" max="7426" width="18.7109375" style="1" bestFit="1" customWidth="1"/>
    <col min="7427" max="7427" width="12.7109375" style="1" bestFit="1" customWidth="1"/>
    <col min="7428" max="7428" width="18.7109375" style="1" bestFit="1" customWidth="1"/>
    <col min="7429" max="7429" width="16" style="1" bestFit="1" customWidth="1"/>
    <col min="7430" max="7433" width="18.7109375" style="1" bestFit="1" customWidth="1"/>
    <col min="7434" max="7435" width="12.7109375" style="1" customWidth="1"/>
    <col min="7436" max="7436" width="2.5703125" style="1" customWidth="1"/>
    <col min="7437" max="7680" width="11.42578125" style="1"/>
    <col min="7681" max="7681" width="17.7109375" style="1" customWidth="1"/>
    <col min="7682" max="7682" width="18.7109375" style="1" bestFit="1" customWidth="1"/>
    <col min="7683" max="7683" width="12.7109375" style="1" bestFit="1" customWidth="1"/>
    <col min="7684" max="7684" width="18.7109375" style="1" bestFit="1" customWidth="1"/>
    <col min="7685" max="7685" width="16" style="1" bestFit="1" customWidth="1"/>
    <col min="7686" max="7689" width="18.7109375" style="1" bestFit="1" customWidth="1"/>
    <col min="7690" max="7691" width="12.7109375" style="1" customWidth="1"/>
    <col min="7692" max="7692" width="2.5703125" style="1" customWidth="1"/>
    <col min="7693" max="7936" width="11.42578125" style="1"/>
    <col min="7937" max="7937" width="17.7109375" style="1" customWidth="1"/>
    <col min="7938" max="7938" width="18.7109375" style="1" bestFit="1" customWidth="1"/>
    <col min="7939" max="7939" width="12.7109375" style="1" bestFit="1" customWidth="1"/>
    <col min="7940" max="7940" width="18.7109375" style="1" bestFit="1" customWidth="1"/>
    <col min="7941" max="7941" width="16" style="1" bestFit="1" customWidth="1"/>
    <col min="7942" max="7945" width="18.7109375" style="1" bestFit="1" customWidth="1"/>
    <col min="7946" max="7947" width="12.7109375" style="1" customWidth="1"/>
    <col min="7948" max="7948" width="2.5703125" style="1" customWidth="1"/>
    <col min="7949" max="8192" width="11.42578125" style="1"/>
    <col min="8193" max="8193" width="17.7109375" style="1" customWidth="1"/>
    <col min="8194" max="8194" width="18.7109375" style="1" bestFit="1" customWidth="1"/>
    <col min="8195" max="8195" width="12.7109375" style="1" bestFit="1" customWidth="1"/>
    <col min="8196" max="8196" width="18.7109375" style="1" bestFit="1" customWidth="1"/>
    <col min="8197" max="8197" width="16" style="1" bestFit="1" customWidth="1"/>
    <col min="8198" max="8201" width="18.7109375" style="1" bestFit="1" customWidth="1"/>
    <col min="8202" max="8203" width="12.7109375" style="1" customWidth="1"/>
    <col min="8204" max="8204" width="2.5703125" style="1" customWidth="1"/>
    <col min="8205" max="8448" width="11.42578125" style="1"/>
    <col min="8449" max="8449" width="17.7109375" style="1" customWidth="1"/>
    <col min="8450" max="8450" width="18.7109375" style="1" bestFit="1" customWidth="1"/>
    <col min="8451" max="8451" width="12.7109375" style="1" bestFit="1" customWidth="1"/>
    <col min="8452" max="8452" width="18.7109375" style="1" bestFit="1" customWidth="1"/>
    <col min="8453" max="8453" width="16" style="1" bestFit="1" customWidth="1"/>
    <col min="8454" max="8457" width="18.7109375" style="1" bestFit="1" customWidth="1"/>
    <col min="8458" max="8459" width="12.7109375" style="1" customWidth="1"/>
    <col min="8460" max="8460" width="2.5703125" style="1" customWidth="1"/>
    <col min="8461" max="8704" width="11.42578125" style="1"/>
    <col min="8705" max="8705" width="17.7109375" style="1" customWidth="1"/>
    <col min="8706" max="8706" width="18.7109375" style="1" bestFit="1" customWidth="1"/>
    <col min="8707" max="8707" width="12.7109375" style="1" bestFit="1" customWidth="1"/>
    <col min="8708" max="8708" width="18.7109375" style="1" bestFit="1" customWidth="1"/>
    <col min="8709" max="8709" width="16" style="1" bestFit="1" customWidth="1"/>
    <col min="8710" max="8713" width="18.7109375" style="1" bestFit="1" customWidth="1"/>
    <col min="8714" max="8715" width="12.7109375" style="1" customWidth="1"/>
    <col min="8716" max="8716" width="2.5703125" style="1" customWidth="1"/>
    <col min="8717" max="8960" width="11.42578125" style="1"/>
    <col min="8961" max="8961" width="17.7109375" style="1" customWidth="1"/>
    <col min="8962" max="8962" width="18.7109375" style="1" bestFit="1" customWidth="1"/>
    <col min="8963" max="8963" width="12.7109375" style="1" bestFit="1" customWidth="1"/>
    <col min="8964" max="8964" width="18.7109375" style="1" bestFit="1" customWidth="1"/>
    <col min="8965" max="8965" width="16" style="1" bestFit="1" customWidth="1"/>
    <col min="8966" max="8969" width="18.7109375" style="1" bestFit="1" customWidth="1"/>
    <col min="8970" max="8971" width="12.7109375" style="1" customWidth="1"/>
    <col min="8972" max="8972" width="2.5703125" style="1" customWidth="1"/>
    <col min="8973" max="9216" width="11.42578125" style="1"/>
    <col min="9217" max="9217" width="17.7109375" style="1" customWidth="1"/>
    <col min="9218" max="9218" width="18.7109375" style="1" bestFit="1" customWidth="1"/>
    <col min="9219" max="9219" width="12.7109375" style="1" bestFit="1" customWidth="1"/>
    <col min="9220" max="9220" width="18.7109375" style="1" bestFit="1" customWidth="1"/>
    <col min="9221" max="9221" width="16" style="1" bestFit="1" customWidth="1"/>
    <col min="9222" max="9225" width="18.7109375" style="1" bestFit="1" customWidth="1"/>
    <col min="9226" max="9227" width="12.7109375" style="1" customWidth="1"/>
    <col min="9228" max="9228" width="2.5703125" style="1" customWidth="1"/>
    <col min="9229" max="9472" width="11.42578125" style="1"/>
    <col min="9473" max="9473" width="17.7109375" style="1" customWidth="1"/>
    <col min="9474" max="9474" width="18.7109375" style="1" bestFit="1" customWidth="1"/>
    <col min="9475" max="9475" width="12.7109375" style="1" bestFit="1" customWidth="1"/>
    <col min="9476" max="9476" width="18.7109375" style="1" bestFit="1" customWidth="1"/>
    <col min="9477" max="9477" width="16" style="1" bestFit="1" customWidth="1"/>
    <col min="9478" max="9481" width="18.7109375" style="1" bestFit="1" customWidth="1"/>
    <col min="9482" max="9483" width="12.7109375" style="1" customWidth="1"/>
    <col min="9484" max="9484" width="2.5703125" style="1" customWidth="1"/>
    <col min="9485" max="9728" width="11.42578125" style="1"/>
    <col min="9729" max="9729" width="17.7109375" style="1" customWidth="1"/>
    <col min="9730" max="9730" width="18.7109375" style="1" bestFit="1" customWidth="1"/>
    <col min="9731" max="9731" width="12.7109375" style="1" bestFit="1" customWidth="1"/>
    <col min="9732" max="9732" width="18.7109375" style="1" bestFit="1" customWidth="1"/>
    <col min="9733" max="9733" width="16" style="1" bestFit="1" customWidth="1"/>
    <col min="9734" max="9737" width="18.7109375" style="1" bestFit="1" customWidth="1"/>
    <col min="9738" max="9739" width="12.7109375" style="1" customWidth="1"/>
    <col min="9740" max="9740" width="2.5703125" style="1" customWidth="1"/>
    <col min="9741" max="9984" width="11.42578125" style="1"/>
    <col min="9985" max="9985" width="17.7109375" style="1" customWidth="1"/>
    <col min="9986" max="9986" width="18.7109375" style="1" bestFit="1" customWidth="1"/>
    <col min="9987" max="9987" width="12.7109375" style="1" bestFit="1" customWidth="1"/>
    <col min="9988" max="9988" width="18.7109375" style="1" bestFit="1" customWidth="1"/>
    <col min="9989" max="9989" width="16" style="1" bestFit="1" customWidth="1"/>
    <col min="9990" max="9993" width="18.7109375" style="1" bestFit="1" customWidth="1"/>
    <col min="9994" max="9995" width="12.7109375" style="1" customWidth="1"/>
    <col min="9996" max="9996" width="2.5703125" style="1" customWidth="1"/>
    <col min="9997" max="10240" width="11.42578125" style="1"/>
    <col min="10241" max="10241" width="17.7109375" style="1" customWidth="1"/>
    <col min="10242" max="10242" width="18.7109375" style="1" bestFit="1" customWidth="1"/>
    <col min="10243" max="10243" width="12.7109375" style="1" bestFit="1" customWidth="1"/>
    <col min="10244" max="10244" width="18.7109375" style="1" bestFit="1" customWidth="1"/>
    <col min="10245" max="10245" width="16" style="1" bestFit="1" customWidth="1"/>
    <col min="10246" max="10249" width="18.7109375" style="1" bestFit="1" customWidth="1"/>
    <col min="10250" max="10251" width="12.7109375" style="1" customWidth="1"/>
    <col min="10252" max="10252" width="2.5703125" style="1" customWidth="1"/>
    <col min="10253" max="10496" width="11.42578125" style="1"/>
    <col min="10497" max="10497" width="17.7109375" style="1" customWidth="1"/>
    <col min="10498" max="10498" width="18.7109375" style="1" bestFit="1" customWidth="1"/>
    <col min="10499" max="10499" width="12.7109375" style="1" bestFit="1" customWidth="1"/>
    <col min="10500" max="10500" width="18.7109375" style="1" bestFit="1" customWidth="1"/>
    <col min="10501" max="10501" width="16" style="1" bestFit="1" customWidth="1"/>
    <col min="10502" max="10505" width="18.7109375" style="1" bestFit="1" customWidth="1"/>
    <col min="10506" max="10507" width="12.7109375" style="1" customWidth="1"/>
    <col min="10508" max="10508" width="2.5703125" style="1" customWidth="1"/>
    <col min="10509" max="10752" width="11.42578125" style="1"/>
    <col min="10753" max="10753" width="17.7109375" style="1" customWidth="1"/>
    <col min="10754" max="10754" width="18.7109375" style="1" bestFit="1" customWidth="1"/>
    <col min="10755" max="10755" width="12.7109375" style="1" bestFit="1" customWidth="1"/>
    <col min="10756" max="10756" width="18.7109375" style="1" bestFit="1" customWidth="1"/>
    <col min="10757" max="10757" width="16" style="1" bestFit="1" customWidth="1"/>
    <col min="10758" max="10761" width="18.7109375" style="1" bestFit="1" customWidth="1"/>
    <col min="10762" max="10763" width="12.7109375" style="1" customWidth="1"/>
    <col min="10764" max="10764" width="2.5703125" style="1" customWidth="1"/>
    <col min="10765" max="11008" width="11.42578125" style="1"/>
    <col min="11009" max="11009" width="17.7109375" style="1" customWidth="1"/>
    <col min="11010" max="11010" width="18.7109375" style="1" bestFit="1" customWidth="1"/>
    <col min="11011" max="11011" width="12.7109375" style="1" bestFit="1" customWidth="1"/>
    <col min="11012" max="11012" width="18.7109375" style="1" bestFit="1" customWidth="1"/>
    <col min="11013" max="11013" width="16" style="1" bestFit="1" customWidth="1"/>
    <col min="11014" max="11017" width="18.7109375" style="1" bestFit="1" customWidth="1"/>
    <col min="11018" max="11019" width="12.7109375" style="1" customWidth="1"/>
    <col min="11020" max="11020" width="2.5703125" style="1" customWidth="1"/>
    <col min="11021" max="11264" width="11.42578125" style="1"/>
    <col min="11265" max="11265" width="17.7109375" style="1" customWidth="1"/>
    <col min="11266" max="11266" width="18.7109375" style="1" bestFit="1" customWidth="1"/>
    <col min="11267" max="11267" width="12.7109375" style="1" bestFit="1" customWidth="1"/>
    <col min="11268" max="11268" width="18.7109375" style="1" bestFit="1" customWidth="1"/>
    <col min="11269" max="11269" width="16" style="1" bestFit="1" customWidth="1"/>
    <col min="11270" max="11273" width="18.7109375" style="1" bestFit="1" customWidth="1"/>
    <col min="11274" max="11275" width="12.7109375" style="1" customWidth="1"/>
    <col min="11276" max="11276" width="2.5703125" style="1" customWidth="1"/>
    <col min="11277" max="11520" width="11.42578125" style="1"/>
    <col min="11521" max="11521" width="17.7109375" style="1" customWidth="1"/>
    <col min="11522" max="11522" width="18.7109375" style="1" bestFit="1" customWidth="1"/>
    <col min="11523" max="11523" width="12.7109375" style="1" bestFit="1" customWidth="1"/>
    <col min="11524" max="11524" width="18.7109375" style="1" bestFit="1" customWidth="1"/>
    <col min="11525" max="11525" width="16" style="1" bestFit="1" customWidth="1"/>
    <col min="11526" max="11529" width="18.7109375" style="1" bestFit="1" customWidth="1"/>
    <col min="11530" max="11531" width="12.7109375" style="1" customWidth="1"/>
    <col min="11532" max="11532" width="2.5703125" style="1" customWidth="1"/>
    <col min="11533" max="11776" width="11.42578125" style="1"/>
    <col min="11777" max="11777" width="17.7109375" style="1" customWidth="1"/>
    <col min="11778" max="11778" width="18.7109375" style="1" bestFit="1" customWidth="1"/>
    <col min="11779" max="11779" width="12.7109375" style="1" bestFit="1" customWidth="1"/>
    <col min="11780" max="11780" width="18.7109375" style="1" bestFit="1" customWidth="1"/>
    <col min="11781" max="11781" width="16" style="1" bestFit="1" customWidth="1"/>
    <col min="11782" max="11785" width="18.7109375" style="1" bestFit="1" customWidth="1"/>
    <col min="11786" max="11787" width="12.7109375" style="1" customWidth="1"/>
    <col min="11788" max="11788" width="2.5703125" style="1" customWidth="1"/>
    <col min="11789" max="12032" width="11.42578125" style="1"/>
    <col min="12033" max="12033" width="17.7109375" style="1" customWidth="1"/>
    <col min="12034" max="12034" width="18.7109375" style="1" bestFit="1" customWidth="1"/>
    <col min="12035" max="12035" width="12.7109375" style="1" bestFit="1" customWidth="1"/>
    <col min="12036" max="12036" width="18.7109375" style="1" bestFit="1" customWidth="1"/>
    <col min="12037" max="12037" width="16" style="1" bestFit="1" customWidth="1"/>
    <col min="12038" max="12041" width="18.7109375" style="1" bestFit="1" customWidth="1"/>
    <col min="12042" max="12043" width="12.7109375" style="1" customWidth="1"/>
    <col min="12044" max="12044" width="2.5703125" style="1" customWidth="1"/>
    <col min="12045" max="12288" width="11.42578125" style="1"/>
    <col min="12289" max="12289" width="17.7109375" style="1" customWidth="1"/>
    <col min="12290" max="12290" width="18.7109375" style="1" bestFit="1" customWidth="1"/>
    <col min="12291" max="12291" width="12.7109375" style="1" bestFit="1" customWidth="1"/>
    <col min="12292" max="12292" width="18.7109375" style="1" bestFit="1" customWidth="1"/>
    <col min="12293" max="12293" width="16" style="1" bestFit="1" customWidth="1"/>
    <col min="12294" max="12297" width="18.7109375" style="1" bestFit="1" customWidth="1"/>
    <col min="12298" max="12299" width="12.7109375" style="1" customWidth="1"/>
    <col min="12300" max="12300" width="2.5703125" style="1" customWidth="1"/>
    <col min="12301" max="12544" width="11.42578125" style="1"/>
    <col min="12545" max="12545" width="17.7109375" style="1" customWidth="1"/>
    <col min="12546" max="12546" width="18.7109375" style="1" bestFit="1" customWidth="1"/>
    <col min="12547" max="12547" width="12.7109375" style="1" bestFit="1" customWidth="1"/>
    <col min="12548" max="12548" width="18.7109375" style="1" bestFit="1" customWidth="1"/>
    <col min="12549" max="12549" width="16" style="1" bestFit="1" customWidth="1"/>
    <col min="12550" max="12553" width="18.7109375" style="1" bestFit="1" customWidth="1"/>
    <col min="12554" max="12555" width="12.7109375" style="1" customWidth="1"/>
    <col min="12556" max="12556" width="2.5703125" style="1" customWidth="1"/>
    <col min="12557" max="12800" width="11.42578125" style="1"/>
    <col min="12801" max="12801" width="17.7109375" style="1" customWidth="1"/>
    <col min="12802" max="12802" width="18.7109375" style="1" bestFit="1" customWidth="1"/>
    <col min="12803" max="12803" width="12.7109375" style="1" bestFit="1" customWidth="1"/>
    <col min="12804" max="12804" width="18.7109375" style="1" bestFit="1" customWidth="1"/>
    <col min="12805" max="12805" width="16" style="1" bestFit="1" customWidth="1"/>
    <col min="12806" max="12809" width="18.7109375" style="1" bestFit="1" customWidth="1"/>
    <col min="12810" max="12811" width="12.7109375" style="1" customWidth="1"/>
    <col min="12812" max="12812" width="2.5703125" style="1" customWidth="1"/>
    <col min="12813" max="13056" width="11.42578125" style="1"/>
    <col min="13057" max="13057" width="17.7109375" style="1" customWidth="1"/>
    <col min="13058" max="13058" width="18.7109375" style="1" bestFit="1" customWidth="1"/>
    <col min="13059" max="13059" width="12.7109375" style="1" bestFit="1" customWidth="1"/>
    <col min="13060" max="13060" width="18.7109375" style="1" bestFit="1" customWidth="1"/>
    <col min="13061" max="13061" width="16" style="1" bestFit="1" customWidth="1"/>
    <col min="13062" max="13065" width="18.7109375" style="1" bestFit="1" customWidth="1"/>
    <col min="13066" max="13067" width="12.7109375" style="1" customWidth="1"/>
    <col min="13068" max="13068" width="2.5703125" style="1" customWidth="1"/>
    <col min="13069" max="13312" width="11.42578125" style="1"/>
    <col min="13313" max="13313" width="17.7109375" style="1" customWidth="1"/>
    <col min="13314" max="13314" width="18.7109375" style="1" bestFit="1" customWidth="1"/>
    <col min="13315" max="13315" width="12.7109375" style="1" bestFit="1" customWidth="1"/>
    <col min="13316" max="13316" width="18.7109375" style="1" bestFit="1" customWidth="1"/>
    <col min="13317" max="13317" width="16" style="1" bestFit="1" customWidth="1"/>
    <col min="13318" max="13321" width="18.7109375" style="1" bestFit="1" customWidth="1"/>
    <col min="13322" max="13323" width="12.7109375" style="1" customWidth="1"/>
    <col min="13324" max="13324" width="2.5703125" style="1" customWidth="1"/>
    <col min="13325" max="13568" width="11.42578125" style="1"/>
    <col min="13569" max="13569" width="17.7109375" style="1" customWidth="1"/>
    <col min="13570" max="13570" width="18.7109375" style="1" bestFit="1" customWidth="1"/>
    <col min="13571" max="13571" width="12.7109375" style="1" bestFit="1" customWidth="1"/>
    <col min="13572" max="13572" width="18.7109375" style="1" bestFit="1" customWidth="1"/>
    <col min="13573" max="13573" width="16" style="1" bestFit="1" customWidth="1"/>
    <col min="13574" max="13577" width="18.7109375" style="1" bestFit="1" customWidth="1"/>
    <col min="13578" max="13579" width="12.7109375" style="1" customWidth="1"/>
    <col min="13580" max="13580" width="2.5703125" style="1" customWidth="1"/>
    <col min="13581" max="13824" width="11.42578125" style="1"/>
    <col min="13825" max="13825" width="17.7109375" style="1" customWidth="1"/>
    <col min="13826" max="13826" width="18.7109375" style="1" bestFit="1" customWidth="1"/>
    <col min="13827" max="13827" width="12.7109375" style="1" bestFit="1" customWidth="1"/>
    <col min="13828" max="13828" width="18.7109375" style="1" bestFit="1" customWidth="1"/>
    <col min="13829" max="13829" width="16" style="1" bestFit="1" customWidth="1"/>
    <col min="13830" max="13833" width="18.7109375" style="1" bestFit="1" customWidth="1"/>
    <col min="13834" max="13835" width="12.7109375" style="1" customWidth="1"/>
    <col min="13836" max="13836" width="2.5703125" style="1" customWidth="1"/>
    <col min="13837" max="14080" width="11.42578125" style="1"/>
    <col min="14081" max="14081" width="17.7109375" style="1" customWidth="1"/>
    <col min="14082" max="14082" width="18.7109375" style="1" bestFit="1" customWidth="1"/>
    <col min="14083" max="14083" width="12.7109375" style="1" bestFit="1" customWidth="1"/>
    <col min="14084" max="14084" width="18.7109375" style="1" bestFit="1" customWidth="1"/>
    <col min="14085" max="14085" width="16" style="1" bestFit="1" customWidth="1"/>
    <col min="14086" max="14089" width="18.7109375" style="1" bestFit="1" customWidth="1"/>
    <col min="14090" max="14091" width="12.7109375" style="1" customWidth="1"/>
    <col min="14092" max="14092" width="2.5703125" style="1" customWidth="1"/>
    <col min="14093" max="14336" width="11.42578125" style="1"/>
    <col min="14337" max="14337" width="17.7109375" style="1" customWidth="1"/>
    <col min="14338" max="14338" width="18.7109375" style="1" bestFit="1" customWidth="1"/>
    <col min="14339" max="14339" width="12.7109375" style="1" bestFit="1" customWidth="1"/>
    <col min="14340" max="14340" width="18.7109375" style="1" bestFit="1" customWidth="1"/>
    <col min="14341" max="14341" width="16" style="1" bestFit="1" customWidth="1"/>
    <col min="14342" max="14345" width="18.7109375" style="1" bestFit="1" customWidth="1"/>
    <col min="14346" max="14347" width="12.7109375" style="1" customWidth="1"/>
    <col min="14348" max="14348" width="2.5703125" style="1" customWidth="1"/>
    <col min="14349" max="14592" width="11.42578125" style="1"/>
    <col min="14593" max="14593" width="17.7109375" style="1" customWidth="1"/>
    <col min="14594" max="14594" width="18.7109375" style="1" bestFit="1" customWidth="1"/>
    <col min="14595" max="14595" width="12.7109375" style="1" bestFit="1" customWidth="1"/>
    <col min="14596" max="14596" width="18.7109375" style="1" bestFit="1" customWidth="1"/>
    <col min="14597" max="14597" width="16" style="1" bestFit="1" customWidth="1"/>
    <col min="14598" max="14601" width="18.7109375" style="1" bestFit="1" customWidth="1"/>
    <col min="14602" max="14603" width="12.7109375" style="1" customWidth="1"/>
    <col min="14604" max="14604" width="2.5703125" style="1" customWidth="1"/>
    <col min="14605" max="14848" width="11.42578125" style="1"/>
    <col min="14849" max="14849" width="17.7109375" style="1" customWidth="1"/>
    <col min="14850" max="14850" width="18.7109375" style="1" bestFit="1" customWidth="1"/>
    <col min="14851" max="14851" width="12.7109375" style="1" bestFit="1" customWidth="1"/>
    <col min="14852" max="14852" width="18.7109375" style="1" bestFit="1" customWidth="1"/>
    <col min="14853" max="14853" width="16" style="1" bestFit="1" customWidth="1"/>
    <col min="14854" max="14857" width="18.7109375" style="1" bestFit="1" customWidth="1"/>
    <col min="14858" max="14859" width="12.7109375" style="1" customWidth="1"/>
    <col min="14860" max="14860" width="2.5703125" style="1" customWidth="1"/>
    <col min="14861" max="15104" width="11.42578125" style="1"/>
    <col min="15105" max="15105" width="17.7109375" style="1" customWidth="1"/>
    <col min="15106" max="15106" width="18.7109375" style="1" bestFit="1" customWidth="1"/>
    <col min="15107" max="15107" width="12.7109375" style="1" bestFit="1" customWidth="1"/>
    <col min="15108" max="15108" width="18.7109375" style="1" bestFit="1" customWidth="1"/>
    <col min="15109" max="15109" width="16" style="1" bestFit="1" customWidth="1"/>
    <col min="15110" max="15113" width="18.7109375" style="1" bestFit="1" customWidth="1"/>
    <col min="15114" max="15115" width="12.7109375" style="1" customWidth="1"/>
    <col min="15116" max="15116" width="2.5703125" style="1" customWidth="1"/>
    <col min="15117" max="15360" width="11.42578125" style="1"/>
    <col min="15361" max="15361" width="17.7109375" style="1" customWidth="1"/>
    <col min="15362" max="15362" width="18.7109375" style="1" bestFit="1" customWidth="1"/>
    <col min="15363" max="15363" width="12.7109375" style="1" bestFit="1" customWidth="1"/>
    <col min="15364" max="15364" width="18.7109375" style="1" bestFit="1" customWidth="1"/>
    <col min="15365" max="15365" width="16" style="1" bestFit="1" customWidth="1"/>
    <col min="15366" max="15369" width="18.7109375" style="1" bestFit="1" customWidth="1"/>
    <col min="15370" max="15371" width="12.7109375" style="1" customWidth="1"/>
    <col min="15372" max="15372" width="2.5703125" style="1" customWidth="1"/>
    <col min="15373" max="15616" width="11.42578125" style="1"/>
    <col min="15617" max="15617" width="17.7109375" style="1" customWidth="1"/>
    <col min="15618" max="15618" width="18.7109375" style="1" bestFit="1" customWidth="1"/>
    <col min="15619" max="15619" width="12.7109375" style="1" bestFit="1" customWidth="1"/>
    <col min="15620" max="15620" width="18.7109375" style="1" bestFit="1" customWidth="1"/>
    <col min="15621" max="15621" width="16" style="1" bestFit="1" customWidth="1"/>
    <col min="15622" max="15625" width="18.7109375" style="1" bestFit="1" customWidth="1"/>
    <col min="15626" max="15627" width="12.7109375" style="1" customWidth="1"/>
    <col min="15628" max="15628" width="2.5703125" style="1" customWidth="1"/>
    <col min="15629" max="15872" width="11.42578125" style="1"/>
    <col min="15873" max="15873" width="17.7109375" style="1" customWidth="1"/>
    <col min="15874" max="15874" width="18.7109375" style="1" bestFit="1" customWidth="1"/>
    <col min="15875" max="15875" width="12.7109375" style="1" bestFit="1" customWidth="1"/>
    <col min="15876" max="15876" width="18.7109375" style="1" bestFit="1" customWidth="1"/>
    <col min="15877" max="15877" width="16" style="1" bestFit="1" customWidth="1"/>
    <col min="15878" max="15881" width="18.7109375" style="1" bestFit="1" customWidth="1"/>
    <col min="15882" max="15883" width="12.7109375" style="1" customWidth="1"/>
    <col min="15884" max="15884" width="2.5703125" style="1" customWidth="1"/>
    <col min="15885" max="16128" width="11.42578125" style="1"/>
    <col min="16129" max="16129" width="17.7109375" style="1" customWidth="1"/>
    <col min="16130" max="16130" width="18.7109375" style="1" bestFit="1" customWidth="1"/>
    <col min="16131" max="16131" width="12.7109375" style="1" bestFit="1" customWidth="1"/>
    <col min="16132" max="16132" width="18.7109375" style="1" bestFit="1" customWidth="1"/>
    <col min="16133" max="16133" width="16" style="1" bestFit="1" customWidth="1"/>
    <col min="16134" max="16137" width="18.7109375" style="1" bestFit="1" customWidth="1"/>
    <col min="16138" max="16139" width="12.7109375" style="1" customWidth="1"/>
    <col min="16140" max="16140" width="2.5703125" style="1" customWidth="1"/>
    <col min="16141" max="16384" width="11.42578125" style="1"/>
  </cols>
  <sheetData>
    <row r="1" spans="1:20" x14ac:dyDescent="0.25">
      <c r="A1" s="56" t="s">
        <v>744</v>
      </c>
    </row>
    <row r="2" spans="1:20" ht="15.75" x14ac:dyDescent="0.25">
      <c r="A2" s="78" t="s">
        <v>698</v>
      </c>
    </row>
    <row r="3" spans="1:20" ht="15.75" x14ac:dyDescent="0.25">
      <c r="A3" s="78"/>
    </row>
    <row r="4" spans="1:20" x14ac:dyDescent="0.25">
      <c r="A4" s="59" t="s">
        <v>699</v>
      </c>
      <c r="B4" s="8"/>
      <c r="C4" s="8"/>
      <c r="D4" s="8"/>
      <c r="E4" s="8"/>
      <c r="F4" s="8"/>
      <c r="G4" s="8"/>
      <c r="H4" s="8"/>
      <c r="I4" s="8"/>
      <c r="J4" s="8"/>
      <c r="K4" s="8"/>
    </row>
    <row r="5" spans="1:20" s="81" customFormat="1" ht="23.25" customHeight="1" x14ac:dyDescent="0.25">
      <c r="A5" s="79" t="s">
        <v>209</v>
      </c>
      <c r="B5" s="80" t="s">
        <v>700</v>
      </c>
      <c r="C5" s="831" t="s">
        <v>701</v>
      </c>
      <c r="D5" s="831" t="s">
        <v>702</v>
      </c>
      <c r="E5" s="80" t="s">
        <v>703</v>
      </c>
      <c r="F5" s="80" t="s">
        <v>704</v>
      </c>
      <c r="G5" s="80" t="s">
        <v>705</v>
      </c>
      <c r="H5" s="80" t="s">
        <v>270</v>
      </c>
      <c r="I5" s="80" t="s">
        <v>706</v>
      </c>
      <c r="J5" s="80" t="s">
        <v>252</v>
      </c>
      <c r="K5" s="80" t="s">
        <v>0</v>
      </c>
    </row>
    <row r="6" spans="1:20" x14ac:dyDescent="0.25">
      <c r="A6" s="82">
        <v>2015</v>
      </c>
      <c r="B6" s="83">
        <v>8167.2291275126909</v>
      </c>
      <c r="C6" s="83">
        <v>6650.5953634690013</v>
      </c>
      <c r="D6" s="83">
        <v>1507.6597467399999</v>
      </c>
      <c r="E6" s="83">
        <v>137.79635605000001</v>
      </c>
      <c r="F6" s="83">
        <v>1548.2708484799996</v>
      </c>
      <c r="G6" s="83">
        <v>341.68560199999996</v>
      </c>
      <c r="H6" s="83">
        <v>350.00259655641497</v>
      </c>
      <c r="I6" s="83">
        <v>219.63487000750746</v>
      </c>
      <c r="J6" s="83">
        <v>26.956049992492694</v>
      </c>
      <c r="K6" s="83">
        <f t="shared" ref="K6:K14" si="0">SUM(B6:J6)</f>
        <v>18949.83056080811</v>
      </c>
      <c r="N6" s="84"/>
    </row>
    <row r="7" spans="1:20" x14ac:dyDescent="0.25">
      <c r="A7" s="82">
        <v>2016</v>
      </c>
      <c r="B7" s="83">
        <v>10177.317147685149</v>
      </c>
      <c r="C7" s="83">
        <v>7425.7115264430004</v>
      </c>
      <c r="D7" s="83">
        <v>1468.7621057299996</v>
      </c>
      <c r="E7" s="83">
        <v>120.45620639999997</v>
      </c>
      <c r="F7" s="83">
        <v>1657.8109567899999</v>
      </c>
      <c r="G7" s="585">
        <v>344.26251600000001</v>
      </c>
      <c r="H7" s="83">
        <v>343.53079468679698</v>
      </c>
      <c r="I7" s="816">
        <v>272.67176152636506</v>
      </c>
      <c r="J7" s="83">
        <v>14.998880473634937</v>
      </c>
      <c r="K7" s="83">
        <f>SUM(B7:J7)</f>
        <v>21825.521895734943</v>
      </c>
      <c r="M7"/>
      <c r="N7" s="84"/>
      <c r="O7"/>
      <c r="P7"/>
      <c r="Q7"/>
      <c r="R7"/>
      <c r="S7"/>
      <c r="T7"/>
    </row>
    <row r="8" spans="1:20" x14ac:dyDescent="0.25">
      <c r="A8" s="82">
        <v>2017</v>
      </c>
      <c r="B8" s="83">
        <v>13827.428592107201</v>
      </c>
      <c r="C8" s="83">
        <v>8270.4808182538964</v>
      </c>
      <c r="D8" s="83">
        <v>2398.5107920802502</v>
      </c>
      <c r="E8" s="83">
        <v>118.02914691497099</v>
      </c>
      <c r="F8" s="83">
        <v>1726.1345373841505</v>
      </c>
      <c r="G8" s="585">
        <v>370.47641852434225</v>
      </c>
      <c r="H8" s="83">
        <v>434.37049986164698</v>
      </c>
      <c r="I8" s="816">
        <v>367.85714782285828</v>
      </c>
      <c r="J8" s="83">
        <v>50.792859177141594</v>
      </c>
      <c r="K8" s="83">
        <f t="shared" si="0"/>
        <v>27564.080812126464</v>
      </c>
      <c r="M8"/>
      <c r="N8" s="84"/>
      <c r="O8"/>
      <c r="P8"/>
      <c r="Q8"/>
      <c r="R8"/>
      <c r="S8"/>
      <c r="T8"/>
    </row>
    <row r="9" spans="1:20" x14ac:dyDescent="0.25">
      <c r="A9" s="82">
        <v>2018</v>
      </c>
      <c r="B9" s="83">
        <v>14944.299849495292</v>
      </c>
      <c r="C9" s="83">
        <v>8258.5140579199997</v>
      </c>
      <c r="D9" s="83">
        <v>2573.90517052</v>
      </c>
      <c r="E9" s="83">
        <v>122.68860826000001</v>
      </c>
      <c r="F9" s="83">
        <v>1545.4700414299998</v>
      </c>
      <c r="G9" s="585">
        <v>351.7664575</v>
      </c>
      <c r="H9" s="83">
        <v>484.36463219586608</v>
      </c>
      <c r="I9" s="816">
        <v>612.49575372353581</v>
      </c>
      <c r="J9" s="83">
        <v>10.911438316464261</v>
      </c>
      <c r="K9" s="83">
        <f t="shared" si="0"/>
        <v>28904.416009361157</v>
      </c>
      <c r="M9"/>
      <c r="N9" s="84"/>
      <c r="O9"/>
      <c r="P9"/>
      <c r="Q9"/>
      <c r="R9"/>
      <c r="S9"/>
      <c r="T9"/>
    </row>
    <row r="10" spans="1:20" x14ac:dyDescent="0.25">
      <c r="A10" s="82">
        <v>2019</v>
      </c>
      <c r="B10" s="83">
        <v>14015.41090766</v>
      </c>
      <c r="C10" s="83">
        <v>8555.1157122799996</v>
      </c>
      <c r="D10" s="83">
        <v>2114.0199884899998</v>
      </c>
      <c r="E10" s="83">
        <v>80.68783950000001</v>
      </c>
      <c r="F10" s="83">
        <v>1566.97425174</v>
      </c>
      <c r="G10" s="585">
        <v>382.31444230000005</v>
      </c>
      <c r="H10" s="83">
        <v>978.06279613999982</v>
      </c>
      <c r="I10" s="816">
        <v>655.93672013944627</v>
      </c>
      <c r="J10" s="83">
        <v>2.1621656499999995</v>
      </c>
      <c r="K10" s="83">
        <f t="shared" si="0"/>
        <v>28350.684823899443</v>
      </c>
      <c r="M10" s="489"/>
      <c r="N10" s="84"/>
      <c r="O10"/>
      <c r="P10"/>
      <c r="Q10"/>
      <c r="R10"/>
      <c r="S10"/>
      <c r="T10"/>
    </row>
    <row r="11" spans="1:20" x14ac:dyDescent="0.25">
      <c r="A11" s="82">
        <v>2020</v>
      </c>
      <c r="B11" s="83">
        <v>13035.512937959997</v>
      </c>
      <c r="C11" s="83">
        <v>7829.5665440799994</v>
      </c>
      <c r="D11" s="83">
        <v>1707.1525832399996</v>
      </c>
      <c r="E11" s="83">
        <v>93.552143479999998</v>
      </c>
      <c r="F11" s="83">
        <v>1460.6263805399999</v>
      </c>
      <c r="G11" s="585">
        <v>366.66639351200001</v>
      </c>
      <c r="H11" s="83">
        <v>1146.607818125</v>
      </c>
      <c r="I11" s="816">
        <v>478.49343220918377</v>
      </c>
      <c r="J11" s="83">
        <v>5.5008721300000323</v>
      </c>
      <c r="K11" s="83">
        <f t="shared" si="0"/>
        <v>26123.679105276184</v>
      </c>
      <c r="M11" s="489"/>
      <c r="N11" s="84"/>
      <c r="O11"/>
      <c r="P11"/>
      <c r="Q11"/>
      <c r="R11"/>
      <c r="S11"/>
      <c r="T11"/>
    </row>
    <row r="12" spans="1:20" x14ac:dyDescent="0.25">
      <c r="A12" s="82">
        <v>2021</v>
      </c>
      <c r="B12" s="83">
        <v>20694.198436989998</v>
      </c>
      <c r="C12" s="83">
        <v>10184.99480196</v>
      </c>
      <c r="D12" s="83">
        <v>2685.08164197</v>
      </c>
      <c r="E12" s="83">
        <v>117.02853534000002</v>
      </c>
      <c r="F12" s="83">
        <v>2028.3349102799998</v>
      </c>
      <c r="G12" s="585">
        <v>885.89957018000007</v>
      </c>
      <c r="H12" s="83">
        <v>2256.78275033</v>
      </c>
      <c r="I12" s="816">
        <v>1045.2809124773792</v>
      </c>
      <c r="J12" s="83">
        <v>3.1513878499999906</v>
      </c>
      <c r="K12" s="83">
        <f t="shared" si="0"/>
        <v>39900.752947377376</v>
      </c>
      <c r="M12" s="489"/>
      <c r="N12" s="84"/>
      <c r="O12"/>
      <c r="P12"/>
      <c r="Q12"/>
      <c r="R12"/>
      <c r="S12"/>
      <c r="T12"/>
    </row>
    <row r="13" spans="1:20" x14ac:dyDescent="0.25">
      <c r="A13" s="82">
        <v>2022</v>
      </c>
      <c r="B13" s="83">
        <v>19678.556181698808</v>
      </c>
      <c r="C13" s="83">
        <v>10194.401980660001</v>
      </c>
      <c r="D13" s="83">
        <v>2842.4350614800005</v>
      </c>
      <c r="E13" s="83">
        <v>90.218522480000004</v>
      </c>
      <c r="F13" s="83">
        <v>1786.31710836</v>
      </c>
      <c r="G13" s="585">
        <v>782.91723197999977</v>
      </c>
      <c r="H13" s="83">
        <v>1749.76953927</v>
      </c>
      <c r="I13" s="816">
        <v>1149.5758205112311</v>
      </c>
      <c r="J13" s="83">
        <v>3.8181221000000178</v>
      </c>
      <c r="K13" s="83">
        <f t="shared" si="0"/>
        <v>38278.00956854003</v>
      </c>
      <c r="M13" s="489"/>
      <c r="N13" s="84"/>
      <c r="O13"/>
      <c r="P13"/>
      <c r="Q13"/>
      <c r="R13"/>
      <c r="S13"/>
      <c r="T13"/>
    </row>
    <row r="14" spans="1:20" x14ac:dyDescent="0.25">
      <c r="A14" s="82">
        <v>2023</v>
      </c>
      <c r="B14" s="83">
        <v>23123.151679169998</v>
      </c>
      <c r="C14" s="83">
        <v>11054.41624278</v>
      </c>
      <c r="D14" s="83">
        <v>2362.51343413</v>
      </c>
      <c r="E14" s="83">
        <v>97.918753809999998</v>
      </c>
      <c r="F14" s="83">
        <v>1953.4046247699998</v>
      </c>
      <c r="G14" s="585">
        <v>653.96606159000009</v>
      </c>
      <c r="H14" s="83">
        <v>1715.1679794200002</v>
      </c>
      <c r="I14" s="816">
        <v>1431.1744295166127</v>
      </c>
      <c r="J14" s="83">
        <v>6.0462582400000544</v>
      </c>
      <c r="K14" s="83">
        <f t="shared" si="0"/>
        <v>42397.759463426621</v>
      </c>
      <c r="M14" s="489"/>
      <c r="N14" s="84"/>
      <c r="O14"/>
      <c r="P14"/>
      <c r="Q14"/>
      <c r="R14"/>
      <c r="S14"/>
      <c r="T14"/>
    </row>
    <row r="15" spans="1:20" x14ac:dyDescent="0.25">
      <c r="A15" s="82">
        <v>2024</v>
      </c>
      <c r="B15" s="83">
        <v>23483.441279460003</v>
      </c>
      <c r="C15" s="83">
        <v>15513.92406089</v>
      </c>
      <c r="D15" s="83">
        <v>2208.3580852300001</v>
      </c>
      <c r="E15" s="83">
        <v>128.67314471</v>
      </c>
      <c r="F15" s="83">
        <v>2413.7788574400001</v>
      </c>
      <c r="G15" s="585">
        <v>901.17466264000007</v>
      </c>
      <c r="H15" s="83">
        <v>1700.6182881499999</v>
      </c>
      <c r="I15" s="816">
        <v>1580.8041483196512</v>
      </c>
      <c r="J15" s="83">
        <v>2.9681160499999844</v>
      </c>
      <c r="K15" s="83">
        <f>SUM(B15:J15)</f>
        <v>47933.74064288965</v>
      </c>
      <c r="M15" s="489"/>
      <c r="N15" s="84"/>
      <c r="O15"/>
      <c r="P15"/>
      <c r="Q15"/>
      <c r="R15"/>
      <c r="S15"/>
      <c r="T15"/>
    </row>
    <row r="16" spans="1:20" ht="26.25" x14ac:dyDescent="0.25">
      <c r="A16" s="792" t="s">
        <v>820</v>
      </c>
      <c r="B16" s="85">
        <f>SUM(B17:B20)</f>
        <v>8112.7087330900004</v>
      </c>
      <c r="C16" s="85">
        <f t="shared" ref="C16:I16" si="1">SUM(C17:C20)</f>
        <v>6272.061365309999</v>
      </c>
      <c r="D16" s="85">
        <f t="shared" si="1"/>
        <v>858.01504105000004</v>
      </c>
      <c r="E16" s="85">
        <f t="shared" si="1"/>
        <v>47.535105590000001</v>
      </c>
      <c r="F16" s="85">
        <f t="shared" si="1"/>
        <v>666.31792077999989</v>
      </c>
      <c r="G16" s="85">
        <f t="shared" si="1"/>
        <v>286.95226838000002</v>
      </c>
      <c r="H16" s="85">
        <f t="shared" si="1"/>
        <v>429.85666358255605</v>
      </c>
      <c r="I16" s="85">
        <f t="shared" si="1"/>
        <v>535.09712871200304</v>
      </c>
      <c r="J16" s="85">
        <f>SUM(J17:J20)</f>
        <v>2.1447738899999886</v>
      </c>
      <c r="K16" s="85">
        <f>SUM(K17:K20)</f>
        <v>17210.689000384562</v>
      </c>
    </row>
    <row r="17" spans="1:11" x14ac:dyDescent="0.25">
      <c r="A17" s="86" t="s">
        <v>210</v>
      </c>
      <c r="B17" s="87">
        <v>2102.2381886200001</v>
      </c>
      <c r="C17" s="87">
        <v>1544.0830933</v>
      </c>
      <c r="D17" s="87">
        <v>219.84697857</v>
      </c>
      <c r="E17" s="87">
        <v>10.88498738</v>
      </c>
      <c r="F17" s="87">
        <v>164.53440626</v>
      </c>
      <c r="G17" s="87">
        <v>73.151253940000004</v>
      </c>
      <c r="H17" s="87">
        <v>128.09213766884901</v>
      </c>
      <c r="I17" s="87">
        <v>166.36169341079301</v>
      </c>
      <c r="J17" s="87">
        <v>0.55165331999995704</v>
      </c>
      <c r="K17" s="87">
        <f>SUM(B17:J17)</f>
        <v>4409.7443924696418</v>
      </c>
    </row>
    <row r="18" spans="1:11" x14ac:dyDescent="0.25">
      <c r="A18" s="86" t="s">
        <v>211</v>
      </c>
      <c r="B18" s="87">
        <v>1899.9992517200001</v>
      </c>
      <c r="C18" s="87">
        <v>1451.0369712900001</v>
      </c>
      <c r="D18" s="87">
        <v>222.25419185999999</v>
      </c>
      <c r="E18" s="87">
        <v>13.733701</v>
      </c>
      <c r="F18" s="87">
        <v>193.24666525999999</v>
      </c>
      <c r="G18" s="87">
        <v>63.264213460000001</v>
      </c>
      <c r="H18" s="87">
        <v>136.60266773162101</v>
      </c>
      <c r="I18" s="87">
        <v>119.091411639622</v>
      </c>
      <c r="J18" s="817">
        <v>3.3925990000028598E-2</v>
      </c>
      <c r="K18" s="87">
        <f t="shared" ref="K18:K20" si="2">SUM(B18:J18)</f>
        <v>4099.2629999512428</v>
      </c>
    </row>
    <row r="19" spans="1:11" x14ac:dyDescent="0.25">
      <c r="A19" s="86" t="s">
        <v>746</v>
      </c>
      <c r="B19" s="87">
        <v>2537.3729502299998</v>
      </c>
      <c r="C19" s="87">
        <v>1742.3050515800001</v>
      </c>
      <c r="D19" s="87">
        <v>196.49482344</v>
      </c>
      <c r="E19" s="87">
        <v>11.445581990000001</v>
      </c>
      <c r="F19" s="87">
        <v>130.73059065999999</v>
      </c>
      <c r="G19" s="87">
        <v>113.61680794999999</v>
      </c>
      <c r="H19" s="87">
        <v>107.84499811490601</v>
      </c>
      <c r="I19" s="87">
        <v>133.50421311519</v>
      </c>
      <c r="J19" s="817">
        <v>3.6400169999993202E-2</v>
      </c>
      <c r="K19" s="87">
        <f t="shared" si="2"/>
        <v>4973.3514172500973</v>
      </c>
    </row>
    <row r="20" spans="1:11" x14ac:dyDescent="0.25">
      <c r="A20" s="86" t="s">
        <v>806</v>
      </c>
      <c r="B20" s="87">
        <v>1573.09834252</v>
      </c>
      <c r="C20" s="87">
        <v>1534.63624914</v>
      </c>
      <c r="D20" s="87">
        <v>219.41904718000001</v>
      </c>
      <c r="E20" s="87">
        <v>11.47083522</v>
      </c>
      <c r="F20" s="87">
        <v>177.80625860000001</v>
      </c>
      <c r="G20" s="87">
        <v>36.919993030000001</v>
      </c>
      <c r="H20" s="87">
        <v>57.316860067180002</v>
      </c>
      <c r="I20" s="87">
        <v>116.139810546398</v>
      </c>
      <c r="J20" s="817">
        <v>1.5227944100000099</v>
      </c>
      <c r="K20" s="87">
        <f t="shared" si="2"/>
        <v>3728.3301907135788</v>
      </c>
    </row>
    <row r="21" spans="1:11" x14ac:dyDescent="0.25">
      <c r="A21" s="82"/>
      <c r="B21" s="87"/>
      <c r="C21" s="87"/>
      <c r="D21" s="87"/>
      <c r="E21" s="87"/>
      <c r="F21" s="87"/>
      <c r="G21" s="87"/>
      <c r="H21" s="87"/>
      <c r="I21" s="87"/>
      <c r="J21" s="87"/>
      <c r="K21" s="88"/>
    </row>
    <row r="22" spans="1:11" x14ac:dyDescent="0.25">
      <c r="A22" s="89" t="s">
        <v>821</v>
      </c>
      <c r="B22" s="58"/>
      <c r="C22" s="58"/>
      <c r="D22" s="58"/>
      <c r="E22" s="58"/>
      <c r="F22" s="58"/>
      <c r="G22" s="58"/>
      <c r="H22" s="58"/>
      <c r="I22" s="58"/>
      <c r="J22" s="58"/>
      <c r="K22" s="8"/>
    </row>
    <row r="23" spans="1:11" x14ac:dyDescent="0.25">
      <c r="A23" s="86" t="s">
        <v>809</v>
      </c>
      <c r="B23" s="87">
        <v>1654.89699546</v>
      </c>
      <c r="C23" s="87">
        <v>1227.86415719</v>
      </c>
      <c r="D23" s="87">
        <v>153.76787919</v>
      </c>
      <c r="E23" s="87">
        <v>8.9175088299999992</v>
      </c>
      <c r="F23" s="87">
        <v>143.55061029999999</v>
      </c>
      <c r="G23" s="87">
        <v>66.41729565</v>
      </c>
      <c r="H23" s="87">
        <v>120.88361316</v>
      </c>
      <c r="I23" s="87">
        <v>131.260832459223</v>
      </c>
      <c r="J23" s="87">
        <v>5.7959690000018299E-2</v>
      </c>
      <c r="K23" s="87">
        <f>SUM(B23:J23)</f>
        <v>3507.6168519292228</v>
      </c>
    </row>
    <row r="24" spans="1:11" x14ac:dyDescent="0.25">
      <c r="A24" s="86" t="s">
        <v>810</v>
      </c>
      <c r="B24" s="87">
        <v>1573.09834252</v>
      </c>
      <c r="C24" s="87">
        <v>1534.63624914</v>
      </c>
      <c r="D24" s="87">
        <v>219.41904718000001</v>
      </c>
      <c r="E24" s="87">
        <v>11.47083522</v>
      </c>
      <c r="F24" s="87">
        <v>177.80625860000001</v>
      </c>
      <c r="G24" s="87">
        <v>36.919993030000001</v>
      </c>
      <c r="H24" s="87">
        <v>57.316860067180002</v>
      </c>
      <c r="I24" s="87">
        <v>116.139810546398</v>
      </c>
      <c r="J24" s="87">
        <v>1.5227944100000099</v>
      </c>
      <c r="K24" s="87">
        <f>SUM(B24:J24)</f>
        <v>3728.3301907135788</v>
      </c>
    </row>
    <row r="25" spans="1:11" x14ac:dyDescent="0.25">
      <c r="A25" s="90" t="s">
        <v>271</v>
      </c>
      <c r="B25" s="91">
        <f>B24/B23-1</f>
        <v>-4.942824427405712E-2</v>
      </c>
      <c r="C25" s="91">
        <f>C24/C23-1</f>
        <v>0.24984204494742812</v>
      </c>
      <c r="D25" s="91">
        <f>D24/D23-1</f>
        <v>0.42694981771114593</v>
      </c>
      <c r="E25" s="91">
        <f>E24/E23-1</f>
        <v>0.28632731838853709</v>
      </c>
      <c r="F25" s="91">
        <f t="shared" ref="F25:H25" si="3">F24/F23-1</f>
        <v>0.23863115752981257</v>
      </c>
      <c r="G25" s="91">
        <f t="shared" si="3"/>
        <v>-0.44412080213928429</v>
      </c>
      <c r="H25" s="91">
        <f t="shared" si="3"/>
        <v>-0.52585086953583904</v>
      </c>
      <c r="I25" s="91">
        <f>I24/I23-1</f>
        <v>-0.11519827834036056</v>
      </c>
      <c r="J25" s="91" t="s">
        <v>246</v>
      </c>
      <c r="K25" s="91">
        <f>K24/K23-1</f>
        <v>6.2924015963420121E-2</v>
      </c>
    </row>
    <row r="26" spans="1:11" x14ac:dyDescent="0.25">
      <c r="A26" s="92"/>
      <c r="B26" s="93"/>
      <c r="C26" s="93"/>
      <c r="D26" s="93"/>
      <c r="E26" s="93"/>
      <c r="F26" s="93"/>
      <c r="G26" s="93"/>
      <c r="H26" s="93"/>
      <c r="I26" s="93"/>
      <c r="J26" s="93"/>
      <c r="K26" s="93"/>
    </row>
    <row r="27" spans="1:11" x14ac:dyDescent="0.25">
      <c r="A27" s="89" t="s">
        <v>822</v>
      </c>
      <c r="B27" s="58"/>
      <c r="C27" s="58"/>
      <c r="D27" s="58"/>
      <c r="E27" s="58"/>
      <c r="F27" s="58"/>
      <c r="G27" s="58"/>
      <c r="H27" s="58"/>
      <c r="I27" s="58"/>
      <c r="J27" s="58"/>
      <c r="K27" s="58"/>
    </row>
    <row r="28" spans="1:11" x14ac:dyDescent="0.25">
      <c r="A28" s="86" t="s">
        <v>811</v>
      </c>
      <c r="B28" s="87">
        <v>7022.1566673599991</v>
      </c>
      <c r="C28" s="87">
        <v>4335.5966747100001</v>
      </c>
      <c r="D28" s="87">
        <v>630.96669386000008</v>
      </c>
      <c r="E28" s="87">
        <v>36.40303802999999</v>
      </c>
      <c r="F28" s="87">
        <v>635.10880522000002</v>
      </c>
      <c r="G28" s="87">
        <v>237.09323499999999</v>
      </c>
      <c r="H28" s="87">
        <v>652.97846573999993</v>
      </c>
      <c r="I28" s="87">
        <v>476.3061461090266</v>
      </c>
      <c r="J28" s="87">
        <v>0.60619329000005706</v>
      </c>
      <c r="K28" s="87">
        <f>SUM(B28:J28)</f>
        <v>14027.215919319024</v>
      </c>
    </row>
    <row r="29" spans="1:11" x14ac:dyDescent="0.25">
      <c r="A29" s="86" t="s">
        <v>812</v>
      </c>
      <c r="B29" s="87">
        <v>8112.7087330900004</v>
      </c>
      <c r="C29" s="87">
        <v>6272.061365309999</v>
      </c>
      <c r="D29" s="87">
        <v>858.01504105000004</v>
      </c>
      <c r="E29" s="87">
        <v>47.535105590000001</v>
      </c>
      <c r="F29" s="87">
        <v>666.31792077999989</v>
      </c>
      <c r="G29" s="87">
        <v>286.95226838000002</v>
      </c>
      <c r="H29" s="87">
        <v>429.85666358255605</v>
      </c>
      <c r="I29" s="87">
        <v>535.09712871200304</v>
      </c>
      <c r="J29" s="87">
        <v>2.1447738899999886</v>
      </c>
      <c r="K29" s="87">
        <f>SUM(B29:J29)</f>
        <v>17210.689000384558</v>
      </c>
    </row>
    <row r="30" spans="1:11" x14ac:dyDescent="0.25">
      <c r="A30" s="90" t="s">
        <v>271</v>
      </c>
      <c r="B30" s="91">
        <f>B29/B28-1</f>
        <v>0.15530158573633734</v>
      </c>
      <c r="C30" s="91">
        <f t="shared" ref="C30:J30" si="4">C29/C28-1</f>
        <v>0.44664318106331358</v>
      </c>
      <c r="D30" s="91">
        <f t="shared" si="4"/>
        <v>0.35984204776485051</v>
      </c>
      <c r="E30" s="91">
        <f>E29/E28-1</f>
        <v>0.30580050903515255</v>
      </c>
      <c r="F30" s="91">
        <f t="shared" si="4"/>
        <v>4.9139793533785392E-2</v>
      </c>
      <c r="G30" s="91">
        <f t="shared" si="4"/>
        <v>0.21029293973739915</v>
      </c>
      <c r="H30" s="91">
        <f t="shared" si="4"/>
        <v>-0.34169856107672247</v>
      </c>
      <c r="I30" s="91">
        <f t="shared" si="4"/>
        <v>0.12343108121371826</v>
      </c>
      <c r="J30" s="91">
        <f t="shared" si="4"/>
        <v>2.5381023270643372</v>
      </c>
      <c r="K30" s="91">
        <f>K29/K28-1</f>
        <v>0.22694974536472956</v>
      </c>
    </row>
    <row r="31" spans="1:11" x14ac:dyDescent="0.25">
      <c r="A31" s="59"/>
      <c r="B31" s="93"/>
      <c r="C31" s="93"/>
      <c r="D31" s="93"/>
      <c r="E31" s="93"/>
      <c r="F31" s="93"/>
      <c r="G31" s="93"/>
      <c r="H31" s="93"/>
      <c r="I31" s="93"/>
      <c r="J31" s="93"/>
      <c r="K31" s="818"/>
    </row>
    <row r="32" spans="1:11" x14ac:dyDescent="0.25">
      <c r="A32" s="59"/>
      <c r="B32" s="832"/>
      <c r="C32" s="832"/>
      <c r="D32" s="832"/>
      <c r="E32" s="832"/>
      <c r="F32" s="832"/>
      <c r="G32" s="832"/>
      <c r="H32" s="832"/>
      <c r="I32" s="832"/>
      <c r="J32" s="832"/>
      <c r="K32" s="833"/>
    </row>
    <row r="33" spans="1:12" x14ac:dyDescent="0.25">
      <c r="A33" s="89" t="s">
        <v>707</v>
      </c>
      <c r="B33" s="58"/>
      <c r="C33" s="58"/>
      <c r="D33" s="58"/>
      <c r="E33" s="58"/>
      <c r="F33" s="58"/>
      <c r="G33" s="58"/>
      <c r="H33" s="58"/>
      <c r="I33" s="58"/>
      <c r="J33" s="58"/>
      <c r="K33" s="8"/>
    </row>
    <row r="34" spans="1:12" x14ac:dyDescent="0.25">
      <c r="A34" s="86" t="s">
        <v>748</v>
      </c>
      <c r="B34" s="87">
        <v>2537.3729502299998</v>
      </c>
      <c r="C34" s="87">
        <v>1742.3050515800001</v>
      </c>
      <c r="D34" s="87">
        <v>196.49482344</v>
      </c>
      <c r="E34" s="87">
        <v>11.445581990000001</v>
      </c>
      <c r="F34" s="87">
        <v>130.73059065999999</v>
      </c>
      <c r="G34" s="87">
        <v>113.61680794999999</v>
      </c>
      <c r="H34" s="87">
        <v>107.84499811490601</v>
      </c>
      <c r="I34" s="87">
        <v>133.50421311519</v>
      </c>
      <c r="J34" s="817">
        <v>3.6400169999993202E-2</v>
      </c>
      <c r="K34" s="87">
        <f>SUM(B34:J34)</f>
        <v>4973.3514172500973</v>
      </c>
    </row>
    <row r="35" spans="1:12" x14ac:dyDescent="0.25">
      <c r="A35" s="86" t="s">
        <v>810</v>
      </c>
      <c r="B35" s="87">
        <v>1573.09834252</v>
      </c>
      <c r="C35" s="87">
        <v>1534.63624914</v>
      </c>
      <c r="D35" s="87">
        <v>219.41904718000001</v>
      </c>
      <c r="E35" s="87">
        <v>11.47083522</v>
      </c>
      <c r="F35" s="87">
        <v>177.80625860000001</v>
      </c>
      <c r="G35" s="87">
        <v>36.919993030000001</v>
      </c>
      <c r="H35" s="87">
        <v>57.316860067180002</v>
      </c>
      <c r="I35" s="87">
        <v>116.139810546398</v>
      </c>
      <c r="J35" s="817">
        <v>1.5227944100000099</v>
      </c>
      <c r="K35" s="87">
        <f>SUM(B35:J35)</f>
        <v>3728.3301907135788</v>
      </c>
    </row>
    <row r="36" spans="1:12" x14ac:dyDescent="0.25">
      <c r="A36" s="90" t="s">
        <v>271</v>
      </c>
      <c r="B36" s="91">
        <f>B35/B34-1</f>
        <v>-0.38002872523039755</v>
      </c>
      <c r="C36" s="91">
        <f>C35/C34-1</f>
        <v>-0.11919198779322637</v>
      </c>
      <c r="D36" s="91">
        <f>D35/D34-1</f>
        <v>0.11666578965628549</v>
      </c>
      <c r="E36" s="91">
        <f t="shared" ref="E36:I36" si="5">E35/E34-1</f>
        <v>2.2063736052970739E-3</v>
      </c>
      <c r="F36" s="91">
        <f t="shared" si="5"/>
        <v>0.36009680444596892</v>
      </c>
      <c r="G36" s="91">
        <f t="shared" si="5"/>
        <v>-0.67504814035747596</v>
      </c>
      <c r="H36" s="91">
        <f t="shared" si="5"/>
        <v>-0.46852555919088246</v>
      </c>
      <c r="I36" s="91">
        <f t="shared" si="5"/>
        <v>-0.13006632647472827</v>
      </c>
      <c r="J36" s="91" t="s">
        <v>246</v>
      </c>
      <c r="K36" s="91">
        <f>K35/K34-1</f>
        <v>-0.25033847843893664</v>
      </c>
    </row>
    <row r="37" spans="1:12" x14ac:dyDescent="0.25">
      <c r="B37"/>
      <c r="C37"/>
      <c r="D37"/>
      <c r="E37"/>
      <c r="F37"/>
      <c r="G37"/>
      <c r="H37"/>
      <c r="I37"/>
      <c r="J37"/>
    </row>
    <row r="38" spans="1:12" x14ac:dyDescent="0.25">
      <c r="B38"/>
      <c r="C38"/>
      <c r="D38"/>
      <c r="E38"/>
      <c r="F38"/>
      <c r="G38"/>
      <c r="H38"/>
      <c r="I38"/>
      <c r="J38"/>
      <c r="K38"/>
      <c r="L38"/>
    </row>
    <row r="40" spans="1:12" x14ac:dyDescent="0.25">
      <c r="A40" s="1055" t="s">
        <v>708</v>
      </c>
      <c r="B40" s="1055"/>
      <c r="C40" s="1055"/>
      <c r="D40" s="1055"/>
      <c r="E40" s="1055"/>
      <c r="F40" s="1055"/>
      <c r="G40" s="1055"/>
      <c r="H40" s="1055"/>
      <c r="I40" s="1055"/>
      <c r="J40" s="1055"/>
      <c r="K40" s="1055"/>
    </row>
    <row r="44" spans="1:12" x14ac:dyDescent="0.25">
      <c r="A44" s="94"/>
    </row>
    <row r="46" spans="1:12" x14ac:dyDescent="0.25">
      <c r="A46" s="94"/>
    </row>
    <row r="56" spans="1:26" s="15" customFormat="1" x14ac:dyDescent="0.25">
      <c r="A56" s="59" t="s">
        <v>709</v>
      </c>
      <c r="B56" s="8"/>
      <c r="C56" s="8"/>
      <c r="D56" s="8"/>
      <c r="E56" s="8"/>
      <c r="F56" s="8"/>
      <c r="G56" s="8"/>
      <c r="H56" s="8"/>
      <c r="I56" s="8"/>
      <c r="J56" s="8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s="15" customFormat="1" x14ac:dyDescent="0.25">
      <c r="A57" s="95" t="s">
        <v>209</v>
      </c>
      <c r="B57" s="96" t="s">
        <v>700</v>
      </c>
      <c r="C57" s="96" t="s">
        <v>701</v>
      </c>
      <c r="D57" s="96" t="s">
        <v>702</v>
      </c>
      <c r="E57" s="96" t="s">
        <v>703</v>
      </c>
      <c r="F57" s="96" t="s">
        <v>704</v>
      </c>
      <c r="G57" s="96" t="s">
        <v>705</v>
      </c>
      <c r="H57" s="96" t="s">
        <v>270</v>
      </c>
      <c r="I57" s="96" t="s">
        <v>706</v>
      </c>
      <c r="J57" s="8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s="15" customFormat="1" x14ac:dyDescent="0.25">
      <c r="A58" s="7"/>
      <c r="B58" s="97" t="s">
        <v>710</v>
      </c>
      <c r="C58" s="97" t="s">
        <v>711</v>
      </c>
      <c r="D58" s="97" t="s">
        <v>710</v>
      </c>
      <c r="E58" s="97" t="s">
        <v>712</v>
      </c>
      <c r="F58" s="97" t="s">
        <v>710</v>
      </c>
      <c r="G58" s="97" t="s">
        <v>710</v>
      </c>
      <c r="H58" s="97" t="s">
        <v>713</v>
      </c>
      <c r="I58" s="97" t="s">
        <v>710</v>
      </c>
      <c r="J58" s="8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s="15" customFormat="1" x14ac:dyDescent="0.25">
      <c r="A59" s="82">
        <v>2015</v>
      </c>
      <c r="B59" s="88">
        <v>1651.4927062603208</v>
      </c>
      <c r="C59" s="88">
        <v>5743.7721402769275</v>
      </c>
      <c r="D59" s="88">
        <v>1190.2988591712381</v>
      </c>
      <c r="E59" s="88">
        <v>8.9059542252864308</v>
      </c>
      <c r="F59" s="88">
        <v>938.3596013157786</v>
      </c>
      <c r="G59" s="88">
        <v>20.811199999999999</v>
      </c>
      <c r="H59" s="88">
        <v>7.676782793100001</v>
      </c>
      <c r="I59" s="88">
        <v>17.764907390686925</v>
      </c>
      <c r="J59" s="8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s="15" customFormat="1" x14ac:dyDescent="0.25">
      <c r="A60" s="82">
        <v>2016</v>
      </c>
      <c r="B60" s="88">
        <v>2318.045032841444</v>
      </c>
      <c r="C60" s="88">
        <v>5936.5698070630169</v>
      </c>
      <c r="D60" s="88">
        <v>1102.9358423488634</v>
      </c>
      <c r="E60" s="88">
        <v>7.1565097302319751</v>
      </c>
      <c r="F60" s="88">
        <v>942.29859859551402</v>
      </c>
      <c r="G60" s="88">
        <v>18.915343000000004</v>
      </c>
      <c r="H60" s="88">
        <v>7.3505416141000017</v>
      </c>
      <c r="I60" s="88">
        <v>24.500516022025053</v>
      </c>
      <c r="J60" s="8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s="15" customFormat="1" x14ac:dyDescent="0.25">
      <c r="A61" s="82">
        <v>2017</v>
      </c>
      <c r="B61" s="88">
        <v>2372.7364606992842</v>
      </c>
      <c r="C61" s="88">
        <v>6563.9221310000012</v>
      </c>
      <c r="D61" s="88">
        <v>1236.5138630000001</v>
      </c>
      <c r="E61" s="88">
        <v>6.9465319999999995</v>
      </c>
      <c r="F61" s="88">
        <v>865.54154800000003</v>
      </c>
      <c r="G61" s="88">
        <v>18.107502</v>
      </c>
      <c r="H61" s="88">
        <v>7.5484892547000015</v>
      </c>
      <c r="I61" s="88">
        <v>25.423540350680781</v>
      </c>
      <c r="J61" s="8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s="15" customFormat="1" x14ac:dyDescent="0.25">
      <c r="A62" s="82">
        <v>2018</v>
      </c>
      <c r="B62" s="88">
        <v>2490.9900537847907</v>
      </c>
      <c r="C62" s="88">
        <v>6513.3016529929719</v>
      </c>
      <c r="D62" s="88">
        <v>1208.0306522005467</v>
      </c>
      <c r="E62" s="88">
        <v>7.8107267458291503</v>
      </c>
      <c r="F62" s="88">
        <v>793.74422326126682</v>
      </c>
      <c r="G62" s="88">
        <v>17.110648719</v>
      </c>
      <c r="H62" s="88">
        <v>8.9993116223999987</v>
      </c>
      <c r="I62" s="88">
        <v>27.171357639812076</v>
      </c>
      <c r="J62" s="98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s="15" customFormat="1" x14ac:dyDescent="0.25">
      <c r="A63" s="82">
        <v>2019</v>
      </c>
      <c r="B63" s="88">
        <v>2543.0688795802535</v>
      </c>
      <c r="C63" s="88">
        <v>6139.6800270651038</v>
      </c>
      <c r="D63" s="88">
        <v>1194.60949780071</v>
      </c>
      <c r="E63" s="88">
        <v>4.7343134888127008</v>
      </c>
      <c r="F63" s="88">
        <v>835.96116070666812</v>
      </c>
      <c r="G63" s="88">
        <v>20.077339641999998</v>
      </c>
      <c r="H63" s="88">
        <v>9.6861424974041697</v>
      </c>
      <c r="I63" s="88">
        <v>30.339354856170623</v>
      </c>
      <c r="J63" s="98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s="15" customFormat="1" x14ac:dyDescent="0.25">
      <c r="A64" s="82">
        <v>2020</v>
      </c>
      <c r="B64" s="88">
        <v>2133.964593067592</v>
      </c>
      <c r="C64" s="88">
        <v>4426.6311021439542</v>
      </c>
      <c r="D64" s="88">
        <v>1169.9000123815454</v>
      </c>
      <c r="E64" s="88">
        <v>4.680094831895925</v>
      </c>
      <c r="F64" s="88">
        <v>746.20684186854874</v>
      </c>
      <c r="G64" s="88">
        <v>20.095348600000001</v>
      </c>
      <c r="H64" s="88">
        <v>9.6767570275193648</v>
      </c>
      <c r="I64" s="88">
        <v>29.56865228604148</v>
      </c>
      <c r="J64" s="98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s="15" customFormat="1" x14ac:dyDescent="0.25">
      <c r="A65" s="82">
        <v>2021</v>
      </c>
      <c r="B65" s="88">
        <v>2224.1539945686623</v>
      </c>
      <c r="C65" s="88">
        <v>5663.260269844599</v>
      </c>
      <c r="D65" s="88">
        <v>1215.5821221695787</v>
      </c>
      <c r="E65" s="88">
        <v>4.6418586206411252</v>
      </c>
      <c r="F65" s="88">
        <v>863.31795709745552</v>
      </c>
      <c r="G65" s="88">
        <v>25.548352000000001</v>
      </c>
      <c r="H65" s="88">
        <v>12.3560166019651</v>
      </c>
      <c r="I65" s="88">
        <v>32.597042292064089</v>
      </c>
      <c r="J65" s="8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s="15" customFormat="1" x14ac:dyDescent="0.25">
      <c r="A66" s="82">
        <v>2022</v>
      </c>
      <c r="B66" s="88">
        <v>2362.3956785057726</v>
      </c>
      <c r="C66" s="88">
        <v>5665.0608001114269</v>
      </c>
      <c r="D66" s="88">
        <v>1159.8266088051143</v>
      </c>
      <c r="E66" s="88">
        <v>4.2071969278023751</v>
      </c>
      <c r="F66" s="88">
        <v>788.32240836668836</v>
      </c>
      <c r="G66" s="88">
        <v>26.684910299999999</v>
      </c>
      <c r="H66" s="88">
        <v>13.222433054810701</v>
      </c>
      <c r="I66" s="88">
        <v>29.481467272762782</v>
      </c>
      <c r="J66" s="8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s="15" customFormat="1" x14ac:dyDescent="0.25">
      <c r="A67" s="82">
        <v>2023</v>
      </c>
      <c r="B67" s="88">
        <v>2813.5517176961503</v>
      </c>
      <c r="C67" s="88">
        <v>5679.3662850989631</v>
      </c>
      <c r="D67" s="88">
        <v>1349.9226552327302</v>
      </c>
      <c r="E67" s="88">
        <v>4.2499310251349245</v>
      </c>
      <c r="F67" s="88">
        <v>840.93283818578107</v>
      </c>
      <c r="G67" s="88">
        <v>24.921071228999999</v>
      </c>
      <c r="H67" s="88">
        <v>13.057324604100012</v>
      </c>
      <c r="I67" s="88">
        <v>32.757644452979392</v>
      </c>
      <c r="J67" s="8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s="15" customFormat="1" x14ac:dyDescent="0.25">
      <c r="A68" s="82">
        <v>2024</v>
      </c>
      <c r="B68" s="88">
        <v>2765.9254466631028</v>
      </c>
      <c r="C68" s="88">
        <v>6468.4901955235619</v>
      </c>
      <c r="D68" s="88">
        <v>1074.8289092907216</v>
      </c>
      <c r="E68" s="88">
        <v>4.8095670774323249</v>
      </c>
      <c r="F68" s="88">
        <v>946.13348146159603</v>
      </c>
      <c r="G68" s="88">
        <v>30.291111962000002</v>
      </c>
      <c r="H68" s="88">
        <v>14.51348316094826</v>
      </c>
      <c r="I68" s="88">
        <v>39.529715437084029</v>
      </c>
      <c r="J68" s="8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s="15" customFormat="1" ht="26.25" x14ac:dyDescent="0.25">
      <c r="A69" s="792" t="s">
        <v>820</v>
      </c>
      <c r="B69" s="85">
        <f>SUM(B70:B73)</f>
        <v>864.70953003665602</v>
      </c>
      <c r="C69" s="85">
        <f t="shared" ref="C69:H69" si="6">SUM(C70:C73)</f>
        <v>2143.070283187837</v>
      </c>
      <c r="D69" s="85">
        <f t="shared" si="6"/>
        <v>382.07034086553034</v>
      </c>
      <c r="E69" s="85">
        <f t="shared" si="6"/>
        <v>1.4714250767745751</v>
      </c>
      <c r="F69" s="85">
        <f t="shared" si="6"/>
        <v>251.18075917460848</v>
      </c>
      <c r="G69" s="85">
        <f t="shared" si="6"/>
        <v>8.9901318000000003</v>
      </c>
      <c r="H69" s="85">
        <f t="shared" si="6"/>
        <v>4.0039633493991165</v>
      </c>
      <c r="I69" s="85">
        <f>SUM(I70:I73)</f>
        <v>13.72249522570697</v>
      </c>
      <c r="J69" s="99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s="15" customFormat="1" x14ac:dyDescent="0.25">
      <c r="A70" s="82" t="s">
        <v>210</v>
      </c>
      <c r="B70" s="88">
        <v>226.94386435039701</v>
      </c>
      <c r="C70" s="88">
        <v>583.32073791580501</v>
      </c>
      <c r="D70" s="88">
        <v>92.784514764342504</v>
      </c>
      <c r="E70" s="88">
        <v>0.31798414882845</v>
      </c>
      <c r="F70" s="88">
        <v>64.438492612150895</v>
      </c>
      <c r="G70" s="88">
        <v>2.4366118000000001</v>
      </c>
      <c r="H70" s="88">
        <v>1.2427657944938599</v>
      </c>
      <c r="I70" s="88">
        <v>4.1650381591324601</v>
      </c>
      <c r="J70" s="88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s="15" customFormat="1" x14ac:dyDescent="0.25">
      <c r="A71" s="82" t="s">
        <v>211</v>
      </c>
      <c r="B71" s="88">
        <v>210.85500121470301</v>
      </c>
      <c r="C71" s="88">
        <v>501.02698512418601</v>
      </c>
      <c r="D71" s="88">
        <v>98.860650074040507</v>
      </c>
      <c r="E71" s="88">
        <v>0.44882054952052503</v>
      </c>
      <c r="F71" s="88">
        <v>72.377321291175903</v>
      </c>
      <c r="G71" s="88">
        <v>2.0133584</v>
      </c>
      <c r="H71" s="88">
        <v>1.0836606679965901</v>
      </c>
      <c r="I71" s="88">
        <v>3.03594267937238</v>
      </c>
      <c r="J71" s="88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s="15" customFormat="1" x14ac:dyDescent="0.25">
      <c r="A72" s="82" t="s">
        <v>746</v>
      </c>
      <c r="B72" s="88">
        <v>260.12416569261501</v>
      </c>
      <c r="C72" s="88">
        <v>583.30118487821903</v>
      </c>
      <c r="D72" s="88">
        <v>91.472814282648201</v>
      </c>
      <c r="E72" s="88">
        <v>0.35389907791875003</v>
      </c>
      <c r="F72" s="88">
        <v>47.337276239135598</v>
      </c>
      <c r="G72" s="88">
        <v>3.4111815999999999</v>
      </c>
      <c r="H72" s="88">
        <v>1.09200780485185</v>
      </c>
      <c r="I72" s="88">
        <v>3.4899330258234902</v>
      </c>
      <c r="J72" s="88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s="15" customFormat="1" x14ac:dyDescent="0.25">
      <c r="A73" s="82" t="s">
        <v>806</v>
      </c>
      <c r="B73" s="88">
        <v>166.786498778941</v>
      </c>
      <c r="C73" s="88">
        <v>475.42137526962699</v>
      </c>
      <c r="D73" s="88">
        <v>98.9523617444991</v>
      </c>
      <c r="E73" s="88">
        <v>0.35072130050685002</v>
      </c>
      <c r="F73" s="88">
        <v>67.027669032146093</v>
      </c>
      <c r="G73" s="88">
        <v>1.1289800000000001</v>
      </c>
      <c r="H73" s="88">
        <v>0.58552908205681697</v>
      </c>
      <c r="I73" s="88">
        <v>3.03158136137864</v>
      </c>
      <c r="J73" s="88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s="15" customFormat="1" x14ac:dyDescent="0.25">
      <c r="A74" s="82"/>
      <c r="B74" s="88"/>
      <c r="C74" s="88"/>
      <c r="D74" s="88"/>
      <c r="E74" s="88"/>
      <c r="F74" s="88"/>
      <c r="G74" s="100"/>
      <c r="H74" s="88"/>
      <c r="I74" s="88"/>
      <c r="J74" s="88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s="15" customFormat="1" x14ac:dyDescent="0.25">
      <c r="A75" s="89" t="s">
        <v>823</v>
      </c>
      <c r="B75" s="58"/>
      <c r="C75" s="58"/>
      <c r="D75" s="58"/>
      <c r="E75" s="58"/>
      <c r="F75" s="58"/>
      <c r="G75" s="58"/>
      <c r="H75" s="58"/>
      <c r="I75" s="58"/>
      <c r="J75" s="58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s="15" customFormat="1" x14ac:dyDescent="0.25">
      <c r="A76" s="86" t="s">
        <v>809</v>
      </c>
      <c r="B76" s="87">
        <v>192.44141679031199</v>
      </c>
      <c r="C76" s="87">
        <v>526.04066720294998</v>
      </c>
      <c r="D76" s="87">
        <v>82.803465961584294</v>
      </c>
      <c r="E76" s="817">
        <v>0.38024659500750002</v>
      </c>
      <c r="F76" s="87">
        <v>56.345681065110703</v>
      </c>
      <c r="G76" s="87">
        <v>2.159687162</v>
      </c>
      <c r="H76" s="87">
        <v>1.03024372199451</v>
      </c>
      <c r="I76" s="87">
        <v>3.37475555827498</v>
      </c>
      <c r="J76" s="58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s="15" customFormat="1" x14ac:dyDescent="0.25">
      <c r="A77" s="86" t="s">
        <v>810</v>
      </c>
      <c r="B77" s="87">
        <v>166.786498778941</v>
      </c>
      <c r="C77" s="87">
        <v>475.42137526962699</v>
      </c>
      <c r="D77" s="87">
        <v>98.9523617444991</v>
      </c>
      <c r="E77" s="817">
        <v>0.35072130050685002</v>
      </c>
      <c r="F77" s="87">
        <v>67.027669032146093</v>
      </c>
      <c r="G77" s="87">
        <v>1.1289800000000001</v>
      </c>
      <c r="H77" s="87">
        <v>0.58552908205681697</v>
      </c>
      <c r="I77" s="87">
        <v>3.03158136137864</v>
      </c>
      <c r="J77" s="58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s="15" customFormat="1" x14ac:dyDescent="0.25">
      <c r="A78" s="101" t="s">
        <v>271</v>
      </c>
      <c r="B78" s="91">
        <f>B77/B76-1</f>
        <v>-0.13331287224581756</v>
      </c>
      <c r="C78" s="91">
        <f t="shared" ref="C78:I78" si="7">C77/C76-1</f>
        <v>-9.6226955612528142E-2</v>
      </c>
      <c r="D78" s="91">
        <f t="shared" si="7"/>
        <v>0.19502680951068996</v>
      </c>
      <c r="E78" s="91">
        <f t="shared" si="7"/>
        <v>-7.7647755136551977E-2</v>
      </c>
      <c r="F78" s="91">
        <f t="shared" si="7"/>
        <v>0.18957953413841477</v>
      </c>
      <c r="G78" s="91">
        <f t="shared" si="7"/>
        <v>-0.47724836269596715</v>
      </c>
      <c r="H78" s="91">
        <f t="shared" si="7"/>
        <v>-0.43165964561933323</v>
      </c>
      <c r="I78" s="91">
        <f t="shared" si="7"/>
        <v>-0.10168860854377104</v>
      </c>
      <c r="J78" s="58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s="15" customFormat="1" x14ac:dyDescent="0.25">
      <c r="A79" s="102"/>
      <c r="B79" s="93"/>
      <c r="C79" s="93"/>
      <c r="D79" s="93"/>
      <c r="E79" s="93"/>
      <c r="F79" s="93"/>
      <c r="G79" s="93"/>
      <c r="H79" s="93"/>
      <c r="I79" s="93"/>
      <c r="J79" s="58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s="15" customFormat="1" x14ac:dyDescent="0.25">
      <c r="A80" s="89" t="s">
        <v>824</v>
      </c>
      <c r="B80" s="58"/>
      <c r="C80" s="58"/>
      <c r="D80" s="58"/>
      <c r="E80" s="58"/>
      <c r="F80" s="58"/>
      <c r="G80" s="58"/>
      <c r="H80" s="58"/>
      <c r="I80" s="58"/>
      <c r="J80" s="58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s="15" customFormat="1" x14ac:dyDescent="0.25">
      <c r="A81" s="86" t="s">
        <v>811</v>
      </c>
      <c r="B81" s="819">
        <v>860.05105645142805</v>
      </c>
      <c r="C81" s="819">
        <v>2023.4891489951888</v>
      </c>
      <c r="D81" s="819">
        <v>354.55379728899584</v>
      </c>
      <c r="E81" s="819">
        <v>1.5692864104417501</v>
      </c>
      <c r="F81" s="819">
        <v>268.99692303858978</v>
      </c>
      <c r="G81" s="819">
        <v>8.4702773620000009</v>
      </c>
      <c r="H81" s="819">
        <v>5.1514413583643304</v>
      </c>
      <c r="I81" s="819">
        <v>12.433759699392709</v>
      </c>
      <c r="J81" s="58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s="822" customFormat="1" x14ac:dyDescent="0.25">
      <c r="A82" s="86" t="s">
        <v>812</v>
      </c>
      <c r="B82" s="820">
        <v>864.70953003665602</v>
      </c>
      <c r="C82" s="820">
        <v>2143.070283187837</v>
      </c>
      <c r="D82" s="820">
        <v>382.07034086553034</v>
      </c>
      <c r="E82" s="820">
        <v>1.4714250767745751</v>
      </c>
      <c r="F82" s="820">
        <v>251.18075917460848</v>
      </c>
      <c r="G82" s="820">
        <v>8.9901318000000003</v>
      </c>
      <c r="H82" s="820">
        <v>4.0039633493991165</v>
      </c>
      <c r="I82" s="820">
        <v>13.72249522570697</v>
      </c>
      <c r="J82" s="821"/>
      <c r="L82" s="823"/>
      <c r="M82" s="823"/>
      <c r="N82" s="823"/>
      <c r="O82" s="823"/>
      <c r="P82" s="823"/>
      <c r="Q82" s="823"/>
      <c r="R82" s="823"/>
      <c r="S82" s="823"/>
      <c r="T82" s="823"/>
      <c r="U82" s="823"/>
      <c r="V82" s="823"/>
      <c r="W82" s="823"/>
      <c r="X82" s="823"/>
      <c r="Y82" s="823"/>
      <c r="Z82" s="823"/>
    </row>
    <row r="83" spans="1:26" s="15" customFormat="1" x14ac:dyDescent="0.25">
      <c r="A83" s="90" t="s">
        <v>271</v>
      </c>
      <c r="B83" s="91">
        <f>B82/B81-1</f>
        <v>5.4165081831871742E-3</v>
      </c>
      <c r="C83" s="91">
        <f>C82/C81-1</f>
        <v>5.9096503804840772E-2</v>
      </c>
      <c r="D83" s="91">
        <f>D82/D81-1</f>
        <v>7.7608937732250194E-2</v>
      </c>
      <c r="E83" s="91">
        <f t="shared" ref="E83:I83" si="8">E82/E81-1</f>
        <v>-6.2360403439437939E-2</v>
      </c>
      <c r="F83" s="91">
        <f t="shared" si="8"/>
        <v>-6.6231850025382788E-2</v>
      </c>
      <c r="G83" s="91">
        <f t="shared" si="8"/>
        <v>6.1373956929935858E-2</v>
      </c>
      <c r="H83" s="91">
        <f t="shared" si="8"/>
        <v>-0.22274892193076568</v>
      </c>
      <c r="I83" s="91">
        <f t="shared" si="8"/>
        <v>0.10364809659118679</v>
      </c>
      <c r="J83" s="58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s="15" customFormat="1" x14ac:dyDescent="0.25">
      <c r="A84" s="102"/>
      <c r="B84" s="93"/>
      <c r="C84" s="93"/>
      <c r="D84" s="93"/>
      <c r="E84" s="93"/>
      <c r="F84" s="93"/>
      <c r="G84" s="93"/>
      <c r="H84" s="93"/>
      <c r="I84" s="93"/>
      <c r="J84" s="58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s="15" customFormat="1" x14ac:dyDescent="0.25">
      <c r="A85" s="92"/>
      <c r="B85" s="103"/>
      <c r="C85" s="103"/>
      <c r="D85" s="103"/>
      <c r="E85" s="103"/>
      <c r="F85" s="103"/>
      <c r="G85" s="103"/>
      <c r="H85" s="103"/>
      <c r="I85" s="103"/>
      <c r="J85" s="58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s="15" customFormat="1" x14ac:dyDescent="0.25">
      <c r="A86" s="89" t="s">
        <v>714</v>
      </c>
      <c r="B86" s="58"/>
      <c r="C86" s="58"/>
      <c r="D86" s="58"/>
      <c r="E86" s="58"/>
      <c r="F86" s="58"/>
      <c r="G86" s="58"/>
      <c r="H86" s="58"/>
      <c r="I86" s="58"/>
      <c r="J86" s="58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s="15" customFormat="1" x14ac:dyDescent="0.25">
      <c r="A87" s="86" t="s">
        <v>748</v>
      </c>
      <c r="B87" s="87">
        <v>260.12416569261501</v>
      </c>
      <c r="C87" s="87">
        <v>583.30118487821903</v>
      </c>
      <c r="D87" s="87">
        <v>91.472814282648201</v>
      </c>
      <c r="E87" s="835">
        <v>0.35389907791875003</v>
      </c>
      <c r="F87" s="87">
        <v>47.337276239135598</v>
      </c>
      <c r="G87" s="87">
        <v>3.4111815999999999</v>
      </c>
      <c r="H87" s="87">
        <v>1.09200780485185</v>
      </c>
      <c r="I87" s="87">
        <v>3.4899330258234902</v>
      </c>
      <c r="J87" s="58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s="15" customFormat="1" x14ac:dyDescent="0.25">
      <c r="A88" s="86" t="s">
        <v>810</v>
      </c>
      <c r="B88" s="87">
        <v>166.786498778941</v>
      </c>
      <c r="C88" s="87">
        <v>475.42137526962699</v>
      </c>
      <c r="D88" s="87">
        <v>98.9523617444991</v>
      </c>
      <c r="E88" s="835">
        <v>0.35072130050685002</v>
      </c>
      <c r="F88" s="87">
        <v>67.027669032146093</v>
      </c>
      <c r="G88" s="87">
        <v>1.1289800000000001</v>
      </c>
      <c r="H88" s="87">
        <v>0.58552908205681697</v>
      </c>
      <c r="I88" s="87">
        <v>3.03158136137864</v>
      </c>
      <c r="J88" s="58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x14ac:dyDescent="0.25">
      <c r="A89" s="104" t="s">
        <v>271</v>
      </c>
      <c r="B89" s="105">
        <f>B88/B87-1</f>
        <v>-0.35881966854232905</v>
      </c>
      <c r="C89" s="105">
        <f t="shared" ref="C89:I89" si="9">C88/C87-1</f>
        <v>-0.18494700920437024</v>
      </c>
      <c r="D89" s="105">
        <f t="shared" si="9"/>
        <v>8.176798232903737E-2</v>
      </c>
      <c r="E89" s="105">
        <f t="shared" si="9"/>
        <v>-8.9793322734499359E-3</v>
      </c>
      <c r="F89" s="105">
        <f t="shared" si="9"/>
        <v>0.41595956416122792</v>
      </c>
      <c r="G89" s="105">
        <f t="shared" si="9"/>
        <v>-0.66903550370933051</v>
      </c>
      <c r="H89" s="105">
        <f t="shared" si="9"/>
        <v>-0.46380503925404248</v>
      </c>
      <c r="I89" s="105">
        <f t="shared" si="9"/>
        <v>-0.13133537550815799</v>
      </c>
      <c r="J89" s="8"/>
    </row>
    <row r="92" spans="1:26" s="15" customFormat="1" x14ac:dyDescent="0.25">
      <c r="A92" s="1055" t="s">
        <v>715</v>
      </c>
      <c r="B92" s="1055"/>
      <c r="C92" s="1055"/>
      <c r="D92" s="1055"/>
      <c r="E92" s="1055"/>
      <c r="F92" s="1055"/>
      <c r="G92" s="1055"/>
      <c r="H92" s="1055"/>
      <c r="I92" s="1055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108" spans="1:11" ht="147" customHeight="1" x14ac:dyDescent="0.25">
      <c r="A108" s="1056" t="s">
        <v>825</v>
      </c>
      <c r="B108" s="1056"/>
      <c r="C108" s="1056"/>
      <c r="D108" s="1056"/>
      <c r="E108" s="1056"/>
      <c r="F108" s="1056"/>
      <c r="G108" s="1056"/>
      <c r="H108" s="1056"/>
      <c r="I108" s="1056"/>
      <c r="J108" s="106"/>
      <c r="K108" s="106"/>
    </row>
  </sheetData>
  <mergeCells count="3">
    <mergeCell ref="A40:K40"/>
    <mergeCell ref="A92:I92"/>
    <mergeCell ref="A108:I108"/>
  </mergeCells>
  <printOptions horizontalCentered="1" verticalCentered="1"/>
  <pageMargins left="0" right="0" top="0" bottom="0" header="0.31496062992125984" footer="0.31496062992125984"/>
  <pageSetup paperSize="9" scale="43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89908-E119-4968-AA8E-DAAEBDD2E11F}">
  <sheetPr>
    <tabColor rgb="FF002060"/>
    <pageSetUpPr fitToPage="1"/>
  </sheetPr>
  <dimension ref="A1:V50"/>
  <sheetViews>
    <sheetView showGridLines="0" view="pageBreakPreview" zoomScaleNormal="100" zoomScaleSheetLayoutView="100" workbookViewId="0">
      <selection activeCell="A2" sqref="A2"/>
    </sheetView>
  </sheetViews>
  <sheetFormatPr baseColWidth="10" defaultColWidth="28.7109375" defaultRowHeight="12" x14ac:dyDescent="0.2"/>
  <cols>
    <col min="1" max="1" width="26.5703125" style="2" customWidth="1"/>
    <col min="2" max="2" width="7.7109375" style="2" customWidth="1"/>
    <col min="3" max="7" width="8" style="2" customWidth="1"/>
    <col min="8" max="15" width="7.7109375" style="2" customWidth="1"/>
    <col min="16" max="16" width="9.7109375" style="2" customWidth="1"/>
    <col min="17" max="17" width="10.28515625" style="2" customWidth="1"/>
    <col min="18" max="18" width="2.7109375" style="3" customWidth="1"/>
    <col min="19" max="19" width="7.7109375" style="3" customWidth="1"/>
    <col min="20" max="20" width="10.5703125" style="3" customWidth="1"/>
    <col min="21" max="21" width="13.7109375" style="3" customWidth="1"/>
    <col min="22" max="248" width="28.7109375" style="3"/>
    <col min="249" max="250" width="0" style="3" hidden="1" customWidth="1"/>
    <col min="251" max="266" width="7.7109375" style="3" customWidth="1"/>
    <col min="267" max="267" width="8.7109375" style="3" customWidth="1"/>
    <col min="268" max="269" width="7.7109375" style="3" customWidth="1"/>
    <col min="270" max="270" width="5.42578125" style="3" customWidth="1"/>
    <col min="271" max="271" width="5.7109375" style="3" customWidth="1"/>
    <col min="272" max="272" width="9.7109375" style="3" customWidth="1"/>
    <col min="273" max="275" width="7.7109375" style="3" customWidth="1"/>
    <col min="276" max="276" width="10.5703125" style="3" customWidth="1"/>
    <col min="277" max="277" width="13.7109375" style="3" customWidth="1"/>
    <col min="278" max="504" width="28.7109375" style="3"/>
    <col min="505" max="506" width="0" style="3" hidden="1" customWidth="1"/>
    <col min="507" max="522" width="7.7109375" style="3" customWidth="1"/>
    <col min="523" max="523" width="8.7109375" style="3" customWidth="1"/>
    <col min="524" max="525" width="7.7109375" style="3" customWidth="1"/>
    <col min="526" max="526" width="5.42578125" style="3" customWidth="1"/>
    <col min="527" max="527" width="5.7109375" style="3" customWidth="1"/>
    <col min="528" max="528" width="9.7109375" style="3" customWidth="1"/>
    <col min="529" max="531" width="7.7109375" style="3" customWidth="1"/>
    <col min="532" max="532" width="10.5703125" style="3" customWidth="1"/>
    <col min="533" max="533" width="13.7109375" style="3" customWidth="1"/>
    <col min="534" max="760" width="28.7109375" style="3"/>
    <col min="761" max="762" width="0" style="3" hidden="1" customWidth="1"/>
    <col min="763" max="778" width="7.7109375" style="3" customWidth="1"/>
    <col min="779" max="779" width="8.7109375" style="3" customWidth="1"/>
    <col min="780" max="781" width="7.7109375" style="3" customWidth="1"/>
    <col min="782" max="782" width="5.42578125" style="3" customWidth="1"/>
    <col min="783" max="783" width="5.7109375" style="3" customWidth="1"/>
    <col min="784" max="784" width="9.7109375" style="3" customWidth="1"/>
    <col min="785" max="787" width="7.7109375" style="3" customWidth="1"/>
    <col min="788" max="788" width="10.5703125" style="3" customWidth="1"/>
    <col min="789" max="789" width="13.7109375" style="3" customWidth="1"/>
    <col min="790" max="1016" width="28.7109375" style="3"/>
    <col min="1017" max="1018" width="0" style="3" hidden="1" customWidth="1"/>
    <col min="1019" max="1034" width="7.7109375" style="3" customWidth="1"/>
    <col min="1035" max="1035" width="8.7109375" style="3" customWidth="1"/>
    <col min="1036" max="1037" width="7.7109375" style="3" customWidth="1"/>
    <col min="1038" max="1038" width="5.42578125" style="3" customWidth="1"/>
    <col min="1039" max="1039" width="5.7109375" style="3" customWidth="1"/>
    <col min="1040" max="1040" width="9.7109375" style="3" customWidth="1"/>
    <col min="1041" max="1043" width="7.7109375" style="3" customWidth="1"/>
    <col min="1044" max="1044" width="10.5703125" style="3" customWidth="1"/>
    <col min="1045" max="1045" width="13.7109375" style="3" customWidth="1"/>
    <col min="1046" max="1272" width="28.7109375" style="3"/>
    <col min="1273" max="1274" width="0" style="3" hidden="1" customWidth="1"/>
    <col min="1275" max="1290" width="7.7109375" style="3" customWidth="1"/>
    <col min="1291" max="1291" width="8.7109375" style="3" customWidth="1"/>
    <col min="1292" max="1293" width="7.7109375" style="3" customWidth="1"/>
    <col min="1294" max="1294" width="5.42578125" style="3" customWidth="1"/>
    <col min="1295" max="1295" width="5.7109375" style="3" customWidth="1"/>
    <col min="1296" max="1296" width="9.7109375" style="3" customWidth="1"/>
    <col min="1297" max="1299" width="7.7109375" style="3" customWidth="1"/>
    <col min="1300" max="1300" width="10.5703125" style="3" customWidth="1"/>
    <col min="1301" max="1301" width="13.7109375" style="3" customWidth="1"/>
    <col min="1302" max="1528" width="28.7109375" style="3"/>
    <col min="1529" max="1530" width="0" style="3" hidden="1" customWidth="1"/>
    <col min="1531" max="1546" width="7.7109375" style="3" customWidth="1"/>
    <col min="1547" max="1547" width="8.7109375" style="3" customWidth="1"/>
    <col min="1548" max="1549" width="7.7109375" style="3" customWidth="1"/>
    <col min="1550" max="1550" width="5.42578125" style="3" customWidth="1"/>
    <col min="1551" max="1551" width="5.7109375" style="3" customWidth="1"/>
    <col min="1552" max="1552" width="9.7109375" style="3" customWidth="1"/>
    <col min="1553" max="1555" width="7.7109375" style="3" customWidth="1"/>
    <col min="1556" max="1556" width="10.5703125" style="3" customWidth="1"/>
    <col min="1557" max="1557" width="13.7109375" style="3" customWidth="1"/>
    <col min="1558" max="1784" width="28.7109375" style="3"/>
    <col min="1785" max="1786" width="0" style="3" hidden="1" customWidth="1"/>
    <col min="1787" max="1802" width="7.7109375" style="3" customWidth="1"/>
    <col min="1803" max="1803" width="8.7109375" style="3" customWidth="1"/>
    <col min="1804" max="1805" width="7.7109375" style="3" customWidth="1"/>
    <col min="1806" max="1806" width="5.42578125" style="3" customWidth="1"/>
    <col min="1807" max="1807" width="5.7109375" style="3" customWidth="1"/>
    <col min="1808" max="1808" width="9.7109375" style="3" customWidth="1"/>
    <col min="1809" max="1811" width="7.7109375" style="3" customWidth="1"/>
    <col min="1812" max="1812" width="10.5703125" style="3" customWidth="1"/>
    <col min="1813" max="1813" width="13.7109375" style="3" customWidth="1"/>
    <col min="1814" max="2040" width="28.7109375" style="3"/>
    <col min="2041" max="2042" width="0" style="3" hidden="1" customWidth="1"/>
    <col min="2043" max="2058" width="7.7109375" style="3" customWidth="1"/>
    <col min="2059" max="2059" width="8.7109375" style="3" customWidth="1"/>
    <col min="2060" max="2061" width="7.7109375" style="3" customWidth="1"/>
    <col min="2062" max="2062" width="5.42578125" style="3" customWidth="1"/>
    <col min="2063" max="2063" width="5.7109375" style="3" customWidth="1"/>
    <col min="2064" max="2064" width="9.7109375" style="3" customWidth="1"/>
    <col min="2065" max="2067" width="7.7109375" style="3" customWidth="1"/>
    <col min="2068" max="2068" width="10.5703125" style="3" customWidth="1"/>
    <col min="2069" max="2069" width="13.7109375" style="3" customWidth="1"/>
    <col min="2070" max="2296" width="28.7109375" style="3"/>
    <col min="2297" max="2298" width="0" style="3" hidden="1" customWidth="1"/>
    <col min="2299" max="2314" width="7.7109375" style="3" customWidth="1"/>
    <col min="2315" max="2315" width="8.7109375" style="3" customWidth="1"/>
    <col min="2316" max="2317" width="7.7109375" style="3" customWidth="1"/>
    <col min="2318" max="2318" width="5.42578125" style="3" customWidth="1"/>
    <col min="2319" max="2319" width="5.7109375" style="3" customWidth="1"/>
    <col min="2320" max="2320" width="9.7109375" style="3" customWidth="1"/>
    <col min="2321" max="2323" width="7.7109375" style="3" customWidth="1"/>
    <col min="2324" max="2324" width="10.5703125" style="3" customWidth="1"/>
    <col min="2325" max="2325" width="13.7109375" style="3" customWidth="1"/>
    <col min="2326" max="2552" width="28.7109375" style="3"/>
    <col min="2553" max="2554" width="0" style="3" hidden="1" customWidth="1"/>
    <col min="2555" max="2570" width="7.7109375" style="3" customWidth="1"/>
    <col min="2571" max="2571" width="8.7109375" style="3" customWidth="1"/>
    <col min="2572" max="2573" width="7.7109375" style="3" customWidth="1"/>
    <col min="2574" max="2574" width="5.42578125" style="3" customWidth="1"/>
    <col min="2575" max="2575" width="5.7109375" style="3" customWidth="1"/>
    <col min="2576" max="2576" width="9.7109375" style="3" customWidth="1"/>
    <col min="2577" max="2579" width="7.7109375" style="3" customWidth="1"/>
    <col min="2580" max="2580" width="10.5703125" style="3" customWidth="1"/>
    <col min="2581" max="2581" width="13.7109375" style="3" customWidth="1"/>
    <col min="2582" max="2808" width="28.7109375" style="3"/>
    <col min="2809" max="2810" width="0" style="3" hidden="1" customWidth="1"/>
    <col min="2811" max="2826" width="7.7109375" style="3" customWidth="1"/>
    <col min="2827" max="2827" width="8.7109375" style="3" customWidth="1"/>
    <col min="2828" max="2829" width="7.7109375" style="3" customWidth="1"/>
    <col min="2830" max="2830" width="5.42578125" style="3" customWidth="1"/>
    <col min="2831" max="2831" width="5.7109375" style="3" customWidth="1"/>
    <col min="2832" max="2832" width="9.7109375" style="3" customWidth="1"/>
    <col min="2833" max="2835" width="7.7109375" style="3" customWidth="1"/>
    <col min="2836" max="2836" width="10.5703125" style="3" customWidth="1"/>
    <col min="2837" max="2837" width="13.7109375" style="3" customWidth="1"/>
    <col min="2838" max="3064" width="28.7109375" style="3"/>
    <col min="3065" max="3066" width="0" style="3" hidden="1" customWidth="1"/>
    <col min="3067" max="3082" width="7.7109375" style="3" customWidth="1"/>
    <col min="3083" max="3083" width="8.7109375" style="3" customWidth="1"/>
    <col min="3084" max="3085" width="7.7109375" style="3" customWidth="1"/>
    <col min="3086" max="3086" width="5.42578125" style="3" customWidth="1"/>
    <col min="3087" max="3087" width="5.7109375" style="3" customWidth="1"/>
    <col min="3088" max="3088" width="9.7109375" style="3" customWidth="1"/>
    <col min="3089" max="3091" width="7.7109375" style="3" customWidth="1"/>
    <col min="3092" max="3092" width="10.5703125" style="3" customWidth="1"/>
    <col min="3093" max="3093" width="13.7109375" style="3" customWidth="1"/>
    <col min="3094" max="3320" width="28.7109375" style="3"/>
    <col min="3321" max="3322" width="0" style="3" hidden="1" customWidth="1"/>
    <col min="3323" max="3338" width="7.7109375" style="3" customWidth="1"/>
    <col min="3339" max="3339" width="8.7109375" style="3" customWidth="1"/>
    <col min="3340" max="3341" width="7.7109375" style="3" customWidth="1"/>
    <col min="3342" max="3342" width="5.42578125" style="3" customWidth="1"/>
    <col min="3343" max="3343" width="5.7109375" style="3" customWidth="1"/>
    <col min="3344" max="3344" width="9.7109375" style="3" customWidth="1"/>
    <col min="3345" max="3347" width="7.7109375" style="3" customWidth="1"/>
    <col min="3348" max="3348" width="10.5703125" style="3" customWidth="1"/>
    <col min="3349" max="3349" width="13.7109375" style="3" customWidth="1"/>
    <col min="3350" max="3576" width="28.7109375" style="3"/>
    <col min="3577" max="3578" width="0" style="3" hidden="1" customWidth="1"/>
    <col min="3579" max="3594" width="7.7109375" style="3" customWidth="1"/>
    <col min="3595" max="3595" width="8.7109375" style="3" customWidth="1"/>
    <col min="3596" max="3597" width="7.7109375" style="3" customWidth="1"/>
    <col min="3598" max="3598" width="5.42578125" style="3" customWidth="1"/>
    <col min="3599" max="3599" width="5.7109375" style="3" customWidth="1"/>
    <col min="3600" max="3600" width="9.7109375" style="3" customWidth="1"/>
    <col min="3601" max="3603" width="7.7109375" style="3" customWidth="1"/>
    <col min="3604" max="3604" width="10.5703125" style="3" customWidth="1"/>
    <col min="3605" max="3605" width="13.7109375" style="3" customWidth="1"/>
    <col min="3606" max="3832" width="28.7109375" style="3"/>
    <col min="3833" max="3834" width="0" style="3" hidden="1" customWidth="1"/>
    <col min="3835" max="3850" width="7.7109375" style="3" customWidth="1"/>
    <col min="3851" max="3851" width="8.7109375" style="3" customWidth="1"/>
    <col min="3852" max="3853" width="7.7109375" style="3" customWidth="1"/>
    <col min="3854" max="3854" width="5.42578125" style="3" customWidth="1"/>
    <col min="3855" max="3855" width="5.7109375" style="3" customWidth="1"/>
    <col min="3856" max="3856" width="9.7109375" style="3" customWidth="1"/>
    <col min="3857" max="3859" width="7.7109375" style="3" customWidth="1"/>
    <col min="3860" max="3860" width="10.5703125" style="3" customWidth="1"/>
    <col min="3861" max="3861" width="13.7109375" style="3" customWidth="1"/>
    <col min="3862" max="4088" width="28.7109375" style="3"/>
    <col min="4089" max="4090" width="0" style="3" hidden="1" customWidth="1"/>
    <col min="4091" max="4106" width="7.7109375" style="3" customWidth="1"/>
    <col min="4107" max="4107" width="8.7109375" style="3" customWidth="1"/>
    <col min="4108" max="4109" width="7.7109375" style="3" customWidth="1"/>
    <col min="4110" max="4110" width="5.42578125" style="3" customWidth="1"/>
    <col min="4111" max="4111" width="5.7109375" style="3" customWidth="1"/>
    <col min="4112" max="4112" width="9.7109375" style="3" customWidth="1"/>
    <col min="4113" max="4115" width="7.7109375" style="3" customWidth="1"/>
    <col min="4116" max="4116" width="10.5703125" style="3" customWidth="1"/>
    <col min="4117" max="4117" width="13.7109375" style="3" customWidth="1"/>
    <col min="4118" max="4344" width="28.7109375" style="3"/>
    <col min="4345" max="4346" width="0" style="3" hidden="1" customWidth="1"/>
    <col min="4347" max="4362" width="7.7109375" style="3" customWidth="1"/>
    <col min="4363" max="4363" width="8.7109375" style="3" customWidth="1"/>
    <col min="4364" max="4365" width="7.7109375" style="3" customWidth="1"/>
    <col min="4366" max="4366" width="5.42578125" style="3" customWidth="1"/>
    <col min="4367" max="4367" width="5.7109375" style="3" customWidth="1"/>
    <col min="4368" max="4368" width="9.7109375" style="3" customWidth="1"/>
    <col min="4369" max="4371" width="7.7109375" style="3" customWidth="1"/>
    <col min="4372" max="4372" width="10.5703125" style="3" customWidth="1"/>
    <col min="4373" max="4373" width="13.7109375" style="3" customWidth="1"/>
    <col min="4374" max="4600" width="28.7109375" style="3"/>
    <col min="4601" max="4602" width="0" style="3" hidden="1" customWidth="1"/>
    <col min="4603" max="4618" width="7.7109375" style="3" customWidth="1"/>
    <col min="4619" max="4619" width="8.7109375" style="3" customWidth="1"/>
    <col min="4620" max="4621" width="7.7109375" style="3" customWidth="1"/>
    <col min="4622" max="4622" width="5.42578125" style="3" customWidth="1"/>
    <col min="4623" max="4623" width="5.7109375" style="3" customWidth="1"/>
    <col min="4624" max="4624" width="9.7109375" style="3" customWidth="1"/>
    <col min="4625" max="4627" width="7.7109375" style="3" customWidth="1"/>
    <col min="4628" max="4628" width="10.5703125" style="3" customWidth="1"/>
    <col min="4629" max="4629" width="13.7109375" style="3" customWidth="1"/>
    <col min="4630" max="4856" width="28.7109375" style="3"/>
    <col min="4857" max="4858" width="0" style="3" hidden="1" customWidth="1"/>
    <col min="4859" max="4874" width="7.7109375" style="3" customWidth="1"/>
    <col min="4875" max="4875" width="8.7109375" style="3" customWidth="1"/>
    <col min="4876" max="4877" width="7.7109375" style="3" customWidth="1"/>
    <col min="4878" max="4878" width="5.42578125" style="3" customWidth="1"/>
    <col min="4879" max="4879" width="5.7109375" style="3" customWidth="1"/>
    <col min="4880" max="4880" width="9.7109375" style="3" customWidth="1"/>
    <col min="4881" max="4883" width="7.7109375" style="3" customWidth="1"/>
    <col min="4884" max="4884" width="10.5703125" style="3" customWidth="1"/>
    <col min="4885" max="4885" width="13.7109375" style="3" customWidth="1"/>
    <col min="4886" max="5112" width="28.7109375" style="3"/>
    <col min="5113" max="5114" width="0" style="3" hidden="1" customWidth="1"/>
    <col min="5115" max="5130" width="7.7109375" style="3" customWidth="1"/>
    <col min="5131" max="5131" width="8.7109375" style="3" customWidth="1"/>
    <col min="5132" max="5133" width="7.7109375" style="3" customWidth="1"/>
    <col min="5134" max="5134" width="5.42578125" style="3" customWidth="1"/>
    <col min="5135" max="5135" width="5.7109375" style="3" customWidth="1"/>
    <col min="5136" max="5136" width="9.7109375" style="3" customWidth="1"/>
    <col min="5137" max="5139" width="7.7109375" style="3" customWidth="1"/>
    <col min="5140" max="5140" width="10.5703125" style="3" customWidth="1"/>
    <col min="5141" max="5141" width="13.7109375" style="3" customWidth="1"/>
    <col min="5142" max="5368" width="28.7109375" style="3"/>
    <col min="5369" max="5370" width="0" style="3" hidden="1" customWidth="1"/>
    <col min="5371" max="5386" width="7.7109375" style="3" customWidth="1"/>
    <col min="5387" max="5387" width="8.7109375" style="3" customWidth="1"/>
    <col min="5388" max="5389" width="7.7109375" style="3" customWidth="1"/>
    <col min="5390" max="5390" width="5.42578125" style="3" customWidth="1"/>
    <col min="5391" max="5391" width="5.7109375" style="3" customWidth="1"/>
    <col min="5392" max="5392" width="9.7109375" style="3" customWidth="1"/>
    <col min="5393" max="5395" width="7.7109375" style="3" customWidth="1"/>
    <col min="5396" max="5396" width="10.5703125" style="3" customWidth="1"/>
    <col min="5397" max="5397" width="13.7109375" style="3" customWidth="1"/>
    <col min="5398" max="5624" width="28.7109375" style="3"/>
    <col min="5625" max="5626" width="0" style="3" hidden="1" customWidth="1"/>
    <col min="5627" max="5642" width="7.7109375" style="3" customWidth="1"/>
    <col min="5643" max="5643" width="8.7109375" style="3" customWidth="1"/>
    <col min="5644" max="5645" width="7.7109375" style="3" customWidth="1"/>
    <col min="5646" max="5646" width="5.42578125" style="3" customWidth="1"/>
    <col min="5647" max="5647" width="5.7109375" style="3" customWidth="1"/>
    <col min="5648" max="5648" width="9.7109375" style="3" customWidth="1"/>
    <col min="5649" max="5651" width="7.7109375" style="3" customWidth="1"/>
    <col min="5652" max="5652" width="10.5703125" style="3" customWidth="1"/>
    <col min="5653" max="5653" width="13.7109375" style="3" customWidth="1"/>
    <col min="5654" max="5880" width="28.7109375" style="3"/>
    <col min="5881" max="5882" width="0" style="3" hidden="1" customWidth="1"/>
    <col min="5883" max="5898" width="7.7109375" style="3" customWidth="1"/>
    <col min="5899" max="5899" width="8.7109375" style="3" customWidth="1"/>
    <col min="5900" max="5901" width="7.7109375" style="3" customWidth="1"/>
    <col min="5902" max="5902" width="5.42578125" style="3" customWidth="1"/>
    <col min="5903" max="5903" width="5.7109375" style="3" customWidth="1"/>
    <col min="5904" max="5904" width="9.7109375" style="3" customWidth="1"/>
    <col min="5905" max="5907" width="7.7109375" style="3" customWidth="1"/>
    <col min="5908" max="5908" width="10.5703125" style="3" customWidth="1"/>
    <col min="5909" max="5909" width="13.7109375" style="3" customWidth="1"/>
    <col min="5910" max="6136" width="28.7109375" style="3"/>
    <col min="6137" max="6138" width="0" style="3" hidden="1" customWidth="1"/>
    <col min="6139" max="6154" width="7.7109375" style="3" customWidth="1"/>
    <col min="6155" max="6155" width="8.7109375" style="3" customWidth="1"/>
    <col min="6156" max="6157" width="7.7109375" style="3" customWidth="1"/>
    <col min="6158" max="6158" width="5.42578125" style="3" customWidth="1"/>
    <col min="6159" max="6159" width="5.7109375" style="3" customWidth="1"/>
    <col min="6160" max="6160" width="9.7109375" style="3" customWidth="1"/>
    <col min="6161" max="6163" width="7.7109375" style="3" customWidth="1"/>
    <col min="6164" max="6164" width="10.5703125" style="3" customWidth="1"/>
    <col min="6165" max="6165" width="13.7109375" style="3" customWidth="1"/>
    <col min="6166" max="6392" width="28.7109375" style="3"/>
    <col min="6393" max="6394" width="0" style="3" hidden="1" customWidth="1"/>
    <col min="6395" max="6410" width="7.7109375" style="3" customWidth="1"/>
    <col min="6411" max="6411" width="8.7109375" style="3" customWidth="1"/>
    <col min="6412" max="6413" width="7.7109375" style="3" customWidth="1"/>
    <col min="6414" max="6414" width="5.42578125" style="3" customWidth="1"/>
    <col min="6415" max="6415" width="5.7109375" style="3" customWidth="1"/>
    <col min="6416" max="6416" width="9.7109375" style="3" customWidth="1"/>
    <col min="6417" max="6419" width="7.7109375" style="3" customWidth="1"/>
    <col min="6420" max="6420" width="10.5703125" style="3" customWidth="1"/>
    <col min="6421" max="6421" width="13.7109375" style="3" customWidth="1"/>
    <col min="6422" max="6648" width="28.7109375" style="3"/>
    <col min="6649" max="6650" width="0" style="3" hidden="1" customWidth="1"/>
    <col min="6651" max="6666" width="7.7109375" style="3" customWidth="1"/>
    <col min="6667" max="6667" width="8.7109375" style="3" customWidth="1"/>
    <col min="6668" max="6669" width="7.7109375" style="3" customWidth="1"/>
    <col min="6670" max="6670" width="5.42578125" style="3" customWidth="1"/>
    <col min="6671" max="6671" width="5.7109375" style="3" customWidth="1"/>
    <col min="6672" max="6672" width="9.7109375" style="3" customWidth="1"/>
    <col min="6673" max="6675" width="7.7109375" style="3" customWidth="1"/>
    <col min="6676" max="6676" width="10.5703125" style="3" customWidth="1"/>
    <col min="6677" max="6677" width="13.7109375" style="3" customWidth="1"/>
    <col min="6678" max="6904" width="28.7109375" style="3"/>
    <col min="6905" max="6906" width="0" style="3" hidden="1" customWidth="1"/>
    <col min="6907" max="6922" width="7.7109375" style="3" customWidth="1"/>
    <col min="6923" max="6923" width="8.7109375" style="3" customWidth="1"/>
    <col min="6924" max="6925" width="7.7109375" style="3" customWidth="1"/>
    <col min="6926" max="6926" width="5.42578125" style="3" customWidth="1"/>
    <col min="6927" max="6927" width="5.7109375" style="3" customWidth="1"/>
    <col min="6928" max="6928" width="9.7109375" style="3" customWidth="1"/>
    <col min="6929" max="6931" width="7.7109375" style="3" customWidth="1"/>
    <col min="6932" max="6932" width="10.5703125" style="3" customWidth="1"/>
    <col min="6933" max="6933" width="13.7109375" style="3" customWidth="1"/>
    <col min="6934" max="7160" width="28.7109375" style="3"/>
    <col min="7161" max="7162" width="0" style="3" hidden="1" customWidth="1"/>
    <col min="7163" max="7178" width="7.7109375" style="3" customWidth="1"/>
    <col min="7179" max="7179" width="8.7109375" style="3" customWidth="1"/>
    <col min="7180" max="7181" width="7.7109375" style="3" customWidth="1"/>
    <col min="7182" max="7182" width="5.42578125" style="3" customWidth="1"/>
    <col min="7183" max="7183" width="5.7109375" style="3" customWidth="1"/>
    <col min="7184" max="7184" width="9.7109375" style="3" customWidth="1"/>
    <col min="7185" max="7187" width="7.7109375" style="3" customWidth="1"/>
    <col min="7188" max="7188" width="10.5703125" style="3" customWidth="1"/>
    <col min="7189" max="7189" width="13.7109375" style="3" customWidth="1"/>
    <col min="7190" max="7416" width="28.7109375" style="3"/>
    <col min="7417" max="7418" width="0" style="3" hidden="1" customWidth="1"/>
    <col min="7419" max="7434" width="7.7109375" style="3" customWidth="1"/>
    <col min="7435" max="7435" width="8.7109375" style="3" customWidth="1"/>
    <col min="7436" max="7437" width="7.7109375" style="3" customWidth="1"/>
    <col min="7438" max="7438" width="5.42578125" style="3" customWidth="1"/>
    <col min="7439" max="7439" width="5.7109375" style="3" customWidth="1"/>
    <col min="7440" max="7440" width="9.7109375" style="3" customWidth="1"/>
    <col min="7441" max="7443" width="7.7109375" style="3" customWidth="1"/>
    <col min="7444" max="7444" width="10.5703125" style="3" customWidth="1"/>
    <col min="7445" max="7445" width="13.7109375" style="3" customWidth="1"/>
    <col min="7446" max="7672" width="28.7109375" style="3"/>
    <col min="7673" max="7674" width="0" style="3" hidden="1" customWidth="1"/>
    <col min="7675" max="7690" width="7.7109375" style="3" customWidth="1"/>
    <col min="7691" max="7691" width="8.7109375" style="3" customWidth="1"/>
    <col min="7692" max="7693" width="7.7109375" style="3" customWidth="1"/>
    <col min="7694" max="7694" width="5.42578125" style="3" customWidth="1"/>
    <col min="7695" max="7695" width="5.7109375" style="3" customWidth="1"/>
    <col min="7696" max="7696" width="9.7109375" style="3" customWidth="1"/>
    <col min="7697" max="7699" width="7.7109375" style="3" customWidth="1"/>
    <col min="7700" max="7700" width="10.5703125" style="3" customWidth="1"/>
    <col min="7701" max="7701" width="13.7109375" style="3" customWidth="1"/>
    <col min="7702" max="7928" width="28.7109375" style="3"/>
    <col min="7929" max="7930" width="0" style="3" hidden="1" customWidth="1"/>
    <col min="7931" max="7946" width="7.7109375" style="3" customWidth="1"/>
    <col min="7947" max="7947" width="8.7109375" style="3" customWidth="1"/>
    <col min="7948" max="7949" width="7.7109375" style="3" customWidth="1"/>
    <col min="7950" max="7950" width="5.42578125" style="3" customWidth="1"/>
    <col min="7951" max="7951" width="5.7109375" style="3" customWidth="1"/>
    <col min="7952" max="7952" width="9.7109375" style="3" customWidth="1"/>
    <col min="7953" max="7955" width="7.7109375" style="3" customWidth="1"/>
    <col min="7956" max="7956" width="10.5703125" style="3" customWidth="1"/>
    <col min="7957" max="7957" width="13.7109375" style="3" customWidth="1"/>
    <col min="7958" max="8184" width="28.7109375" style="3"/>
    <col min="8185" max="8186" width="0" style="3" hidden="1" customWidth="1"/>
    <col min="8187" max="8202" width="7.7109375" style="3" customWidth="1"/>
    <col min="8203" max="8203" width="8.7109375" style="3" customWidth="1"/>
    <col min="8204" max="8205" width="7.7109375" style="3" customWidth="1"/>
    <col min="8206" max="8206" width="5.42578125" style="3" customWidth="1"/>
    <col min="8207" max="8207" width="5.7109375" style="3" customWidth="1"/>
    <col min="8208" max="8208" width="9.7109375" style="3" customWidth="1"/>
    <col min="8209" max="8211" width="7.7109375" style="3" customWidth="1"/>
    <col min="8212" max="8212" width="10.5703125" style="3" customWidth="1"/>
    <col min="8213" max="8213" width="13.7109375" style="3" customWidth="1"/>
    <col min="8214" max="8440" width="28.7109375" style="3"/>
    <col min="8441" max="8442" width="0" style="3" hidden="1" customWidth="1"/>
    <col min="8443" max="8458" width="7.7109375" style="3" customWidth="1"/>
    <col min="8459" max="8459" width="8.7109375" style="3" customWidth="1"/>
    <col min="8460" max="8461" width="7.7109375" style="3" customWidth="1"/>
    <col min="8462" max="8462" width="5.42578125" style="3" customWidth="1"/>
    <col min="8463" max="8463" width="5.7109375" style="3" customWidth="1"/>
    <col min="8464" max="8464" width="9.7109375" style="3" customWidth="1"/>
    <col min="8465" max="8467" width="7.7109375" style="3" customWidth="1"/>
    <col min="8468" max="8468" width="10.5703125" style="3" customWidth="1"/>
    <col min="8469" max="8469" width="13.7109375" style="3" customWidth="1"/>
    <col min="8470" max="8696" width="28.7109375" style="3"/>
    <col min="8697" max="8698" width="0" style="3" hidden="1" customWidth="1"/>
    <col min="8699" max="8714" width="7.7109375" style="3" customWidth="1"/>
    <col min="8715" max="8715" width="8.7109375" style="3" customWidth="1"/>
    <col min="8716" max="8717" width="7.7109375" style="3" customWidth="1"/>
    <col min="8718" max="8718" width="5.42578125" style="3" customWidth="1"/>
    <col min="8719" max="8719" width="5.7109375" style="3" customWidth="1"/>
    <col min="8720" max="8720" width="9.7109375" style="3" customWidth="1"/>
    <col min="8721" max="8723" width="7.7109375" style="3" customWidth="1"/>
    <col min="8724" max="8724" width="10.5703125" style="3" customWidth="1"/>
    <col min="8725" max="8725" width="13.7109375" style="3" customWidth="1"/>
    <col min="8726" max="8952" width="28.7109375" style="3"/>
    <col min="8953" max="8954" width="0" style="3" hidden="1" customWidth="1"/>
    <col min="8955" max="8970" width="7.7109375" style="3" customWidth="1"/>
    <col min="8971" max="8971" width="8.7109375" style="3" customWidth="1"/>
    <col min="8972" max="8973" width="7.7109375" style="3" customWidth="1"/>
    <col min="8974" max="8974" width="5.42578125" style="3" customWidth="1"/>
    <col min="8975" max="8975" width="5.7109375" style="3" customWidth="1"/>
    <col min="8976" max="8976" width="9.7109375" style="3" customWidth="1"/>
    <col min="8977" max="8979" width="7.7109375" style="3" customWidth="1"/>
    <col min="8980" max="8980" width="10.5703125" style="3" customWidth="1"/>
    <col min="8981" max="8981" width="13.7109375" style="3" customWidth="1"/>
    <col min="8982" max="9208" width="28.7109375" style="3"/>
    <col min="9209" max="9210" width="0" style="3" hidden="1" customWidth="1"/>
    <col min="9211" max="9226" width="7.7109375" style="3" customWidth="1"/>
    <col min="9227" max="9227" width="8.7109375" style="3" customWidth="1"/>
    <col min="9228" max="9229" width="7.7109375" style="3" customWidth="1"/>
    <col min="9230" max="9230" width="5.42578125" style="3" customWidth="1"/>
    <col min="9231" max="9231" width="5.7109375" style="3" customWidth="1"/>
    <col min="9232" max="9232" width="9.7109375" style="3" customWidth="1"/>
    <col min="9233" max="9235" width="7.7109375" style="3" customWidth="1"/>
    <col min="9236" max="9236" width="10.5703125" style="3" customWidth="1"/>
    <col min="9237" max="9237" width="13.7109375" style="3" customWidth="1"/>
    <col min="9238" max="9464" width="28.7109375" style="3"/>
    <col min="9465" max="9466" width="0" style="3" hidden="1" customWidth="1"/>
    <col min="9467" max="9482" width="7.7109375" style="3" customWidth="1"/>
    <col min="9483" max="9483" width="8.7109375" style="3" customWidth="1"/>
    <col min="9484" max="9485" width="7.7109375" style="3" customWidth="1"/>
    <col min="9486" max="9486" width="5.42578125" style="3" customWidth="1"/>
    <col min="9487" max="9487" width="5.7109375" style="3" customWidth="1"/>
    <col min="9488" max="9488" width="9.7109375" style="3" customWidth="1"/>
    <col min="9489" max="9491" width="7.7109375" style="3" customWidth="1"/>
    <col min="9492" max="9492" width="10.5703125" style="3" customWidth="1"/>
    <col min="9493" max="9493" width="13.7109375" style="3" customWidth="1"/>
    <col min="9494" max="9720" width="28.7109375" style="3"/>
    <col min="9721" max="9722" width="0" style="3" hidden="1" customWidth="1"/>
    <col min="9723" max="9738" width="7.7109375" style="3" customWidth="1"/>
    <col min="9739" max="9739" width="8.7109375" style="3" customWidth="1"/>
    <col min="9740" max="9741" width="7.7109375" style="3" customWidth="1"/>
    <col min="9742" max="9742" width="5.42578125" style="3" customWidth="1"/>
    <col min="9743" max="9743" width="5.7109375" style="3" customWidth="1"/>
    <col min="9744" max="9744" width="9.7109375" style="3" customWidth="1"/>
    <col min="9745" max="9747" width="7.7109375" style="3" customWidth="1"/>
    <col min="9748" max="9748" width="10.5703125" style="3" customWidth="1"/>
    <col min="9749" max="9749" width="13.7109375" style="3" customWidth="1"/>
    <col min="9750" max="9976" width="28.7109375" style="3"/>
    <col min="9977" max="9978" width="0" style="3" hidden="1" customWidth="1"/>
    <col min="9979" max="9994" width="7.7109375" style="3" customWidth="1"/>
    <col min="9995" max="9995" width="8.7109375" style="3" customWidth="1"/>
    <col min="9996" max="9997" width="7.7109375" style="3" customWidth="1"/>
    <col min="9998" max="9998" width="5.42578125" style="3" customWidth="1"/>
    <col min="9999" max="9999" width="5.7109375" style="3" customWidth="1"/>
    <col min="10000" max="10000" width="9.7109375" style="3" customWidth="1"/>
    <col min="10001" max="10003" width="7.7109375" style="3" customWidth="1"/>
    <col min="10004" max="10004" width="10.5703125" style="3" customWidth="1"/>
    <col min="10005" max="10005" width="13.7109375" style="3" customWidth="1"/>
    <col min="10006" max="10232" width="28.7109375" style="3"/>
    <col min="10233" max="10234" width="0" style="3" hidden="1" customWidth="1"/>
    <col min="10235" max="10250" width="7.7109375" style="3" customWidth="1"/>
    <col min="10251" max="10251" width="8.7109375" style="3" customWidth="1"/>
    <col min="10252" max="10253" width="7.7109375" style="3" customWidth="1"/>
    <col min="10254" max="10254" width="5.42578125" style="3" customWidth="1"/>
    <col min="10255" max="10255" width="5.7109375" style="3" customWidth="1"/>
    <col min="10256" max="10256" width="9.7109375" style="3" customWidth="1"/>
    <col min="10257" max="10259" width="7.7109375" style="3" customWidth="1"/>
    <col min="10260" max="10260" width="10.5703125" style="3" customWidth="1"/>
    <col min="10261" max="10261" width="13.7109375" style="3" customWidth="1"/>
    <col min="10262" max="10488" width="28.7109375" style="3"/>
    <col min="10489" max="10490" width="0" style="3" hidden="1" customWidth="1"/>
    <col min="10491" max="10506" width="7.7109375" style="3" customWidth="1"/>
    <col min="10507" max="10507" width="8.7109375" style="3" customWidth="1"/>
    <col min="10508" max="10509" width="7.7109375" style="3" customWidth="1"/>
    <col min="10510" max="10510" width="5.42578125" style="3" customWidth="1"/>
    <col min="10511" max="10511" width="5.7109375" style="3" customWidth="1"/>
    <col min="10512" max="10512" width="9.7109375" style="3" customWidth="1"/>
    <col min="10513" max="10515" width="7.7109375" style="3" customWidth="1"/>
    <col min="10516" max="10516" width="10.5703125" style="3" customWidth="1"/>
    <col min="10517" max="10517" width="13.7109375" style="3" customWidth="1"/>
    <col min="10518" max="10744" width="28.7109375" style="3"/>
    <col min="10745" max="10746" width="0" style="3" hidden="1" customWidth="1"/>
    <col min="10747" max="10762" width="7.7109375" style="3" customWidth="1"/>
    <col min="10763" max="10763" width="8.7109375" style="3" customWidth="1"/>
    <col min="10764" max="10765" width="7.7109375" style="3" customWidth="1"/>
    <col min="10766" max="10766" width="5.42578125" style="3" customWidth="1"/>
    <col min="10767" max="10767" width="5.7109375" style="3" customWidth="1"/>
    <col min="10768" max="10768" width="9.7109375" style="3" customWidth="1"/>
    <col min="10769" max="10771" width="7.7109375" style="3" customWidth="1"/>
    <col min="10772" max="10772" width="10.5703125" style="3" customWidth="1"/>
    <col min="10773" max="10773" width="13.7109375" style="3" customWidth="1"/>
    <col min="10774" max="11000" width="28.7109375" style="3"/>
    <col min="11001" max="11002" width="0" style="3" hidden="1" customWidth="1"/>
    <col min="11003" max="11018" width="7.7109375" style="3" customWidth="1"/>
    <col min="11019" max="11019" width="8.7109375" style="3" customWidth="1"/>
    <col min="11020" max="11021" width="7.7109375" style="3" customWidth="1"/>
    <col min="11022" max="11022" width="5.42578125" style="3" customWidth="1"/>
    <col min="11023" max="11023" width="5.7109375" style="3" customWidth="1"/>
    <col min="11024" max="11024" width="9.7109375" style="3" customWidth="1"/>
    <col min="11025" max="11027" width="7.7109375" style="3" customWidth="1"/>
    <col min="11028" max="11028" width="10.5703125" style="3" customWidth="1"/>
    <col min="11029" max="11029" width="13.7109375" style="3" customWidth="1"/>
    <col min="11030" max="11256" width="28.7109375" style="3"/>
    <col min="11257" max="11258" width="0" style="3" hidden="1" customWidth="1"/>
    <col min="11259" max="11274" width="7.7109375" style="3" customWidth="1"/>
    <col min="11275" max="11275" width="8.7109375" style="3" customWidth="1"/>
    <col min="11276" max="11277" width="7.7109375" style="3" customWidth="1"/>
    <col min="11278" max="11278" width="5.42578125" style="3" customWidth="1"/>
    <col min="11279" max="11279" width="5.7109375" style="3" customWidth="1"/>
    <col min="11280" max="11280" width="9.7109375" style="3" customWidth="1"/>
    <col min="11281" max="11283" width="7.7109375" style="3" customWidth="1"/>
    <col min="11284" max="11284" width="10.5703125" style="3" customWidth="1"/>
    <col min="11285" max="11285" width="13.7109375" style="3" customWidth="1"/>
    <col min="11286" max="11512" width="28.7109375" style="3"/>
    <col min="11513" max="11514" width="0" style="3" hidden="1" customWidth="1"/>
    <col min="11515" max="11530" width="7.7109375" style="3" customWidth="1"/>
    <col min="11531" max="11531" width="8.7109375" style="3" customWidth="1"/>
    <col min="11532" max="11533" width="7.7109375" style="3" customWidth="1"/>
    <col min="11534" max="11534" width="5.42578125" style="3" customWidth="1"/>
    <col min="11535" max="11535" width="5.7109375" style="3" customWidth="1"/>
    <col min="11536" max="11536" width="9.7109375" style="3" customWidth="1"/>
    <col min="11537" max="11539" width="7.7109375" style="3" customWidth="1"/>
    <col min="11540" max="11540" width="10.5703125" style="3" customWidth="1"/>
    <col min="11541" max="11541" width="13.7109375" style="3" customWidth="1"/>
    <col min="11542" max="11768" width="28.7109375" style="3"/>
    <col min="11769" max="11770" width="0" style="3" hidden="1" customWidth="1"/>
    <col min="11771" max="11786" width="7.7109375" style="3" customWidth="1"/>
    <col min="11787" max="11787" width="8.7109375" style="3" customWidth="1"/>
    <col min="11788" max="11789" width="7.7109375" style="3" customWidth="1"/>
    <col min="11790" max="11790" width="5.42578125" style="3" customWidth="1"/>
    <col min="11791" max="11791" width="5.7109375" style="3" customWidth="1"/>
    <col min="11792" max="11792" width="9.7109375" style="3" customWidth="1"/>
    <col min="11793" max="11795" width="7.7109375" style="3" customWidth="1"/>
    <col min="11796" max="11796" width="10.5703125" style="3" customWidth="1"/>
    <col min="11797" max="11797" width="13.7109375" style="3" customWidth="1"/>
    <col min="11798" max="12024" width="28.7109375" style="3"/>
    <col min="12025" max="12026" width="0" style="3" hidden="1" customWidth="1"/>
    <col min="12027" max="12042" width="7.7109375" style="3" customWidth="1"/>
    <col min="12043" max="12043" width="8.7109375" style="3" customWidth="1"/>
    <col min="12044" max="12045" width="7.7109375" style="3" customWidth="1"/>
    <col min="12046" max="12046" width="5.42578125" style="3" customWidth="1"/>
    <col min="12047" max="12047" width="5.7109375" style="3" customWidth="1"/>
    <col min="12048" max="12048" width="9.7109375" style="3" customWidth="1"/>
    <col min="12049" max="12051" width="7.7109375" style="3" customWidth="1"/>
    <col min="12052" max="12052" width="10.5703125" style="3" customWidth="1"/>
    <col min="12053" max="12053" width="13.7109375" style="3" customWidth="1"/>
    <col min="12054" max="12280" width="28.7109375" style="3"/>
    <col min="12281" max="12282" width="0" style="3" hidden="1" customWidth="1"/>
    <col min="12283" max="12298" width="7.7109375" style="3" customWidth="1"/>
    <col min="12299" max="12299" width="8.7109375" style="3" customWidth="1"/>
    <col min="12300" max="12301" width="7.7109375" style="3" customWidth="1"/>
    <col min="12302" max="12302" width="5.42578125" style="3" customWidth="1"/>
    <col min="12303" max="12303" width="5.7109375" style="3" customWidth="1"/>
    <col min="12304" max="12304" width="9.7109375" style="3" customWidth="1"/>
    <col min="12305" max="12307" width="7.7109375" style="3" customWidth="1"/>
    <col min="12308" max="12308" width="10.5703125" style="3" customWidth="1"/>
    <col min="12309" max="12309" width="13.7109375" style="3" customWidth="1"/>
    <col min="12310" max="12536" width="28.7109375" style="3"/>
    <col min="12537" max="12538" width="0" style="3" hidden="1" customWidth="1"/>
    <col min="12539" max="12554" width="7.7109375" style="3" customWidth="1"/>
    <col min="12555" max="12555" width="8.7109375" style="3" customWidth="1"/>
    <col min="12556" max="12557" width="7.7109375" style="3" customWidth="1"/>
    <col min="12558" max="12558" width="5.42578125" style="3" customWidth="1"/>
    <col min="12559" max="12559" width="5.7109375" style="3" customWidth="1"/>
    <col min="12560" max="12560" width="9.7109375" style="3" customWidth="1"/>
    <col min="12561" max="12563" width="7.7109375" style="3" customWidth="1"/>
    <col min="12564" max="12564" width="10.5703125" style="3" customWidth="1"/>
    <col min="12565" max="12565" width="13.7109375" style="3" customWidth="1"/>
    <col min="12566" max="12792" width="28.7109375" style="3"/>
    <col min="12793" max="12794" width="0" style="3" hidden="1" customWidth="1"/>
    <col min="12795" max="12810" width="7.7109375" style="3" customWidth="1"/>
    <col min="12811" max="12811" width="8.7109375" style="3" customWidth="1"/>
    <col min="12812" max="12813" width="7.7109375" style="3" customWidth="1"/>
    <col min="12814" max="12814" width="5.42578125" style="3" customWidth="1"/>
    <col min="12815" max="12815" width="5.7109375" style="3" customWidth="1"/>
    <col min="12816" max="12816" width="9.7109375" style="3" customWidth="1"/>
    <col min="12817" max="12819" width="7.7109375" style="3" customWidth="1"/>
    <col min="12820" max="12820" width="10.5703125" style="3" customWidth="1"/>
    <col min="12821" max="12821" width="13.7109375" style="3" customWidth="1"/>
    <col min="12822" max="13048" width="28.7109375" style="3"/>
    <col min="13049" max="13050" width="0" style="3" hidden="1" customWidth="1"/>
    <col min="13051" max="13066" width="7.7109375" style="3" customWidth="1"/>
    <col min="13067" max="13067" width="8.7109375" style="3" customWidth="1"/>
    <col min="13068" max="13069" width="7.7109375" style="3" customWidth="1"/>
    <col min="13070" max="13070" width="5.42578125" style="3" customWidth="1"/>
    <col min="13071" max="13071" width="5.7109375" style="3" customWidth="1"/>
    <col min="13072" max="13072" width="9.7109375" style="3" customWidth="1"/>
    <col min="13073" max="13075" width="7.7109375" style="3" customWidth="1"/>
    <col min="13076" max="13076" width="10.5703125" style="3" customWidth="1"/>
    <col min="13077" max="13077" width="13.7109375" style="3" customWidth="1"/>
    <col min="13078" max="13304" width="28.7109375" style="3"/>
    <col min="13305" max="13306" width="0" style="3" hidden="1" customWidth="1"/>
    <col min="13307" max="13322" width="7.7109375" style="3" customWidth="1"/>
    <col min="13323" max="13323" width="8.7109375" style="3" customWidth="1"/>
    <col min="13324" max="13325" width="7.7109375" style="3" customWidth="1"/>
    <col min="13326" max="13326" width="5.42578125" style="3" customWidth="1"/>
    <col min="13327" max="13327" width="5.7109375" style="3" customWidth="1"/>
    <col min="13328" max="13328" width="9.7109375" style="3" customWidth="1"/>
    <col min="13329" max="13331" width="7.7109375" style="3" customWidth="1"/>
    <col min="13332" max="13332" width="10.5703125" style="3" customWidth="1"/>
    <col min="13333" max="13333" width="13.7109375" style="3" customWidth="1"/>
    <col min="13334" max="13560" width="28.7109375" style="3"/>
    <col min="13561" max="13562" width="0" style="3" hidden="1" customWidth="1"/>
    <col min="13563" max="13578" width="7.7109375" style="3" customWidth="1"/>
    <col min="13579" max="13579" width="8.7109375" style="3" customWidth="1"/>
    <col min="13580" max="13581" width="7.7109375" style="3" customWidth="1"/>
    <col min="13582" max="13582" width="5.42578125" style="3" customWidth="1"/>
    <col min="13583" max="13583" width="5.7109375" style="3" customWidth="1"/>
    <col min="13584" max="13584" width="9.7109375" style="3" customWidth="1"/>
    <col min="13585" max="13587" width="7.7109375" style="3" customWidth="1"/>
    <col min="13588" max="13588" width="10.5703125" style="3" customWidth="1"/>
    <col min="13589" max="13589" width="13.7109375" style="3" customWidth="1"/>
    <col min="13590" max="13816" width="28.7109375" style="3"/>
    <col min="13817" max="13818" width="0" style="3" hidden="1" customWidth="1"/>
    <col min="13819" max="13834" width="7.7109375" style="3" customWidth="1"/>
    <col min="13835" max="13835" width="8.7109375" style="3" customWidth="1"/>
    <col min="13836" max="13837" width="7.7109375" style="3" customWidth="1"/>
    <col min="13838" max="13838" width="5.42578125" style="3" customWidth="1"/>
    <col min="13839" max="13839" width="5.7109375" style="3" customWidth="1"/>
    <col min="13840" max="13840" width="9.7109375" style="3" customWidth="1"/>
    <col min="13841" max="13843" width="7.7109375" style="3" customWidth="1"/>
    <col min="13844" max="13844" width="10.5703125" style="3" customWidth="1"/>
    <col min="13845" max="13845" width="13.7109375" style="3" customWidth="1"/>
    <col min="13846" max="14072" width="28.7109375" style="3"/>
    <col min="14073" max="14074" width="0" style="3" hidden="1" customWidth="1"/>
    <col min="14075" max="14090" width="7.7109375" style="3" customWidth="1"/>
    <col min="14091" max="14091" width="8.7109375" style="3" customWidth="1"/>
    <col min="14092" max="14093" width="7.7109375" style="3" customWidth="1"/>
    <col min="14094" max="14094" width="5.42578125" style="3" customWidth="1"/>
    <col min="14095" max="14095" width="5.7109375" style="3" customWidth="1"/>
    <col min="14096" max="14096" width="9.7109375" style="3" customWidth="1"/>
    <col min="14097" max="14099" width="7.7109375" style="3" customWidth="1"/>
    <col min="14100" max="14100" width="10.5703125" style="3" customWidth="1"/>
    <col min="14101" max="14101" width="13.7109375" style="3" customWidth="1"/>
    <col min="14102" max="14328" width="28.7109375" style="3"/>
    <col min="14329" max="14330" width="0" style="3" hidden="1" customWidth="1"/>
    <col min="14331" max="14346" width="7.7109375" style="3" customWidth="1"/>
    <col min="14347" max="14347" width="8.7109375" style="3" customWidth="1"/>
    <col min="14348" max="14349" width="7.7109375" style="3" customWidth="1"/>
    <col min="14350" max="14350" width="5.42578125" style="3" customWidth="1"/>
    <col min="14351" max="14351" width="5.7109375" style="3" customWidth="1"/>
    <col min="14352" max="14352" width="9.7109375" style="3" customWidth="1"/>
    <col min="14353" max="14355" width="7.7109375" style="3" customWidth="1"/>
    <col min="14356" max="14356" width="10.5703125" style="3" customWidth="1"/>
    <col min="14357" max="14357" width="13.7109375" style="3" customWidth="1"/>
    <col min="14358" max="14584" width="28.7109375" style="3"/>
    <col min="14585" max="14586" width="0" style="3" hidden="1" customWidth="1"/>
    <col min="14587" max="14602" width="7.7109375" style="3" customWidth="1"/>
    <col min="14603" max="14603" width="8.7109375" style="3" customWidth="1"/>
    <col min="14604" max="14605" width="7.7109375" style="3" customWidth="1"/>
    <col min="14606" max="14606" width="5.42578125" style="3" customWidth="1"/>
    <col min="14607" max="14607" width="5.7109375" style="3" customWidth="1"/>
    <col min="14608" max="14608" width="9.7109375" style="3" customWidth="1"/>
    <col min="14609" max="14611" width="7.7109375" style="3" customWidth="1"/>
    <col min="14612" max="14612" width="10.5703125" style="3" customWidth="1"/>
    <col min="14613" max="14613" width="13.7109375" style="3" customWidth="1"/>
    <col min="14614" max="14840" width="28.7109375" style="3"/>
    <col min="14841" max="14842" width="0" style="3" hidden="1" customWidth="1"/>
    <col min="14843" max="14858" width="7.7109375" style="3" customWidth="1"/>
    <col min="14859" max="14859" width="8.7109375" style="3" customWidth="1"/>
    <col min="14860" max="14861" width="7.7109375" style="3" customWidth="1"/>
    <col min="14862" max="14862" width="5.42578125" style="3" customWidth="1"/>
    <col min="14863" max="14863" width="5.7109375" style="3" customWidth="1"/>
    <col min="14864" max="14864" width="9.7109375" style="3" customWidth="1"/>
    <col min="14865" max="14867" width="7.7109375" style="3" customWidth="1"/>
    <col min="14868" max="14868" width="10.5703125" style="3" customWidth="1"/>
    <col min="14869" max="14869" width="13.7109375" style="3" customWidth="1"/>
    <col min="14870" max="15096" width="28.7109375" style="3"/>
    <col min="15097" max="15098" width="0" style="3" hidden="1" customWidth="1"/>
    <col min="15099" max="15114" width="7.7109375" style="3" customWidth="1"/>
    <col min="15115" max="15115" width="8.7109375" style="3" customWidth="1"/>
    <col min="15116" max="15117" width="7.7109375" style="3" customWidth="1"/>
    <col min="15118" max="15118" width="5.42578125" style="3" customWidth="1"/>
    <col min="15119" max="15119" width="5.7109375" style="3" customWidth="1"/>
    <col min="15120" max="15120" width="9.7109375" style="3" customWidth="1"/>
    <col min="15121" max="15123" width="7.7109375" style="3" customWidth="1"/>
    <col min="15124" max="15124" width="10.5703125" style="3" customWidth="1"/>
    <col min="15125" max="15125" width="13.7109375" style="3" customWidth="1"/>
    <col min="15126" max="15352" width="28.7109375" style="3"/>
    <col min="15353" max="15354" width="0" style="3" hidden="1" customWidth="1"/>
    <col min="15355" max="15370" width="7.7109375" style="3" customWidth="1"/>
    <col min="15371" max="15371" width="8.7109375" style="3" customWidth="1"/>
    <col min="15372" max="15373" width="7.7109375" style="3" customWidth="1"/>
    <col min="15374" max="15374" width="5.42578125" style="3" customWidth="1"/>
    <col min="15375" max="15375" width="5.7109375" style="3" customWidth="1"/>
    <col min="15376" max="15376" width="9.7109375" style="3" customWidth="1"/>
    <col min="15377" max="15379" width="7.7109375" style="3" customWidth="1"/>
    <col min="15380" max="15380" width="10.5703125" style="3" customWidth="1"/>
    <col min="15381" max="15381" width="13.7109375" style="3" customWidth="1"/>
    <col min="15382" max="15608" width="28.7109375" style="3"/>
    <col min="15609" max="15610" width="0" style="3" hidden="1" customWidth="1"/>
    <col min="15611" max="15626" width="7.7109375" style="3" customWidth="1"/>
    <col min="15627" max="15627" width="8.7109375" style="3" customWidth="1"/>
    <col min="15628" max="15629" width="7.7109375" style="3" customWidth="1"/>
    <col min="15630" max="15630" width="5.42578125" style="3" customWidth="1"/>
    <col min="15631" max="15631" width="5.7109375" style="3" customWidth="1"/>
    <col min="15632" max="15632" width="9.7109375" style="3" customWidth="1"/>
    <col min="15633" max="15635" width="7.7109375" style="3" customWidth="1"/>
    <col min="15636" max="15636" width="10.5703125" style="3" customWidth="1"/>
    <col min="15637" max="15637" width="13.7109375" style="3" customWidth="1"/>
    <col min="15638" max="15864" width="28.7109375" style="3"/>
    <col min="15865" max="15866" width="0" style="3" hidden="1" customWidth="1"/>
    <col min="15867" max="15882" width="7.7109375" style="3" customWidth="1"/>
    <col min="15883" max="15883" width="8.7109375" style="3" customWidth="1"/>
    <col min="15884" max="15885" width="7.7109375" style="3" customWidth="1"/>
    <col min="15886" max="15886" width="5.42578125" style="3" customWidth="1"/>
    <col min="15887" max="15887" width="5.7109375" style="3" customWidth="1"/>
    <col min="15888" max="15888" width="9.7109375" style="3" customWidth="1"/>
    <col min="15889" max="15891" width="7.7109375" style="3" customWidth="1"/>
    <col min="15892" max="15892" width="10.5703125" style="3" customWidth="1"/>
    <col min="15893" max="15893" width="13.7109375" style="3" customWidth="1"/>
    <col min="15894" max="16120" width="28.7109375" style="3"/>
    <col min="16121" max="16122" width="0" style="3" hidden="1" customWidth="1"/>
    <col min="16123" max="16138" width="7.7109375" style="3" customWidth="1"/>
    <col min="16139" max="16139" width="8.7109375" style="3" customWidth="1"/>
    <col min="16140" max="16141" width="7.7109375" style="3" customWidth="1"/>
    <col min="16142" max="16142" width="5.42578125" style="3" customWidth="1"/>
    <col min="16143" max="16143" width="5.7109375" style="3" customWidth="1"/>
    <col min="16144" max="16144" width="9.7109375" style="3" customWidth="1"/>
    <col min="16145" max="16147" width="7.7109375" style="3" customWidth="1"/>
    <col min="16148" max="16148" width="10.5703125" style="3" customWidth="1"/>
    <col min="16149" max="16149" width="13.7109375" style="3" customWidth="1"/>
    <col min="16150" max="16384" width="28.7109375" style="3"/>
  </cols>
  <sheetData>
    <row r="1" spans="1:22" ht="12.75" x14ac:dyDescent="0.2">
      <c r="A1" s="107" t="s">
        <v>716</v>
      </c>
      <c r="Q1" s="3"/>
    </row>
    <row r="2" spans="1:22" ht="15.75" x14ac:dyDescent="0.25">
      <c r="A2" s="78" t="s">
        <v>717</v>
      </c>
      <c r="Q2" s="3"/>
    </row>
    <row r="3" spans="1:22" x14ac:dyDescent="0.2">
      <c r="Q3" s="3"/>
    </row>
    <row r="4" spans="1:22" s="110" customFormat="1" ht="24" customHeight="1" x14ac:dyDescent="0.25">
      <c r="A4" s="108" t="s">
        <v>718</v>
      </c>
      <c r="B4" s="109">
        <v>2015</v>
      </c>
      <c r="C4" s="109">
        <v>2016</v>
      </c>
      <c r="D4" s="109">
        <v>2017</v>
      </c>
      <c r="E4" s="109">
        <v>2018</v>
      </c>
      <c r="F4" s="109">
        <v>2019</v>
      </c>
      <c r="G4" s="109">
        <v>2020</v>
      </c>
      <c r="H4" s="109">
        <v>2021</v>
      </c>
      <c r="I4" s="109">
        <v>2022</v>
      </c>
      <c r="J4" s="109">
        <v>2023</v>
      </c>
      <c r="K4" s="109">
        <v>2024</v>
      </c>
      <c r="L4" s="1057">
        <v>2025</v>
      </c>
      <c r="M4" s="1057"/>
      <c r="N4" s="1057"/>
      <c r="O4" s="1058"/>
      <c r="P4" s="1059">
        <v>2025</v>
      </c>
      <c r="Q4" s="109" t="s">
        <v>719</v>
      </c>
    </row>
    <row r="5" spans="1:22" ht="12.75" x14ac:dyDescent="0.2">
      <c r="A5" s="111"/>
      <c r="B5" s="112"/>
      <c r="C5" s="112"/>
      <c r="D5" s="112"/>
      <c r="E5" s="112"/>
      <c r="F5" s="112"/>
      <c r="G5" s="112"/>
      <c r="H5" s="109"/>
      <c r="I5" s="109"/>
      <c r="J5" s="109"/>
      <c r="K5" s="109"/>
      <c r="L5" s="113" t="s">
        <v>720</v>
      </c>
      <c r="M5" s="113" t="s">
        <v>803</v>
      </c>
      <c r="N5" s="113" t="s">
        <v>807</v>
      </c>
      <c r="O5" s="113" t="s">
        <v>826</v>
      </c>
      <c r="P5" s="1059"/>
      <c r="Q5" s="112"/>
    </row>
    <row r="6" spans="1:22" ht="12.75" x14ac:dyDescent="0.2">
      <c r="A6" s="114" t="s">
        <v>721</v>
      </c>
      <c r="B6" s="116">
        <v>18949.830560808099</v>
      </c>
      <c r="C6" s="115">
        <v>21825.521895734964</v>
      </c>
      <c r="D6" s="116">
        <v>27564.080812126456</v>
      </c>
      <c r="E6" s="116">
        <v>28904.416009361135</v>
      </c>
      <c r="F6" s="116">
        <v>28350.684823899439</v>
      </c>
      <c r="G6" s="116">
        <v>26123.679105276169</v>
      </c>
      <c r="H6" s="116">
        <v>39900.752947377376</v>
      </c>
      <c r="I6" s="116">
        <v>38278.009568540059</v>
      </c>
      <c r="J6" s="116">
        <v>42397.759463426599</v>
      </c>
      <c r="K6" s="116">
        <v>47933.740642889628</v>
      </c>
      <c r="L6" s="116">
        <v>4409.7443924696399</v>
      </c>
      <c r="M6" s="116">
        <v>4099.2629999512401</v>
      </c>
      <c r="N6" s="116">
        <v>4973.35141725009</v>
      </c>
      <c r="O6" s="116">
        <v>3728.3301907135801</v>
      </c>
      <c r="P6" s="117">
        <f>SUM(L6:O6)</f>
        <v>17210.689000384551</v>
      </c>
      <c r="Q6" s="118">
        <f>P6/$P$21</f>
        <v>0.6472723691818334</v>
      </c>
      <c r="S6" s="119"/>
      <c r="T6" s="120"/>
    </row>
    <row r="7" spans="1:22" ht="15" x14ac:dyDescent="0.25">
      <c r="A7" s="121" t="s">
        <v>722</v>
      </c>
      <c r="B7" s="123">
        <v>2302.3120998499999</v>
      </c>
      <c r="C7" s="122">
        <v>2216.6974723300004</v>
      </c>
      <c r="D7" s="123">
        <v>3368.8559341206242</v>
      </c>
      <c r="E7" s="123">
        <v>4038.7123166000001</v>
      </c>
      <c r="F7" s="123">
        <v>2975.0759458299995</v>
      </c>
      <c r="G7" s="123">
        <v>1584.22071568</v>
      </c>
      <c r="H7" s="123">
        <v>3710.7444173497797</v>
      </c>
      <c r="I7" s="123">
        <v>5904.7864427699997</v>
      </c>
      <c r="J7" s="123">
        <v>3938.8896587099998</v>
      </c>
      <c r="K7" s="123">
        <v>4001.16013501</v>
      </c>
      <c r="L7" s="122">
        <v>318.67994007999999</v>
      </c>
      <c r="M7" s="122">
        <v>379.04420167000001</v>
      </c>
      <c r="N7" s="122">
        <v>327.43690722999997</v>
      </c>
      <c r="O7" s="122">
        <v>183.63991268000001</v>
      </c>
      <c r="P7" s="117">
        <f>SUM(L7:O7)</f>
        <v>1208.80096166</v>
      </c>
      <c r="Q7" s="124">
        <f>P7/$P$21</f>
        <v>4.5461483982742613E-2</v>
      </c>
      <c r="R7"/>
      <c r="S7" s="125"/>
      <c r="T7" s="125"/>
    </row>
    <row r="8" spans="1:22" ht="12.75" x14ac:dyDescent="0.2">
      <c r="A8" s="121" t="s">
        <v>723</v>
      </c>
      <c r="B8" s="123">
        <v>1456.9481840208098</v>
      </c>
      <c r="C8" s="122">
        <v>1269.2528809688454</v>
      </c>
      <c r="D8" s="123">
        <v>1788.5044791097578</v>
      </c>
      <c r="E8" s="123">
        <v>1938.0913107577067</v>
      </c>
      <c r="F8" s="123">
        <v>1928.8144243971005</v>
      </c>
      <c r="G8" s="123">
        <v>1542.1219648466483</v>
      </c>
      <c r="H8" s="123">
        <v>2335.2618808980737</v>
      </c>
      <c r="I8" s="123">
        <v>2385.5075464597107</v>
      </c>
      <c r="J8" s="123">
        <v>1141.9692877009643</v>
      </c>
      <c r="K8" s="123">
        <v>2287.9151538198112</v>
      </c>
      <c r="L8" s="122">
        <v>233.32046650140501</v>
      </c>
      <c r="M8" s="122">
        <v>326.124212311409</v>
      </c>
      <c r="N8" s="122">
        <v>250.68749709140499</v>
      </c>
      <c r="O8" s="122">
        <v>157.67107067140199</v>
      </c>
      <c r="P8" s="117">
        <f>SUM(L8:O8)</f>
        <v>967.80324657562096</v>
      </c>
      <c r="Q8" s="124">
        <f t="shared" ref="Q8:Q17" si="0">P8/$P$21</f>
        <v>3.6397862996587496E-2</v>
      </c>
    </row>
    <row r="9" spans="1:22" ht="12.75" x14ac:dyDescent="0.2">
      <c r="A9" s="121" t="s">
        <v>724</v>
      </c>
      <c r="B9" s="123">
        <v>722.75178341913761</v>
      </c>
      <c r="C9" s="122">
        <v>877.92480364260894</v>
      </c>
      <c r="D9" s="123">
        <v>826.88744974230519</v>
      </c>
      <c r="E9" s="123">
        <v>762.26194427481914</v>
      </c>
      <c r="F9" s="123">
        <v>774.28455625376739</v>
      </c>
      <c r="G9" s="123">
        <v>731.13150029855365</v>
      </c>
      <c r="H9" s="123">
        <v>857.01118548560544</v>
      </c>
      <c r="I9" s="123">
        <v>1354.2156761705371</v>
      </c>
      <c r="J9" s="123">
        <v>970.67056791081325</v>
      </c>
      <c r="K9" s="123">
        <v>1228.6383591943502</v>
      </c>
      <c r="L9" s="122">
        <v>59.958367830154998</v>
      </c>
      <c r="M9" s="122">
        <v>27.8523958252669</v>
      </c>
      <c r="N9" s="122">
        <v>28.031333096327302</v>
      </c>
      <c r="O9" s="122">
        <v>30.808389023634799</v>
      </c>
      <c r="P9" s="117">
        <f t="shared" ref="P9:P18" si="1">SUM(L9:O9)</f>
        <v>146.650485775384</v>
      </c>
      <c r="Q9" s="124">
        <f>P9/$P$21</f>
        <v>5.5153403427009012E-3</v>
      </c>
    </row>
    <row r="10" spans="1:22" ht="12.75" x14ac:dyDescent="0.2">
      <c r="A10" s="121" t="s">
        <v>725</v>
      </c>
      <c r="B10" s="123">
        <v>4390.5687832700005</v>
      </c>
      <c r="C10" s="122">
        <v>4686.0392679400002</v>
      </c>
      <c r="D10" s="123">
        <v>5103.0639328999996</v>
      </c>
      <c r="E10" s="123">
        <v>5867.3235235600005</v>
      </c>
      <c r="F10" s="123">
        <v>6298.8242</v>
      </c>
      <c r="G10" s="123">
        <v>6735.3891000000012</v>
      </c>
      <c r="H10" s="123">
        <v>7868.0211000000008</v>
      </c>
      <c r="I10" s="123">
        <v>8367.7086999999992</v>
      </c>
      <c r="J10" s="123">
        <v>9168.9701999999979</v>
      </c>
      <c r="K10" s="123">
        <v>11164.244799999999</v>
      </c>
      <c r="L10" s="122">
        <v>1215.8701000000001</v>
      </c>
      <c r="M10" s="122">
        <v>824.16579999999999</v>
      </c>
      <c r="N10" s="122">
        <v>709.49570000000006</v>
      </c>
      <c r="O10" s="122">
        <v>719.78790000000004</v>
      </c>
      <c r="P10" s="117">
        <f t="shared" si="1"/>
        <v>3469.3195000000005</v>
      </c>
      <c r="Q10" s="124">
        <f t="shared" si="0"/>
        <v>0.13047674338683124</v>
      </c>
    </row>
    <row r="11" spans="1:22" ht="12.75" x14ac:dyDescent="0.2">
      <c r="A11" s="121" t="s">
        <v>726</v>
      </c>
      <c r="B11" s="123">
        <v>950.66641673000004</v>
      </c>
      <c r="C11" s="122">
        <v>926.43403205999994</v>
      </c>
      <c r="D11" s="126">
        <v>1088.6195671</v>
      </c>
      <c r="E11" s="126">
        <v>1374.83657644</v>
      </c>
      <c r="F11" s="126">
        <v>1614.1054000000001</v>
      </c>
      <c r="G11" s="126">
        <v>1316.1869000000002</v>
      </c>
      <c r="H11" s="123">
        <v>1515.5727999999997</v>
      </c>
      <c r="I11" s="123">
        <v>1639.1869000000002</v>
      </c>
      <c r="J11" s="123">
        <v>1777.4879000000001</v>
      </c>
      <c r="K11" s="123">
        <v>1318.5718999999999</v>
      </c>
      <c r="L11" s="122">
        <v>78.287300000000002</v>
      </c>
      <c r="M11" s="122">
        <v>137.3509</v>
      </c>
      <c r="N11" s="122">
        <v>175.87530000000001</v>
      </c>
      <c r="O11" s="122">
        <v>271.94850000000002</v>
      </c>
      <c r="P11" s="117">
        <f t="shared" si="1"/>
        <v>663.46199999999999</v>
      </c>
      <c r="Q11" s="124">
        <f t="shared" si="0"/>
        <v>2.4951971451725275E-2</v>
      </c>
      <c r="T11" s="127"/>
      <c r="U11" s="127"/>
      <c r="V11" s="127"/>
    </row>
    <row r="12" spans="1:22" ht="12.75" x14ac:dyDescent="0.2">
      <c r="A12" s="121" t="s">
        <v>727</v>
      </c>
      <c r="B12" s="123">
        <v>1331.18</v>
      </c>
      <c r="C12" s="122">
        <v>1195.7920000000001</v>
      </c>
      <c r="D12" s="123">
        <v>1272.3398000000002</v>
      </c>
      <c r="E12" s="123">
        <v>1401.9002</v>
      </c>
      <c r="F12" s="123">
        <v>1354.8879000000002</v>
      </c>
      <c r="G12" s="123">
        <v>1006.5378999999998</v>
      </c>
      <c r="H12" s="123">
        <v>1564.9597000000001</v>
      </c>
      <c r="I12" s="123">
        <v>1872.8336999999999</v>
      </c>
      <c r="J12" s="123">
        <v>1602.3822</v>
      </c>
      <c r="K12" s="123">
        <v>1636.6473000000001</v>
      </c>
      <c r="L12" s="122">
        <v>137.77090000000001</v>
      </c>
      <c r="M12" s="122">
        <v>144.07400000000001</v>
      </c>
      <c r="N12" s="122">
        <v>140.55549999999999</v>
      </c>
      <c r="O12" s="122">
        <v>141.4539</v>
      </c>
      <c r="P12" s="117">
        <f t="shared" si="1"/>
        <v>563.85430000000008</v>
      </c>
      <c r="Q12" s="124">
        <f t="shared" si="0"/>
        <v>2.1205851121138125E-2</v>
      </c>
      <c r="T12" s="127"/>
      <c r="U12" s="127"/>
      <c r="V12" s="127"/>
    </row>
    <row r="13" spans="1:22" ht="15" x14ac:dyDescent="0.25">
      <c r="A13" s="121" t="s">
        <v>728</v>
      </c>
      <c r="B13" s="123">
        <v>352.98030000000006</v>
      </c>
      <c r="C13" s="122">
        <v>322.35929999999996</v>
      </c>
      <c r="D13" s="123">
        <v>343.81120000000004</v>
      </c>
      <c r="E13" s="123">
        <v>338.97039999999998</v>
      </c>
      <c r="F13" s="123">
        <v>321.73099999999999</v>
      </c>
      <c r="G13" s="123">
        <v>238.73949999999999</v>
      </c>
      <c r="H13" s="123">
        <v>279.96199999999999</v>
      </c>
      <c r="I13" s="123">
        <v>312.62270000000007</v>
      </c>
      <c r="J13" s="123">
        <v>289.55459999999994</v>
      </c>
      <c r="K13" s="123">
        <v>285.66390000000001</v>
      </c>
      <c r="L13" s="824">
        <v>19.820599999999999</v>
      </c>
      <c r="M13" s="824">
        <v>20.092300000000002</v>
      </c>
      <c r="N13" s="824">
        <v>24.299399999999999</v>
      </c>
      <c r="O13" s="824">
        <v>21.708300000000001</v>
      </c>
      <c r="P13" s="117">
        <f t="shared" si="1"/>
        <v>85.920600000000007</v>
      </c>
      <c r="Q13" s="124">
        <f t="shared" si="0"/>
        <v>3.2313657124524195E-3</v>
      </c>
      <c r="S13"/>
      <c r="T13" s="127"/>
      <c r="U13" s="127"/>
      <c r="V13" s="127"/>
    </row>
    <row r="14" spans="1:22" ht="12.75" x14ac:dyDescent="0.2">
      <c r="A14" s="121" t="s">
        <v>729</v>
      </c>
      <c r="B14" s="123">
        <v>1405.9457</v>
      </c>
      <c r="C14" s="122">
        <v>1343.8012999999999</v>
      </c>
      <c r="D14" s="123">
        <v>1384.7514000000001</v>
      </c>
      <c r="E14" s="123">
        <v>1562.3111999999999</v>
      </c>
      <c r="F14" s="123">
        <v>1606.7089999999998</v>
      </c>
      <c r="G14" s="123">
        <v>1495.1142999999997</v>
      </c>
      <c r="H14" s="123">
        <v>1904.9823000000001</v>
      </c>
      <c r="I14" s="123">
        <v>2348.0658000000003</v>
      </c>
      <c r="J14" s="123">
        <v>1997.3895</v>
      </c>
      <c r="K14" s="123">
        <v>2191.9380999999998</v>
      </c>
      <c r="L14" s="122">
        <v>207.94290000000001</v>
      </c>
      <c r="M14" s="122">
        <v>175.0369</v>
      </c>
      <c r="N14" s="122">
        <v>218.65620000000001</v>
      </c>
      <c r="O14" s="122">
        <v>195.79079999999999</v>
      </c>
      <c r="P14" s="117">
        <f t="shared" si="1"/>
        <v>797.42679999999996</v>
      </c>
      <c r="Q14" s="124">
        <f t="shared" si="0"/>
        <v>2.9990219105903038E-2</v>
      </c>
      <c r="S14" s="125"/>
      <c r="T14" s="127"/>
      <c r="U14" s="127"/>
      <c r="V14" s="127"/>
    </row>
    <row r="15" spans="1:22" ht="12.75" x14ac:dyDescent="0.2">
      <c r="A15" s="114" t="s">
        <v>730</v>
      </c>
      <c r="B15" s="116">
        <v>698.46230000000003</v>
      </c>
      <c r="C15" s="115">
        <v>642.0874</v>
      </c>
      <c r="D15" s="115">
        <v>587.74400000000003</v>
      </c>
      <c r="E15" s="115">
        <v>629.21400000000006</v>
      </c>
      <c r="F15" s="115">
        <v>607.28660000000002</v>
      </c>
      <c r="G15" s="115">
        <v>446.36130000000009</v>
      </c>
      <c r="H15" s="115">
        <v>674.70120000000009</v>
      </c>
      <c r="I15" s="115">
        <v>1093.0475999999999</v>
      </c>
      <c r="J15" s="115">
        <v>1193.7030000000002</v>
      </c>
      <c r="K15" s="115">
        <v>1047.7665999999999</v>
      </c>
      <c r="L15" s="116">
        <v>81.183199999999999</v>
      </c>
      <c r="M15" s="116">
        <v>74.603999999999999</v>
      </c>
      <c r="N15" s="116">
        <v>82.847399999999993</v>
      </c>
      <c r="O15" s="116">
        <v>80.181899999999999</v>
      </c>
      <c r="P15" s="117">
        <f t="shared" si="1"/>
        <v>318.81649999999996</v>
      </c>
      <c r="Q15" s="118">
        <f>P15/$P$21</f>
        <v>1.1990287622107928E-2</v>
      </c>
      <c r="S15" s="125"/>
      <c r="T15" s="127"/>
      <c r="U15" s="127"/>
      <c r="V15" s="127"/>
    </row>
    <row r="16" spans="1:22" ht="12.75" x14ac:dyDescent="0.2">
      <c r="A16" s="121" t="s">
        <v>731</v>
      </c>
      <c r="B16" s="122">
        <v>1080.6343999999999</v>
      </c>
      <c r="C16" s="122">
        <v>1085.3510000000001</v>
      </c>
      <c r="D16" s="122">
        <v>1272.5274999999997</v>
      </c>
      <c r="E16" s="122">
        <v>1324.7054000000001</v>
      </c>
      <c r="F16" s="122">
        <v>1309.9999000000003</v>
      </c>
      <c r="G16" s="122">
        <v>926.58539999999994</v>
      </c>
      <c r="H16" s="122">
        <v>1613.0619000000002</v>
      </c>
      <c r="I16" s="122">
        <v>1722.9959000000001</v>
      </c>
      <c r="J16" s="122">
        <v>1551.2221000000002</v>
      </c>
      <c r="K16" s="122">
        <v>1996.0064999999997</v>
      </c>
      <c r="L16" s="122">
        <v>182.11500000000001</v>
      </c>
      <c r="M16" s="122">
        <v>191.83430000000001</v>
      </c>
      <c r="N16" s="122">
        <v>202.64789999999999</v>
      </c>
      <c r="O16" s="122">
        <v>183.06180000000001</v>
      </c>
      <c r="P16" s="117">
        <f t="shared" si="1"/>
        <v>759.65899999999988</v>
      </c>
      <c r="Q16" s="124">
        <f t="shared" si="0"/>
        <v>2.8569819644600848E-2</v>
      </c>
      <c r="T16" s="128"/>
      <c r="U16" s="127"/>
      <c r="V16" s="127"/>
    </row>
    <row r="17" spans="1:22" ht="12.75" x14ac:dyDescent="0.2">
      <c r="A17" s="121" t="s">
        <v>732</v>
      </c>
      <c r="B17" s="122">
        <v>533.19579999999996</v>
      </c>
      <c r="C17" s="122">
        <v>450.20920000000001</v>
      </c>
      <c r="D17" s="122">
        <v>520.43029999999999</v>
      </c>
      <c r="E17" s="122">
        <v>590.50449999999989</v>
      </c>
      <c r="F17" s="122">
        <v>567.40030000000002</v>
      </c>
      <c r="G17" s="122">
        <v>460.96669999999995</v>
      </c>
      <c r="H17" s="122">
        <v>554.61720000000003</v>
      </c>
      <c r="I17" s="122">
        <v>648.63929999999993</v>
      </c>
      <c r="J17" s="122">
        <v>714.66710000000012</v>
      </c>
      <c r="K17" s="122">
        <v>735.18139999999994</v>
      </c>
      <c r="L17" s="122">
        <v>111.69970000000001</v>
      </c>
      <c r="M17" s="122">
        <v>53.423499999999997</v>
      </c>
      <c r="N17" s="122">
        <v>58.8855</v>
      </c>
      <c r="O17" s="122">
        <v>61.229300000000002</v>
      </c>
      <c r="P17" s="117">
        <f t="shared" si="1"/>
        <v>285.238</v>
      </c>
      <c r="Q17" s="124">
        <f t="shared" si="0"/>
        <v>1.0727442465351768E-2</v>
      </c>
      <c r="T17" s="127"/>
      <c r="U17" s="127"/>
      <c r="V17" s="127"/>
    </row>
    <row r="18" spans="1:22" ht="12.75" x14ac:dyDescent="0.2">
      <c r="A18" s="121" t="s">
        <v>733</v>
      </c>
      <c r="B18" s="122">
        <v>238.56881154000018</v>
      </c>
      <c r="C18" s="122">
        <v>246.9199812699996</v>
      </c>
      <c r="D18" s="122">
        <v>282.90954476000002</v>
      </c>
      <c r="E18" s="122">
        <v>339.35635251999986</v>
      </c>
      <c r="F18" s="122">
        <v>285.34625925000068</v>
      </c>
      <c r="G18" s="122">
        <v>214.55395779999964</v>
      </c>
      <c r="H18" s="122">
        <v>334.25265631999901</v>
      </c>
      <c r="I18" s="122">
        <v>411.61083547999965</v>
      </c>
      <c r="J18" s="122">
        <v>362.87795231000018</v>
      </c>
      <c r="K18" s="122">
        <v>344.45475316000164</v>
      </c>
      <c r="L18" s="122">
        <v>30.280794810000451</v>
      </c>
      <c r="M18" s="122">
        <v>27.81399663000008</v>
      </c>
      <c r="N18" s="122">
        <v>26.959687679999899</v>
      </c>
      <c r="O18" s="122">
        <v>26.867449590000014</v>
      </c>
      <c r="P18" s="117">
        <f t="shared" si="1"/>
        <v>111.92192871000046</v>
      </c>
      <c r="Q18" s="124">
        <f>P18/$P$21</f>
        <v>4.2092429860247655E-3</v>
      </c>
      <c r="T18" s="127"/>
      <c r="U18" s="127"/>
      <c r="V18" s="127"/>
    </row>
    <row r="19" spans="1:22" ht="12.75" x14ac:dyDescent="0.2">
      <c r="A19" s="121"/>
      <c r="B19" s="130"/>
      <c r="C19" s="131"/>
      <c r="D19" s="129"/>
      <c r="E19" s="129"/>
      <c r="F19" s="129"/>
      <c r="G19" s="129"/>
      <c r="H19" s="129"/>
      <c r="I19" s="129"/>
      <c r="J19" s="129"/>
      <c r="K19" s="129"/>
      <c r="L19" s="129"/>
      <c r="M19" s="129"/>
      <c r="N19" s="129"/>
      <c r="O19" s="129"/>
      <c r="P19" s="9"/>
      <c r="Q19" s="132"/>
      <c r="T19" s="127"/>
      <c r="U19" s="127"/>
      <c r="V19" s="127"/>
    </row>
    <row r="20" spans="1:22" ht="12.75" x14ac:dyDescent="0.2">
      <c r="A20" s="121"/>
      <c r="B20" s="130"/>
      <c r="C20" s="130"/>
      <c r="D20" s="130"/>
      <c r="E20" s="130"/>
      <c r="F20" s="130"/>
      <c r="G20" s="130"/>
      <c r="H20" s="130"/>
      <c r="I20" s="130"/>
      <c r="J20" s="130"/>
      <c r="K20" s="130"/>
      <c r="L20" s="130"/>
      <c r="M20" s="130"/>
      <c r="N20" s="130"/>
      <c r="O20" s="130"/>
      <c r="P20" s="9"/>
      <c r="Q20" s="133"/>
      <c r="T20" s="127"/>
      <c r="U20" s="127"/>
      <c r="V20" s="127"/>
    </row>
    <row r="21" spans="1:22" ht="12.75" x14ac:dyDescent="0.2">
      <c r="A21" s="134" t="s">
        <v>734</v>
      </c>
      <c r="B21" s="135">
        <f t="shared" ref="B21:Q21" si="2">SUM(B6:B18)</f>
        <v>34414.045139638045</v>
      </c>
      <c r="C21" s="135">
        <f t="shared" si="2"/>
        <v>37088.390533946411</v>
      </c>
      <c r="D21" s="135">
        <f t="shared" si="2"/>
        <v>45404.52591985913</v>
      </c>
      <c r="E21" s="135">
        <f t="shared" si="2"/>
        <v>49072.603733513664</v>
      </c>
      <c r="F21" s="135">
        <f t="shared" si="2"/>
        <v>47995.15030963032</v>
      </c>
      <c r="G21" s="135">
        <f t="shared" si="2"/>
        <v>42821.588343901378</v>
      </c>
      <c r="H21" s="135">
        <f t="shared" si="2"/>
        <v>63113.901287430846</v>
      </c>
      <c r="I21" s="135">
        <f t="shared" si="2"/>
        <v>66339.2306694203</v>
      </c>
      <c r="J21" s="135">
        <f t="shared" si="2"/>
        <v>67107.543530058378</v>
      </c>
      <c r="K21" s="135">
        <f t="shared" si="2"/>
        <v>76171.929544073791</v>
      </c>
      <c r="L21" s="135">
        <f>SUM(L6:L18)</f>
        <v>7086.6736616912012</v>
      </c>
      <c r="M21" s="135">
        <f>SUM(M6:M18)</f>
        <v>6480.6795063879172</v>
      </c>
      <c r="N21" s="135">
        <f>SUM(N6:N18)</f>
        <v>7219.7297423478221</v>
      </c>
      <c r="O21" s="135">
        <f>SUM(O6:O18)</f>
        <v>5802.4794126786182</v>
      </c>
      <c r="P21" s="135">
        <f>SUM(P6:P18)</f>
        <v>26589.562323105562</v>
      </c>
      <c r="Q21" s="136">
        <f t="shared" si="2"/>
        <v>0.99999999999999978</v>
      </c>
      <c r="T21" s="127"/>
      <c r="U21" s="127"/>
      <c r="V21" s="127"/>
    </row>
    <row r="22" spans="1:22" ht="12.75" x14ac:dyDescent="0.2">
      <c r="A22" s="137"/>
      <c r="B22" s="138"/>
      <c r="C22" s="138"/>
      <c r="D22" s="138"/>
      <c r="E22" s="138"/>
      <c r="F22" s="138"/>
      <c r="G22" s="138"/>
      <c r="H22" s="138"/>
      <c r="I22" s="138"/>
      <c r="J22" s="138"/>
      <c r="K22" s="138"/>
      <c r="L22" s="138"/>
      <c r="M22" s="138"/>
      <c r="N22" s="138"/>
      <c r="O22" s="138"/>
      <c r="P22" s="139"/>
      <c r="Q22" s="140"/>
      <c r="T22" s="141"/>
    </row>
    <row r="23" spans="1:22" ht="26.25" customHeight="1" x14ac:dyDescent="0.2">
      <c r="A23" s="142" t="s">
        <v>735</v>
      </c>
      <c r="B23" s="143">
        <f>B6+B15</f>
        <v>19648.292860808098</v>
      </c>
      <c r="C23" s="143">
        <f t="shared" ref="C23:M23" si="3">C6+C15</f>
        <v>22467.609295734965</v>
      </c>
      <c r="D23" s="143">
        <f t="shared" si="3"/>
        <v>28151.824812126455</v>
      </c>
      <c r="E23" s="143">
        <f t="shared" si="3"/>
        <v>29533.630009361135</v>
      </c>
      <c r="F23" s="143">
        <f t="shared" si="3"/>
        <v>28957.971423899438</v>
      </c>
      <c r="G23" s="143">
        <f t="shared" si="3"/>
        <v>26570.04040527617</v>
      </c>
      <c r="H23" s="143">
        <f t="shared" si="3"/>
        <v>40575.454147377379</v>
      </c>
      <c r="I23" s="143">
        <f t="shared" si="3"/>
        <v>39371.057168540057</v>
      </c>
      <c r="J23" s="143">
        <f t="shared" si="3"/>
        <v>43591.4624634266</v>
      </c>
      <c r="K23" s="143">
        <f t="shared" si="3"/>
        <v>48981.507242889631</v>
      </c>
      <c r="L23" s="143">
        <f>L6+L15</f>
        <v>4490.9275924696403</v>
      </c>
      <c r="M23" s="143">
        <f t="shared" si="3"/>
        <v>4173.8669999512404</v>
      </c>
      <c r="N23" s="143">
        <f>N6+N15</f>
        <v>5056.1988172500896</v>
      </c>
      <c r="O23" s="143">
        <f>O6+O15</f>
        <v>3808.5120907135802</v>
      </c>
      <c r="P23" s="143">
        <f>P6+P15</f>
        <v>17529.505500384552</v>
      </c>
      <c r="Q23" s="326">
        <f>+P23/P21</f>
        <v>0.65926265680394136</v>
      </c>
    </row>
    <row r="24" spans="1:22" ht="12.75" x14ac:dyDescent="0.2">
      <c r="A24" s="130"/>
      <c r="B24" s="130"/>
      <c r="C24" s="130"/>
      <c r="D24" s="130"/>
      <c r="E24" s="130"/>
      <c r="F24" s="130"/>
      <c r="G24" s="130"/>
      <c r="H24" s="130"/>
      <c r="I24" s="130"/>
      <c r="J24" s="130"/>
      <c r="K24" s="130"/>
      <c r="L24" s="130"/>
      <c r="M24" s="130"/>
      <c r="N24" s="130"/>
      <c r="O24" s="130"/>
      <c r="P24" s="144"/>
      <c r="Q24" s="144"/>
    </row>
    <row r="25" spans="1:22" ht="30" customHeight="1" x14ac:dyDescent="0.2">
      <c r="A25" s="1060" t="s">
        <v>827</v>
      </c>
      <c r="B25" s="1061"/>
      <c r="C25" s="1061"/>
      <c r="D25" s="1061"/>
      <c r="E25" s="1061"/>
      <c r="F25" s="1061"/>
      <c r="G25" s="1061"/>
      <c r="H25" s="1061"/>
      <c r="I25" s="1061"/>
      <c r="J25" s="1061"/>
      <c r="K25" s="1061"/>
      <c r="L25" s="1061"/>
      <c r="M25" s="1061"/>
      <c r="N25" s="1061"/>
      <c r="O25" s="1061"/>
      <c r="P25" s="1061"/>
      <c r="Q25" s="1061"/>
    </row>
    <row r="26" spans="1:22" ht="8.25" customHeight="1" x14ac:dyDescent="0.2">
      <c r="Q26" s="3"/>
    </row>
    <row r="27" spans="1:22" customFormat="1" ht="15" x14ac:dyDescent="0.25">
      <c r="B27" s="146"/>
      <c r="C27" s="146"/>
      <c r="D27" s="146"/>
      <c r="E27" s="146"/>
      <c r="F27" s="146"/>
      <c r="G27" s="146"/>
      <c r="H27" s="146"/>
      <c r="I27" s="146"/>
      <c r="J27" s="146"/>
      <c r="K27" s="146"/>
      <c r="P27" s="125"/>
      <c r="Q27" s="125"/>
      <c r="R27" s="125"/>
    </row>
    <row r="28" spans="1:22" customFormat="1" ht="15" x14ac:dyDescent="0.25">
      <c r="C28" s="125"/>
      <c r="D28" s="125"/>
      <c r="E28" s="125"/>
      <c r="F28" s="125"/>
      <c r="G28" s="125"/>
      <c r="H28" s="125"/>
      <c r="I28" s="125"/>
      <c r="J28" s="125"/>
      <c r="K28" s="125"/>
      <c r="L28" s="125"/>
      <c r="M28" s="125"/>
      <c r="N28" s="125"/>
      <c r="O28" s="125"/>
      <c r="P28" s="145"/>
    </row>
    <row r="29" spans="1:22" customFormat="1" ht="15" x14ac:dyDescent="0.25">
      <c r="L29" s="2"/>
      <c r="M29" s="2"/>
      <c r="N29" s="2"/>
      <c r="O29" s="2"/>
      <c r="P29" s="145"/>
    </row>
    <row r="30" spans="1:22" customFormat="1" ht="15" x14ac:dyDescent="0.25">
      <c r="B30" s="147"/>
      <c r="C30" s="147"/>
      <c r="D30" s="147"/>
      <c r="E30" s="147"/>
      <c r="F30" s="147"/>
      <c r="G30" s="147"/>
      <c r="H30" s="147"/>
      <c r="I30" s="147"/>
      <c r="J30" s="147"/>
      <c r="K30" s="147"/>
      <c r="L30" s="125"/>
      <c r="M30" s="125"/>
      <c r="N30" s="125"/>
      <c r="O30" s="125"/>
      <c r="P30" s="145"/>
    </row>
    <row r="31" spans="1:22" customFormat="1" ht="15" x14ac:dyDescent="0.25">
      <c r="C31" s="125"/>
      <c r="D31" s="125"/>
      <c r="E31" s="125"/>
      <c r="F31" s="125"/>
      <c r="G31" s="145"/>
      <c r="H31" s="145"/>
      <c r="I31" s="145"/>
      <c r="J31" s="145"/>
      <c r="K31" s="145"/>
      <c r="L31" s="125"/>
      <c r="M31" s="125"/>
      <c r="N31" s="125"/>
      <c r="O31" s="125"/>
      <c r="P31" s="145"/>
    </row>
    <row r="32" spans="1:22" customFormat="1" ht="15" x14ac:dyDescent="0.25">
      <c r="C32" s="125"/>
      <c r="D32" s="125"/>
      <c r="E32" s="125"/>
      <c r="F32" s="125"/>
      <c r="G32" s="145"/>
      <c r="H32" s="145"/>
      <c r="I32" s="145"/>
      <c r="J32" s="145"/>
      <c r="K32" s="145"/>
      <c r="L32" s="125"/>
      <c r="M32" s="125"/>
      <c r="N32" s="125"/>
      <c r="O32" s="125"/>
      <c r="P32" s="145"/>
    </row>
    <row r="33" spans="3:17" customFormat="1" ht="15" x14ac:dyDescent="0.25">
      <c r="C33" s="125"/>
      <c r="D33" s="125"/>
      <c r="E33" s="125"/>
      <c r="F33" s="125"/>
      <c r="G33" s="125"/>
      <c r="H33" s="125"/>
      <c r="I33" s="125"/>
      <c r="J33" s="125"/>
      <c r="K33" s="125"/>
      <c r="L33" s="125"/>
      <c r="M33" s="125"/>
      <c r="N33" s="125"/>
      <c r="O33" s="125"/>
      <c r="P33" s="145"/>
    </row>
    <row r="34" spans="3:17" customFormat="1" ht="15" x14ac:dyDescent="0.25">
      <c r="C34" s="125"/>
      <c r="D34" s="125"/>
      <c r="E34" s="125"/>
      <c r="F34" s="125"/>
      <c r="G34" s="125"/>
      <c r="H34" s="125"/>
      <c r="I34" s="125"/>
      <c r="J34" s="125"/>
      <c r="K34" s="125"/>
      <c r="L34" s="125"/>
      <c r="M34" s="125"/>
      <c r="N34" s="125"/>
      <c r="O34" s="125"/>
      <c r="P34" s="145"/>
    </row>
    <row r="35" spans="3:17" customFormat="1" ht="15" x14ac:dyDescent="0.25">
      <c r="P35" s="145"/>
    </row>
    <row r="36" spans="3:17" customFormat="1" ht="15" x14ac:dyDescent="0.25">
      <c r="P36" s="145"/>
    </row>
    <row r="37" spans="3:17" customFormat="1" ht="15" x14ac:dyDescent="0.25">
      <c r="P37" s="145"/>
    </row>
    <row r="38" spans="3:17" customFormat="1" ht="15" x14ac:dyDescent="0.25">
      <c r="P38" s="145"/>
    </row>
    <row r="39" spans="3:17" customFormat="1" ht="15" x14ac:dyDescent="0.25">
      <c r="P39" s="145"/>
    </row>
    <row r="40" spans="3:17" customFormat="1" ht="15" x14ac:dyDescent="0.25">
      <c r="P40" s="145"/>
    </row>
    <row r="41" spans="3:17" customFormat="1" ht="15" x14ac:dyDescent="0.25"/>
    <row r="42" spans="3:17" customFormat="1" ht="15" x14ac:dyDescent="0.25"/>
    <row r="43" spans="3:17" customFormat="1" ht="15" x14ac:dyDescent="0.25">
      <c r="P43" s="2"/>
      <c r="Q43" s="2"/>
    </row>
    <row r="44" spans="3:17" customFormat="1" ht="15" x14ac:dyDescent="0.25"/>
    <row r="45" spans="3:17" customFormat="1" ht="15" x14ac:dyDescent="0.25"/>
    <row r="46" spans="3:17" customFormat="1" ht="15" x14ac:dyDescent="0.25"/>
    <row r="47" spans="3:17" customFormat="1" ht="15" x14ac:dyDescent="0.25"/>
    <row r="48" spans="3:17" customFormat="1" ht="15" x14ac:dyDescent="0.25"/>
    <row r="49" customFormat="1" ht="15" x14ac:dyDescent="0.25"/>
    <row r="50" customFormat="1" ht="15" x14ac:dyDescent="0.25"/>
  </sheetData>
  <mergeCells count="3">
    <mergeCell ref="L4:O4"/>
    <mergeCell ref="P4:P5"/>
    <mergeCell ref="A25:Q25"/>
  </mergeCells>
  <printOptions horizontalCentered="1" verticalCentered="1"/>
  <pageMargins left="0" right="0" top="0" bottom="0" header="0.31496062992125984" footer="0.31496062992125984"/>
  <pageSetup paperSize="9" scale="91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52F4B-249B-43FC-BAEF-0387AB5409B7}">
  <sheetPr>
    <tabColor rgb="FF002060"/>
  </sheetPr>
  <dimension ref="A1:AB63"/>
  <sheetViews>
    <sheetView showGridLines="0" view="pageBreakPreview" zoomScaleNormal="100" zoomScaleSheetLayoutView="100" workbookViewId="0"/>
  </sheetViews>
  <sheetFormatPr baseColWidth="10" defaultColWidth="11.5703125" defaultRowHeight="15" x14ac:dyDescent="0.25"/>
  <cols>
    <col min="1" max="1" width="47" style="2" customWidth="1"/>
    <col min="2" max="2" width="18.7109375" style="2" customWidth="1"/>
    <col min="3" max="3" width="41.42578125" style="3" customWidth="1"/>
    <col min="4" max="4" width="2.140625" customWidth="1"/>
    <col min="5" max="5" width="19.7109375" customWidth="1"/>
    <col min="6" max="6" width="6.7109375" customWidth="1"/>
    <col min="7" max="8" width="11.5703125" customWidth="1"/>
    <col min="10" max="10" width="15.5703125" customWidth="1"/>
    <col min="14" max="256" width="11.5703125" style="3"/>
    <col min="257" max="257" width="36.28515625" style="3" customWidth="1"/>
    <col min="258" max="258" width="18.7109375" style="3" customWidth="1"/>
    <col min="259" max="259" width="41.42578125" style="3" customWidth="1"/>
    <col min="260" max="260" width="10.42578125" style="3" bestFit="1" customWidth="1"/>
    <col min="261" max="261" width="19.7109375" style="3" customWidth="1"/>
    <col min="262" max="262" width="6.7109375" style="3" customWidth="1"/>
    <col min="263" max="264" width="11.5703125" style="3" customWidth="1"/>
    <col min="265" max="265" width="11.5703125" style="3"/>
    <col min="266" max="266" width="15.5703125" style="3" customWidth="1"/>
    <col min="267" max="512" width="11.5703125" style="3"/>
    <col min="513" max="513" width="36.28515625" style="3" customWidth="1"/>
    <col min="514" max="514" width="18.7109375" style="3" customWidth="1"/>
    <col min="515" max="515" width="41.42578125" style="3" customWidth="1"/>
    <col min="516" max="516" width="10.42578125" style="3" bestFit="1" customWidth="1"/>
    <col min="517" max="517" width="19.7109375" style="3" customWidth="1"/>
    <col min="518" max="518" width="6.7109375" style="3" customWidth="1"/>
    <col min="519" max="520" width="11.5703125" style="3" customWidth="1"/>
    <col min="521" max="521" width="11.5703125" style="3"/>
    <col min="522" max="522" width="15.5703125" style="3" customWidth="1"/>
    <col min="523" max="768" width="11.5703125" style="3"/>
    <col min="769" max="769" width="36.28515625" style="3" customWidth="1"/>
    <col min="770" max="770" width="18.7109375" style="3" customWidth="1"/>
    <col min="771" max="771" width="41.42578125" style="3" customWidth="1"/>
    <col min="772" max="772" width="10.42578125" style="3" bestFit="1" customWidth="1"/>
    <col min="773" max="773" width="19.7109375" style="3" customWidth="1"/>
    <col min="774" max="774" width="6.7109375" style="3" customWidth="1"/>
    <col min="775" max="776" width="11.5703125" style="3" customWidth="1"/>
    <col min="777" max="777" width="11.5703125" style="3"/>
    <col min="778" max="778" width="15.5703125" style="3" customWidth="1"/>
    <col min="779" max="1024" width="11.5703125" style="3"/>
    <col min="1025" max="1025" width="36.28515625" style="3" customWidth="1"/>
    <col min="1026" max="1026" width="18.7109375" style="3" customWidth="1"/>
    <col min="1027" max="1027" width="41.42578125" style="3" customWidth="1"/>
    <col min="1028" max="1028" width="10.42578125" style="3" bestFit="1" customWidth="1"/>
    <col min="1029" max="1029" width="19.7109375" style="3" customWidth="1"/>
    <col min="1030" max="1030" width="6.7109375" style="3" customWidth="1"/>
    <col min="1031" max="1032" width="11.5703125" style="3" customWidth="1"/>
    <col min="1033" max="1033" width="11.5703125" style="3"/>
    <col min="1034" max="1034" width="15.5703125" style="3" customWidth="1"/>
    <col min="1035" max="1280" width="11.5703125" style="3"/>
    <col min="1281" max="1281" width="36.28515625" style="3" customWidth="1"/>
    <col min="1282" max="1282" width="18.7109375" style="3" customWidth="1"/>
    <col min="1283" max="1283" width="41.42578125" style="3" customWidth="1"/>
    <col min="1284" max="1284" width="10.42578125" style="3" bestFit="1" customWidth="1"/>
    <col min="1285" max="1285" width="19.7109375" style="3" customWidth="1"/>
    <col min="1286" max="1286" width="6.7109375" style="3" customWidth="1"/>
    <col min="1287" max="1288" width="11.5703125" style="3" customWidth="1"/>
    <col min="1289" max="1289" width="11.5703125" style="3"/>
    <col min="1290" max="1290" width="15.5703125" style="3" customWidth="1"/>
    <col min="1291" max="1536" width="11.5703125" style="3"/>
    <col min="1537" max="1537" width="36.28515625" style="3" customWidth="1"/>
    <col min="1538" max="1538" width="18.7109375" style="3" customWidth="1"/>
    <col min="1539" max="1539" width="41.42578125" style="3" customWidth="1"/>
    <col min="1540" max="1540" width="10.42578125" style="3" bestFit="1" customWidth="1"/>
    <col min="1541" max="1541" width="19.7109375" style="3" customWidth="1"/>
    <col min="1542" max="1542" width="6.7109375" style="3" customWidth="1"/>
    <col min="1543" max="1544" width="11.5703125" style="3" customWidth="1"/>
    <col min="1545" max="1545" width="11.5703125" style="3"/>
    <col min="1546" max="1546" width="15.5703125" style="3" customWidth="1"/>
    <col min="1547" max="1792" width="11.5703125" style="3"/>
    <col min="1793" max="1793" width="36.28515625" style="3" customWidth="1"/>
    <col min="1794" max="1794" width="18.7109375" style="3" customWidth="1"/>
    <col min="1795" max="1795" width="41.42578125" style="3" customWidth="1"/>
    <col min="1796" max="1796" width="10.42578125" style="3" bestFit="1" customWidth="1"/>
    <col min="1797" max="1797" width="19.7109375" style="3" customWidth="1"/>
    <col min="1798" max="1798" width="6.7109375" style="3" customWidth="1"/>
    <col min="1799" max="1800" width="11.5703125" style="3" customWidth="1"/>
    <col min="1801" max="1801" width="11.5703125" style="3"/>
    <col min="1802" max="1802" width="15.5703125" style="3" customWidth="1"/>
    <col min="1803" max="2048" width="11.5703125" style="3"/>
    <col min="2049" max="2049" width="36.28515625" style="3" customWidth="1"/>
    <col min="2050" max="2050" width="18.7109375" style="3" customWidth="1"/>
    <col min="2051" max="2051" width="41.42578125" style="3" customWidth="1"/>
    <col min="2052" max="2052" width="10.42578125" style="3" bestFit="1" customWidth="1"/>
    <col min="2053" max="2053" width="19.7109375" style="3" customWidth="1"/>
    <col min="2054" max="2054" width="6.7109375" style="3" customWidth="1"/>
    <col min="2055" max="2056" width="11.5703125" style="3" customWidth="1"/>
    <col min="2057" max="2057" width="11.5703125" style="3"/>
    <col min="2058" max="2058" width="15.5703125" style="3" customWidth="1"/>
    <col min="2059" max="2304" width="11.5703125" style="3"/>
    <col min="2305" max="2305" width="36.28515625" style="3" customWidth="1"/>
    <col min="2306" max="2306" width="18.7109375" style="3" customWidth="1"/>
    <col min="2307" max="2307" width="41.42578125" style="3" customWidth="1"/>
    <col min="2308" max="2308" width="10.42578125" style="3" bestFit="1" customWidth="1"/>
    <col min="2309" max="2309" width="19.7109375" style="3" customWidth="1"/>
    <col min="2310" max="2310" width="6.7109375" style="3" customWidth="1"/>
    <col min="2311" max="2312" width="11.5703125" style="3" customWidth="1"/>
    <col min="2313" max="2313" width="11.5703125" style="3"/>
    <col min="2314" max="2314" width="15.5703125" style="3" customWidth="1"/>
    <col min="2315" max="2560" width="11.5703125" style="3"/>
    <col min="2561" max="2561" width="36.28515625" style="3" customWidth="1"/>
    <col min="2562" max="2562" width="18.7109375" style="3" customWidth="1"/>
    <col min="2563" max="2563" width="41.42578125" style="3" customWidth="1"/>
    <col min="2564" max="2564" width="10.42578125" style="3" bestFit="1" customWidth="1"/>
    <col min="2565" max="2565" width="19.7109375" style="3" customWidth="1"/>
    <col min="2566" max="2566" width="6.7109375" style="3" customWidth="1"/>
    <col min="2567" max="2568" width="11.5703125" style="3" customWidth="1"/>
    <col min="2569" max="2569" width="11.5703125" style="3"/>
    <col min="2570" max="2570" width="15.5703125" style="3" customWidth="1"/>
    <col min="2571" max="2816" width="11.5703125" style="3"/>
    <col min="2817" max="2817" width="36.28515625" style="3" customWidth="1"/>
    <col min="2818" max="2818" width="18.7109375" style="3" customWidth="1"/>
    <col min="2819" max="2819" width="41.42578125" style="3" customWidth="1"/>
    <col min="2820" max="2820" width="10.42578125" style="3" bestFit="1" customWidth="1"/>
    <col min="2821" max="2821" width="19.7109375" style="3" customWidth="1"/>
    <col min="2822" max="2822" width="6.7109375" style="3" customWidth="1"/>
    <col min="2823" max="2824" width="11.5703125" style="3" customWidth="1"/>
    <col min="2825" max="2825" width="11.5703125" style="3"/>
    <col min="2826" max="2826" width="15.5703125" style="3" customWidth="1"/>
    <col min="2827" max="3072" width="11.5703125" style="3"/>
    <col min="3073" max="3073" width="36.28515625" style="3" customWidth="1"/>
    <col min="3074" max="3074" width="18.7109375" style="3" customWidth="1"/>
    <col min="3075" max="3075" width="41.42578125" style="3" customWidth="1"/>
    <col min="3076" max="3076" width="10.42578125" style="3" bestFit="1" customWidth="1"/>
    <col min="3077" max="3077" width="19.7109375" style="3" customWidth="1"/>
    <col min="3078" max="3078" width="6.7109375" style="3" customWidth="1"/>
    <col min="3079" max="3080" width="11.5703125" style="3" customWidth="1"/>
    <col min="3081" max="3081" width="11.5703125" style="3"/>
    <col min="3082" max="3082" width="15.5703125" style="3" customWidth="1"/>
    <col min="3083" max="3328" width="11.5703125" style="3"/>
    <col min="3329" max="3329" width="36.28515625" style="3" customWidth="1"/>
    <col min="3330" max="3330" width="18.7109375" style="3" customWidth="1"/>
    <col min="3331" max="3331" width="41.42578125" style="3" customWidth="1"/>
    <col min="3332" max="3332" width="10.42578125" style="3" bestFit="1" customWidth="1"/>
    <col min="3333" max="3333" width="19.7109375" style="3" customWidth="1"/>
    <col min="3334" max="3334" width="6.7109375" style="3" customWidth="1"/>
    <col min="3335" max="3336" width="11.5703125" style="3" customWidth="1"/>
    <col min="3337" max="3337" width="11.5703125" style="3"/>
    <col min="3338" max="3338" width="15.5703125" style="3" customWidth="1"/>
    <col min="3339" max="3584" width="11.5703125" style="3"/>
    <col min="3585" max="3585" width="36.28515625" style="3" customWidth="1"/>
    <col min="3586" max="3586" width="18.7109375" style="3" customWidth="1"/>
    <col min="3587" max="3587" width="41.42578125" style="3" customWidth="1"/>
    <col min="3588" max="3588" width="10.42578125" style="3" bestFit="1" customWidth="1"/>
    <col min="3589" max="3589" width="19.7109375" style="3" customWidth="1"/>
    <col min="3590" max="3590" width="6.7109375" style="3" customWidth="1"/>
    <col min="3591" max="3592" width="11.5703125" style="3" customWidth="1"/>
    <col min="3593" max="3593" width="11.5703125" style="3"/>
    <col min="3594" max="3594" width="15.5703125" style="3" customWidth="1"/>
    <col min="3595" max="3840" width="11.5703125" style="3"/>
    <col min="3841" max="3841" width="36.28515625" style="3" customWidth="1"/>
    <col min="3842" max="3842" width="18.7109375" style="3" customWidth="1"/>
    <col min="3843" max="3843" width="41.42578125" style="3" customWidth="1"/>
    <col min="3844" max="3844" width="10.42578125" style="3" bestFit="1" customWidth="1"/>
    <col min="3845" max="3845" width="19.7109375" style="3" customWidth="1"/>
    <col min="3846" max="3846" width="6.7109375" style="3" customWidth="1"/>
    <col min="3847" max="3848" width="11.5703125" style="3" customWidth="1"/>
    <col min="3849" max="3849" width="11.5703125" style="3"/>
    <col min="3850" max="3850" width="15.5703125" style="3" customWidth="1"/>
    <col min="3851" max="4096" width="11.5703125" style="3"/>
    <col min="4097" max="4097" width="36.28515625" style="3" customWidth="1"/>
    <col min="4098" max="4098" width="18.7109375" style="3" customWidth="1"/>
    <col min="4099" max="4099" width="41.42578125" style="3" customWidth="1"/>
    <col min="4100" max="4100" width="10.42578125" style="3" bestFit="1" customWidth="1"/>
    <col min="4101" max="4101" width="19.7109375" style="3" customWidth="1"/>
    <col min="4102" max="4102" width="6.7109375" style="3" customWidth="1"/>
    <col min="4103" max="4104" width="11.5703125" style="3" customWidth="1"/>
    <col min="4105" max="4105" width="11.5703125" style="3"/>
    <col min="4106" max="4106" width="15.5703125" style="3" customWidth="1"/>
    <col min="4107" max="4352" width="11.5703125" style="3"/>
    <col min="4353" max="4353" width="36.28515625" style="3" customWidth="1"/>
    <col min="4354" max="4354" width="18.7109375" style="3" customWidth="1"/>
    <col min="4355" max="4355" width="41.42578125" style="3" customWidth="1"/>
    <col min="4356" max="4356" width="10.42578125" style="3" bestFit="1" customWidth="1"/>
    <col min="4357" max="4357" width="19.7109375" style="3" customWidth="1"/>
    <col min="4358" max="4358" width="6.7109375" style="3" customWidth="1"/>
    <col min="4359" max="4360" width="11.5703125" style="3" customWidth="1"/>
    <col min="4361" max="4361" width="11.5703125" style="3"/>
    <col min="4362" max="4362" width="15.5703125" style="3" customWidth="1"/>
    <col min="4363" max="4608" width="11.5703125" style="3"/>
    <col min="4609" max="4609" width="36.28515625" style="3" customWidth="1"/>
    <col min="4610" max="4610" width="18.7109375" style="3" customWidth="1"/>
    <col min="4611" max="4611" width="41.42578125" style="3" customWidth="1"/>
    <col min="4612" max="4612" width="10.42578125" style="3" bestFit="1" customWidth="1"/>
    <col min="4613" max="4613" width="19.7109375" style="3" customWidth="1"/>
    <col min="4614" max="4614" width="6.7109375" style="3" customWidth="1"/>
    <col min="4615" max="4616" width="11.5703125" style="3" customWidth="1"/>
    <col min="4617" max="4617" width="11.5703125" style="3"/>
    <col min="4618" max="4618" width="15.5703125" style="3" customWidth="1"/>
    <col min="4619" max="4864" width="11.5703125" style="3"/>
    <col min="4865" max="4865" width="36.28515625" style="3" customWidth="1"/>
    <col min="4866" max="4866" width="18.7109375" style="3" customWidth="1"/>
    <col min="4867" max="4867" width="41.42578125" style="3" customWidth="1"/>
    <col min="4868" max="4868" width="10.42578125" style="3" bestFit="1" customWidth="1"/>
    <col min="4869" max="4869" width="19.7109375" style="3" customWidth="1"/>
    <col min="4870" max="4870" width="6.7109375" style="3" customWidth="1"/>
    <col min="4871" max="4872" width="11.5703125" style="3" customWidth="1"/>
    <col min="4873" max="4873" width="11.5703125" style="3"/>
    <col min="4874" max="4874" width="15.5703125" style="3" customWidth="1"/>
    <col min="4875" max="5120" width="11.5703125" style="3"/>
    <col min="5121" max="5121" width="36.28515625" style="3" customWidth="1"/>
    <col min="5122" max="5122" width="18.7109375" style="3" customWidth="1"/>
    <col min="5123" max="5123" width="41.42578125" style="3" customWidth="1"/>
    <col min="5124" max="5124" width="10.42578125" style="3" bestFit="1" customWidth="1"/>
    <col min="5125" max="5125" width="19.7109375" style="3" customWidth="1"/>
    <col min="5126" max="5126" width="6.7109375" style="3" customWidth="1"/>
    <col min="5127" max="5128" width="11.5703125" style="3" customWidth="1"/>
    <col min="5129" max="5129" width="11.5703125" style="3"/>
    <col min="5130" max="5130" width="15.5703125" style="3" customWidth="1"/>
    <col min="5131" max="5376" width="11.5703125" style="3"/>
    <col min="5377" max="5377" width="36.28515625" style="3" customWidth="1"/>
    <col min="5378" max="5378" width="18.7109375" style="3" customWidth="1"/>
    <col min="5379" max="5379" width="41.42578125" style="3" customWidth="1"/>
    <col min="5380" max="5380" width="10.42578125" style="3" bestFit="1" customWidth="1"/>
    <col min="5381" max="5381" width="19.7109375" style="3" customWidth="1"/>
    <col min="5382" max="5382" width="6.7109375" style="3" customWidth="1"/>
    <col min="5383" max="5384" width="11.5703125" style="3" customWidth="1"/>
    <col min="5385" max="5385" width="11.5703125" style="3"/>
    <col min="5386" max="5386" width="15.5703125" style="3" customWidth="1"/>
    <col min="5387" max="5632" width="11.5703125" style="3"/>
    <col min="5633" max="5633" width="36.28515625" style="3" customWidth="1"/>
    <col min="5634" max="5634" width="18.7109375" style="3" customWidth="1"/>
    <col min="5635" max="5635" width="41.42578125" style="3" customWidth="1"/>
    <col min="5636" max="5636" width="10.42578125" style="3" bestFit="1" customWidth="1"/>
    <col min="5637" max="5637" width="19.7109375" style="3" customWidth="1"/>
    <col min="5638" max="5638" width="6.7109375" style="3" customWidth="1"/>
    <col min="5639" max="5640" width="11.5703125" style="3" customWidth="1"/>
    <col min="5641" max="5641" width="11.5703125" style="3"/>
    <col min="5642" max="5642" width="15.5703125" style="3" customWidth="1"/>
    <col min="5643" max="5888" width="11.5703125" style="3"/>
    <col min="5889" max="5889" width="36.28515625" style="3" customWidth="1"/>
    <col min="5890" max="5890" width="18.7109375" style="3" customWidth="1"/>
    <col min="5891" max="5891" width="41.42578125" style="3" customWidth="1"/>
    <col min="5892" max="5892" width="10.42578125" style="3" bestFit="1" customWidth="1"/>
    <col min="5893" max="5893" width="19.7109375" style="3" customWidth="1"/>
    <col min="5894" max="5894" width="6.7109375" style="3" customWidth="1"/>
    <col min="5895" max="5896" width="11.5703125" style="3" customWidth="1"/>
    <col min="5897" max="5897" width="11.5703125" style="3"/>
    <col min="5898" max="5898" width="15.5703125" style="3" customWidth="1"/>
    <col min="5899" max="6144" width="11.5703125" style="3"/>
    <col min="6145" max="6145" width="36.28515625" style="3" customWidth="1"/>
    <col min="6146" max="6146" width="18.7109375" style="3" customWidth="1"/>
    <col min="6147" max="6147" width="41.42578125" style="3" customWidth="1"/>
    <col min="6148" max="6148" width="10.42578125" style="3" bestFit="1" customWidth="1"/>
    <col min="6149" max="6149" width="19.7109375" style="3" customWidth="1"/>
    <col min="6150" max="6150" width="6.7109375" style="3" customWidth="1"/>
    <col min="6151" max="6152" width="11.5703125" style="3" customWidth="1"/>
    <col min="6153" max="6153" width="11.5703125" style="3"/>
    <col min="6154" max="6154" width="15.5703125" style="3" customWidth="1"/>
    <col min="6155" max="6400" width="11.5703125" style="3"/>
    <col min="6401" max="6401" width="36.28515625" style="3" customWidth="1"/>
    <col min="6402" max="6402" width="18.7109375" style="3" customWidth="1"/>
    <col min="6403" max="6403" width="41.42578125" style="3" customWidth="1"/>
    <col min="6404" max="6404" width="10.42578125" style="3" bestFit="1" customWidth="1"/>
    <col min="6405" max="6405" width="19.7109375" style="3" customWidth="1"/>
    <col min="6406" max="6406" width="6.7109375" style="3" customWidth="1"/>
    <col min="6407" max="6408" width="11.5703125" style="3" customWidth="1"/>
    <col min="6409" max="6409" width="11.5703125" style="3"/>
    <col min="6410" max="6410" width="15.5703125" style="3" customWidth="1"/>
    <col min="6411" max="6656" width="11.5703125" style="3"/>
    <col min="6657" max="6657" width="36.28515625" style="3" customWidth="1"/>
    <col min="6658" max="6658" width="18.7109375" style="3" customWidth="1"/>
    <col min="6659" max="6659" width="41.42578125" style="3" customWidth="1"/>
    <col min="6660" max="6660" width="10.42578125" style="3" bestFit="1" customWidth="1"/>
    <col min="6661" max="6661" width="19.7109375" style="3" customWidth="1"/>
    <col min="6662" max="6662" width="6.7109375" style="3" customWidth="1"/>
    <col min="6663" max="6664" width="11.5703125" style="3" customWidth="1"/>
    <col min="6665" max="6665" width="11.5703125" style="3"/>
    <col min="6666" max="6666" width="15.5703125" style="3" customWidth="1"/>
    <col min="6667" max="6912" width="11.5703125" style="3"/>
    <col min="6913" max="6913" width="36.28515625" style="3" customWidth="1"/>
    <col min="6914" max="6914" width="18.7109375" style="3" customWidth="1"/>
    <col min="6915" max="6915" width="41.42578125" style="3" customWidth="1"/>
    <col min="6916" max="6916" width="10.42578125" style="3" bestFit="1" customWidth="1"/>
    <col min="6917" max="6917" width="19.7109375" style="3" customWidth="1"/>
    <col min="6918" max="6918" width="6.7109375" style="3" customWidth="1"/>
    <col min="6919" max="6920" width="11.5703125" style="3" customWidth="1"/>
    <col min="6921" max="6921" width="11.5703125" style="3"/>
    <col min="6922" max="6922" width="15.5703125" style="3" customWidth="1"/>
    <col min="6923" max="7168" width="11.5703125" style="3"/>
    <col min="7169" max="7169" width="36.28515625" style="3" customWidth="1"/>
    <col min="7170" max="7170" width="18.7109375" style="3" customWidth="1"/>
    <col min="7171" max="7171" width="41.42578125" style="3" customWidth="1"/>
    <col min="7172" max="7172" width="10.42578125" style="3" bestFit="1" customWidth="1"/>
    <col min="7173" max="7173" width="19.7109375" style="3" customWidth="1"/>
    <col min="7174" max="7174" width="6.7109375" style="3" customWidth="1"/>
    <col min="7175" max="7176" width="11.5703125" style="3" customWidth="1"/>
    <col min="7177" max="7177" width="11.5703125" style="3"/>
    <col min="7178" max="7178" width="15.5703125" style="3" customWidth="1"/>
    <col min="7179" max="7424" width="11.5703125" style="3"/>
    <col min="7425" max="7425" width="36.28515625" style="3" customWidth="1"/>
    <col min="7426" max="7426" width="18.7109375" style="3" customWidth="1"/>
    <col min="7427" max="7427" width="41.42578125" style="3" customWidth="1"/>
    <col min="7428" max="7428" width="10.42578125" style="3" bestFit="1" customWidth="1"/>
    <col min="7429" max="7429" width="19.7109375" style="3" customWidth="1"/>
    <col min="7430" max="7430" width="6.7109375" style="3" customWidth="1"/>
    <col min="7431" max="7432" width="11.5703125" style="3" customWidth="1"/>
    <col min="7433" max="7433" width="11.5703125" style="3"/>
    <col min="7434" max="7434" width="15.5703125" style="3" customWidth="1"/>
    <col min="7435" max="7680" width="11.5703125" style="3"/>
    <col min="7681" max="7681" width="36.28515625" style="3" customWidth="1"/>
    <col min="7682" max="7682" width="18.7109375" style="3" customWidth="1"/>
    <col min="7683" max="7683" width="41.42578125" style="3" customWidth="1"/>
    <col min="7684" max="7684" width="10.42578125" style="3" bestFit="1" customWidth="1"/>
    <col min="7685" max="7685" width="19.7109375" style="3" customWidth="1"/>
    <col min="7686" max="7686" width="6.7109375" style="3" customWidth="1"/>
    <col min="7687" max="7688" width="11.5703125" style="3" customWidth="1"/>
    <col min="7689" max="7689" width="11.5703125" style="3"/>
    <col min="7690" max="7690" width="15.5703125" style="3" customWidth="1"/>
    <col min="7691" max="7936" width="11.5703125" style="3"/>
    <col min="7937" max="7937" width="36.28515625" style="3" customWidth="1"/>
    <col min="7938" max="7938" width="18.7109375" style="3" customWidth="1"/>
    <col min="7939" max="7939" width="41.42578125" style="3" customWidth="1"/>
    <col min="7940" max="7940" width="10.42578125" style="3" bestFit="1" customWidth="1"/>
    <col min="7941" max="7941" width="19.7109375" style="3" customWidth="1"/>
    <col min="7942" max="7942" width="6.7109375" style="3" customWidth="1"/>
    <col min="7943" max="7944" width="11.5703125" style="3" customWidth="1"/>
    <col min="7945" max="7945" width="11.5703125" style="3"/>
    <col min="7946" max="7946" width="15.5703125" style="3" customWidth="1"/>
    <col min="7947" max="8192" width="11.5703125" style="3"/>
    <col min="8193" max="8193" width="36.28515625" style="3" customWidth="1"/>
    <col min="8194" max="8194" width="18.7109375" style="3" customWidth="1"/>
    <col min="8195" max="8195" width="41.42578125" style="3" customWidth="1"/>
    <col min="8196" max="8196" width="10.42578125" style="3" bestFit="1" customWidth="1"/>
    <col min="8197" max="8197" width="19.7109375" style="3" customWidth="1"/>
    <col min="8198" max="8198" width="6.7109375" style="3" customWidth="1"/>
    <col min="8199" max="8200" width="11.5703125" style="3" customWidth="1"/>
    <col min="8201" max="8201" width="11.5703125" style="3"/>
    <col min="8202" max="8202" width="15.5703125" style="3" customWidth="1"/>
    <col min="8203" max="8448" width="11.5703125" style="3"/>
    <col min="8449" max="8449" width="36.28515625" style="3" customWidth="1"/>
    <col min="8450" max="8450" width="18.7109375" style="3" customWidth="1"/>
    <col min="8451" max="8451" width="41.42578125" style="3" customWidth="1"/>
    <col min="8452" max="8452" width="10.42578125" style="3" bestFit="1" customWidth="1"/>
    <col min="8453" max="8453" width="19.7109375" style="3" customWidth="1"/>
    <col min="8454" max="8454" width="6.7109375" style="3" customWidth="1"/>
    <col min="8455" max="8456" width="11.5703125" style="3" customWidth="1"/>
    <col min="8457" max="8457" width="11.5703125" style="3"/>
    <col min="8458" max="8458" width="15.5703125" style="3" customWidth="1"/>
    <col min="8459" max="8704" width="11.5703125" style="3"/>
    <col min="8705" max="8705" width="36.28515625" style="3" customWidth="1"/>
    <col min="8706" max="8706" width="18.7109375" style="3" customWidth="1"/>
    <col min="8707" max="8707" width="41.42578125" style="3" customWidth="1"/>
    <col min="8708" max="8708" width="10.42578125" style="3" bestFit="1" customWidth="1"/>
    <col min="8709" max="8709" width="19.7109375" style="3" customWidth="1"/>
    <col min="8710" max="8710" width="6.7109375" style="3" customWidth="1"/>
    <col min="8711" max="8712" width="11.5703125" style="3" customWidth="1"/>
    <col min="8713" max="8713" width="11.5703125" style="3"/>
    <col min="8714" max="8714" width="15.5703125" style="3" customWidth="1"/>
    <col min="8715" max="8960" width="11.5703125" style="3"/>
    <col min="8961" max="8961" width="36.28515625" style="3" customWidth="1"/>
    <col min="8962" max="8962" width="18.7109375" style="3" customWidth="1"/>
    <col min="8963" max="8963" width="41.42578125" style="3" customWidth="1"/>
    <col min="8964" max="8964" width="10.42578125" style="3" bestFit="1" customWidth="1"/>
    <col min="8965" max="8965" width="19.7109375" style="3" customWidth="1"/>
    <col min="8966" max="8966" width="6.7109375" style="3" customWidth="1"/>
    <col min="8967" max="8968" width="11.5703125" style="3" customWidth="1"/>
    <col min="8969" max="8969" width="11.5703125" style="3"/>
    <col min="8970" max="8970" width="15.5703125" style="3" customWidth="1"/>
    <col min="8971" max="9216" width="11.5703125" style="3"/>
    <col min="9217" max="9217" width="36.28515625" style="3" customWidth="1"/>
    <col min="9218" max="9218" width="18.7109375" style="3" customWidth="1"/>
    <col min="9219" max="9219" width="41.42578125" style="3" customWidth="1"/>
    <col min="9220" max="9220" width="10.42578125" style="3" bestFit="1" customWidth="1"/>
    <col min="9221" max="9221" width="19.7109375" style="3" customWidth="1"/>
    <col min="9222" max="9222" width="6.7109375" style="3" customWidth="1"/>
    <col min="9223" max="9224" width="11.5703125" style="3" customWidth="1"/>
    <col min="9225" max="9225" width="11.5703125" style="3"/>
    <col min="9226" max="9226" width="15.5703125" style="3" customWidth="1"/>
    <col min="9227" max="9472" width="11.5703125" style="3"/>
    <col min="9473" max="9473" width="36.28515625" style="3" customWidth="1"/>
    <col min="9474" max="9474" width="18.7109375" style="3" customWidth="1"/>
    <col min="9475" max="9475" width="41.42578125" style="3" customWidth="1"/>
    <col min="9476" max="9476" width="10.42578125" style="3" bestFit="1" customWidth="1"/>
    <col min="9477" max="9477" width="19.7109375" style="3" customWidth="1"/>
    <col min="9478" max="9478" width="6.7109375" style="3" customWidth="1"/>
    <col min="9479" max="9480" width="11.5703125" style="3" customWidth="1"/>
    <col min="9481" max="9481" width="11.5703125" style="3"/>
    <col min="9482" max="9482" width="15.5703125" style="3" customWidth="1"/>
    <col min="9483" max="9728" width="11.5703125" style="3"/>
    <col min="9729" max="9729" width="36.28515625" style="3" customWidth="1"/>
    <col min="9730" max="9730" width="18.7109375" style="3" customWidth="1"/>
    <col min="9731" max="9731" width="41.42578125" style="3" customWidth="1"/>
    <col min="9732" max="9732" width="10.42578125" style="3" bestFit="1" customWidth="1"/>
    <col min="9733" max="9733" width="19.7109375" style="3" customWidth="1"/>
    <col min="9734" max="9734" width="6.7109375" style="3" customWidth="1"/>
    <col min="9735" max="9736" width="11.5703125" style="3" customWidth="1"/>
    <col min="9737" max="9737" width="11.5703125" style="3"/>
    <col min="9738" max="9738" width="15.5703125" style="3" customWidth="1"/>
    <col min="9739" max="9984" width="11.5703125" style="3"/>
    <col min="9985" max="9985" width="36.28515625" style="3" customWidth="1"/>
    <col min="9986" max="9986" width="18.7109375" style="3" customWidth="1"/>
    <col min="9987" max="9987" width="41.42578125" style="3" customWidth="1"/>
    <col min="9988" max="9988" width="10.42578125" style="3" bestFit="1" customWidth="1"/>
    <col min="9989" max="9989" width="19.7109375" style="3" customWidth="1"/>
    <col min="9990" max="9990" width="6.7109375" style="3" customWidth="1"/>
    <col min="9991" max="9992" width="11.5703125" style="3" customWidth="1"/>
    <col min="9993" max="9993" width="11.5703125" style="3"/>
    <col min="9994" max="9994" width="15.5703125" style="3" customWidth="1"/>
    <col min="9995" max="10240" width="11.5703125" style="3"/>
    <col min="10241" max="10241" width="36.28515625" style="3" customWidth="1"/>
    <col min="10242" max="10242" width="18.7109375" style="3" customWidth="1"/>
    <col min="10243" max="10243" width="41.42578125" style="3" customWidth="1"/>
    <col min="10244" max="10244" width="10.42578125" style="3" bestFit="1" customWidth="1"/>
    <col min="10245" max="10245" width="19.7109375" style="3" customWidth="1"/>
    <col min="10246" max="10246" width="6.7109375" style="3" customWidth="1"/>
    <col min="10247" max="10248" width="11.5703125" style="3" customWidth="1"/>
    <col min="10249" max="10249" width="11.5703125" style="3"/>
    <col min="10250" max="10250" width="15.5703125" style="3" customWidth="1"/>
    <col min="10251" max="10496" width="11.5703125" style="3"/>
    <col min="10497" max="10497" width="36.28515625" style="3" customWidth="1"/>
    <col min="10498" max="10498" width="18.7109375" style="3" customWidth="1"/>
    <col min="10499" max="10499" width="41.42578125" style="3" customWidth="1"/>
    <col min="10500" max="10500" width="10.42578125" style="3" bestFit="1" customWidth="1"/>
    <col min="10501" max="10501" width="19.7109375" style="3" customWidth="1"/>
    <col min="10502" max="10502" width="6.7109375" style="3" customWidth="1"/>
    <col min="10503" max="10504" width="11.5703125" style="3" customWidth="1"/>
    <col min="10505" max="10505" width="11.5703125" style="3"/>
    <col min="10506" max="10506" width="15.5703125" style="3" customWidth="1"/>
    <col min="10507" max="10752" width="11.5703125" style="3"/>
    <col min="10753" max="10753" width="36.28515625" style="3" customWidth="1"/>
    <col min="10754" max="10754" width="18.7109375" style="3" customWidth="1"/>
    <col min="10755" max="10755" width="41.42578125" style="3" customWidth="1"/>
    <col min="10756" max="10756" width="10.42578125" style="3" bestFit="1" customWidth="1"/>
    <col min="10757" max="10757" width="19.7109375" style="3" customWidth="1"/>
    <col min="10758" max="10758" width="6.7109375" style="3" customWidth="1"/>
    <col min="10759" max="10760" width="11.5703125" style="3" customWidth="1"/>
    <col min="10761" max="10761" width="11.5703125" style="3"/>
    <col min="10762" max="10762" width="15.5703125" style="3" customWidth="1"/>
    <col min="10763" max="11008" width="11.5703125" style="3"/>
    <col min="11009" max="11009" width="36.28515625" style="3" customWidth="1"/>
    <col min="11010" max="11010" width="18.7109375" style="3" customWidth="1"/>
    <col min="11011" max="11011" width="41.42578125" style="3" customWidth="1"/>
    <col min="11012" max="11012" width="10.42578125" style="3" bestFit="1" customWidth="1"/>
    <col min="11013" max="11013" width="19.7109375" style="3" customWidth="1"/>
    <col min="11014" max="11014" width="6.7109375" style="3" customWidth="1"/>
    <col min="11015" max="11016" width="11.5703125" style="3" customWidth="1"/>
    <col min="11017" max="11017" width="11.5703125" style="3"/>
    <col min="11018" max="11018" width="15.5703125" style="3" customWidth="1"/>
    <col min="11019" max="11264" width="11.5703125" style="3"/>
    <col min="11265" max="11265" width="36.28515625" style="3" customWidth="1"/>
    <col min="11266" max="11266" width="18.7109375" style="3" customWidth="1"/>
    <col min="11267" max="11267" width="41.42578125" style="3" customWidth="1"/>
    <col min="11268" max="11268" width="10.42578125" style="3" bestFit="1" customWidth="1"/>
    <col min="11269" max="11269" width="19.7109375" style="3" customWidth="1"/>
    <col min="11270" max="11270" width="6.7109375" style="3" customWidth="1"/>
    <col min="11271" max="11272" width="11.5703125" style="3" customWidth="1"/>
    <col min="11273" max="11273" width="11.5703125" style="3"/>
    <col min="11274" max="11274" width="15.5703125" style="3" customWidth="1"/>
    <col min="11275" max="11520" width="11.5703125" style="3"/>
    <col min="11521" max="11521" width="36.28515625" style="3" customWidth="1"/>
    <col min="11522" max="11522" width="18.7109375" style="3" customWidth="1"/>
    <col min="11523" max="11523" width="41.42578125" style="3" customWidth="1"/>
    <col min="11524" max="11524" width="10.42578125" style="3" bestFit="1" customWidth="1"/>
    <col min="11525" max="11525" width="19.7109375" style="3" customWidth="1"/>
    <col min="11526" max="11526" width="6.7109375" style="3" customWidth="1"/>
    <col min="11527" max="11528" width="11.5703125" style="3" customWidth="1"/>
    <col min="11529" max="11529" width="11.5703125" style="3"/>
    <col min="11530" max="11530" width="15.5703125" style="3" customWidth="1"/>
    <col min="11531" max="11776" width="11.5703125" style="3"/>
    <col min="11777" max="11777" width="36.28515625" style="3" customWidth="1"/>
    <col min="11778" max="11778" width="18.7109375" style="3" customWidth="1"/>
    <col min="11779" max="11779" width="41.42578125" style="3" customWidth="1"/>
    <col min="11780" max="11780" width="10.42578125" style="3" bestFit="1" customWidth="1"/>
    <col min="11781" max="11781" width="19.7109375" style="3" customWidth="1"/>
    <col min="11782" max="11782" width="6.7109375" style="3" customWidth="1"/>
    <col min="11783" max="11784" width="11.5703125" style="3" customWidth="1"/>
    <col min="11785" max="11785" width="11.5703125" style="3"/>
    <col min="11786" max="11786" width="15.5703125" style="3" customWidth="1"/>
    <col min="11787" max="12032" width="11.5703125" style="3"/>
    <col min="12033" max="12033" width="36.28515625" style="3" customWidth="1"/>
    <col min="12034" max="12034" width="18.7109375" style="3" customWidth="1"/>
    <col min="12035" max="12035" width="41.42578125" style="3" customWidth="1"/>
    <col min="12036" max="12036" width="10.42578125" style="3" bestFit="1" customWidth="1"/>
    <col min="12037" max="12037" width="19.7109375" style="3" customWidth="1"/>
    <col min="12038" max="12038" width="6.7109375" style="3" customWidth="1"/>
    <col min="12039" max="12040" width="11.5703125" style="3" customWidth="1"/>
    <col min="12041" max="12041" width="11.5703125" style="3"/>
    <col min="12042" max="12042" width="15.5703125" style="3" customWidth="1"/>
    <col min="12043" max="12288" width="11.5703125" style="3"/>
    <col min="12289" max="12289" width="36.28515625" style="3" customWidth="1"/>
    <col min="12290" max="12290" width="18.7109375" style="3" customWidth="1"/>
    <col min="12291" max="12291" width="41.42578125" style="3" customWidth="1"/>
    <col min="12292" max="12292" width="10.42578125" style="3" bestFit="1" customWidth="1"/>
    <col min="12293" max="12293" width="19.7109375" style="3" customWidth="1"/>
    <col min="12294" max="12294" width="6.7109375" style="3" customWidth="1"/>
    <col min="12295" max="12296" width="11.5703125" style="3" customWidth="1"/>
    <col min="12297" max="12297" width="11.5703125" style="3"/>
    <col min="12298" max="12298" width="15.5703125" style="3" customWidth="1"/>
    <col min="12299" max="12544" width="11.5703125" style="3"/>
    <col min="12545" max="12545" width="36.28515625" style="3" customWidth="1"/>
    <col min="12546" max="12546" width="18.7109375" style="3" customWidth="1"/>
    <col min="12547" max="12547" width="41.42578125" style="3" customWidth="1"/>
    <col min="12548" max="12548" width="10.42578125" style="3" bestFit="1" customWidth="1"/>
    <col min="12549" max="12549" width="19.7109375" style="3" customWidth="1"/>
    <col min="12550" max="12550" width="6.7109375" style="3" customWidth="1"/>
    <col min="12551" max="12552" width="11.5703125" style="3" customWidth="1"/>
    <col min="12553" max="12553" width="11.5703125" style="3"/>
    <col min="12554" max="12554" width="15.5703125" style="3" customWidth="1"/>
    <col min="12555" max="12800" width="11.5703125" style="3"/>
    <col min="12801" max="12801" width="36.28515625" style="3" customWidth="1"/>
    <col min="12802" max="12802" width="18.7109375" style="3" customWidth="1"/>
    <col min="12803" max="12803" width="41.42578125" style="3" customWidth="1"/>
    <col min="12804" max="12804" width="10.42578125" style="3" bestFit="1" customWidth="1"/>
    <col min="12805" max="12805" width="19.7109375" style="3" customWidth="1"/>
    <col min="12806" max="12806" width="6.7109375" style="3" customWidth="1"/>
    <col min="12807" max="12808" width="11.5703125" style="3" customWidth="1"/>
    <col min="12809" max="12809" width="11.5703125" style="3"/>
    <col min="12810" max="12810" width="15.5703125" style="3" customWidth="1"/>
    <col min="12811" max="13056" width="11.5703125" style="3"/>
    <col min="13057" max="13057" width="36.28515625" style="3" customWidth="1"/>
    <col min="13058" max="13058" width="18.7109375" style="3" customWidth="1"/>
    <col min="13059" max="13059" width="41.42578125" style="3" customWidth="1"/>
    <col min="13060" max="13060" width="10.42578125" style="3" bestFit="1" customWidth="1"/>
    <col min="13061" max="13061" width="19.7109375" style="3" customWidth="1"/>
    <col min="13062" max="13062" width="6.7109375" style="3" customWidth="1"/>
    <col min="13063" max="13064" width="11.5703125" style="3" customWidth="1"/>
    <col min="13065" max="13065" width="11.5703125" style="3"/>
    <col min="13066" max="13066" width="15.5703125" style="3" customWidth="1"/>
    <col min="13067" max="13312" width="11.5703125" style="3"/>
    <col min="13313" max="13313" width="36.28515625" style="3" customWidth="1"/>
    <col min="13314" max="13314" width="18.7109375" style="3" customWidth="1"/>
    <col min="13315" max="13315" width="41.42578125" style="3" customWidth="1"/>
    <col min="13316" max="13316" width="10.42578125" style="3" bestFit="1" customWidth="1"/>
    <col min="13317" max="13317" width="19.7109375" style="3" customWidth="1"/>
    <col min="13318" max="13318" width="6.7109375" style="3" customWidth="1"/>
    <col min="13319" max="13320" width="11.5703125" style="3" customWidth="1"/>
    <col min="13321" max="13321" width="11.5703125" style="3"/>
    <col min="13322" max="13322" width="15.5703125" style="3" customWidth="1"/>
    <col min="13323" max="13568" width="11.5703125" style="3"/>
    <col min="13569" max="13569" width="36.28515625" style="3" customWidth="1"/>
    <col min="13570" max="13570" width="18.7109375" style="3" customWidth="1"/>
    <col min="13571" max="13571" width="41.42578125" style="3" customWidth="1"/>
    <col min="13572" max="13572" width="10.42578125" style="3" bestFit="1" customWidth="1"/>
    <col min="13573" max="13573" width="19.7109375" style="3" customWidth="1"/>
    <col min="13574" max="13574" width="6.7109375" style="3" customWidth="1"/>
    <col min="13575" max="13576" width="11.5703125" style="3" customWidth="1"/>
    <col min="13577" max="13577" width="11.5703125" style="3"/>
    <col min="13578" max="13578" width="15.5703125" style="3" customWidth="1"/>
    <col min="13579" max="13824" width="11.5703125" style="3"/>
    <col min="13825" max="13825" width="36.28515625" style="3" customWidth="1"/>
    <col min="13826" max="13826" width="18.7109375" style="3" customWidth="1"/>
    <col min="13827" max="13827" width="41.42578125" style="3" customWidth="1"/>
    <col min="13828" max="13828" width="10.42578125" style="3" bestFit="1" customWidth="1"/>
    <col min="13829" max="13829" width="19.7109375" style="3" customWidth="1"/>
    <col min="13830" max="13830" width="6.7109375" style="3" customWidth="1"/>
    <col min="13831" max="13832" width="11.5703125" style="3" customWidth="1"/>
    <col min="13833" max="13833" width="11.5703125" style="3"/>
    <col min="13834" max="13834" width="15.5703125" style="3" customWidth="1"/>
    <col min="13835" max="14080" width="11.5703125" style="3"/>
    <col min="14081" max="14081" width="36.28515625" style="3" customWidth="1"/>
    <col min="14082" max="14082" width="18.7109375" style="3" customWidth="1"/>
    <col min="14083" max="14083" width="41.42578125" style="3" customWidth="1"/>
    <col min="14084" max="14084" width="10.42578125" style="3" bestFit="1" customWidth="1"/>
    <col min="14085" max="14085" width="19.7109375" style="3" customWidth="1"/>
    <col min="14086" max="14086" width="6.7109375" style="3" customWidth="1"/>
    <col min="14087" max="14088" width="11.5703125" style="3" customWidth="1"/>
    <col min="14089" max="14089" width="11.5703125" style="3"/>
    <col min="14090" max="14090" width="15.5703125" style="3" customWidth="1"/>
    <col min="14091" max="14336" width="11.5703125" style="3"/>
    <col min="14337" max="14337" width="36.28515625" style="3" customWidth="1"/>
    <col min="14338" max="14338" width="18.7109375" style="3" customWidth="1"/>
    <col min="14339" max="14339" width="41.42578125" style="3" customWidth="1"/>
    <col min="14340" max="14340" width="10.42578125" style="3" bestFit="1" customWidth="1"/>
    <col min="14341" max="14341" width="19.7109375" style="3" customWidth="1"/>
    <col min="14342" max="14342" width="6.7109375" style="3" customWidth="1"/>
    <col min="14343" max="14344" width="11.5703125" style="3" customWidth="1"/>
    <col min="14345" max="14345" width="11.5703125" style="3"/>
    <col min="14346" max="14346" width="15.5703125" style="3" customWidth="1"/>
    <col min="14347" max="14592" width="11.5703125" style="3"/>
    <col min="14593" max="14593" width="36.28515625" style="3" customWidth="1"/>
    <col min="14594" max="14594" width="18.7109375" style="3" customWidth="1"/>
    <col min="14595" max="14595" width="41.42578125" style="3" customWidth="1"/>
    <col min="14596" max="14596" width="10.42578125" style="3" bestFit="1" customWidth="1"/>
    <col min="14597" max="14597" width="19.7109375" style="3" customWidth="1"/>
    <col min="14598" max="14598" width="6.7109375" style="3" customWidth="1"/>
    <col min="14599" max="14600" width="11.5703125" style="3" customWidth="1"/>
    <col min="14601" max="14601" width="11.5703125" style="3"/>
    <col min="14602" max="14602" width="15.5703125" style="3" customWidth="1"/>
    <col min="14603" max="14848" width="11.5703125" style="3"/>
    <col min="14849" max="14849" width="36.28515625" style="3" customWidth="1"/>
    <col min="14850" max="14850" width="18.7109375" style="3" customWidth="1"/>
    <col min="14851" max="14851" width="41.42578125" style="3" customWidth="1"/>
    <col min="14852" max="14852" width="10.42578125" style="3" bestFit="1" customWidth="1"/>
    <col min="14853" max="14853" width="19.7109375" style="3" customWidth="1"/>
    <col min="14854" max="14854" width="6.7109375" style="3" customWidth="1"/>
    <col min="14855" max="14856" width="11.5703125" style="3" customWidth="1"/>
    <col min="14857" max="14857" width="11.5703125" style="3"/>
    <col min="14858" max="14858" width="15.5703125" style="3" customWidth="1"/>
    <col min="14859" max="15104" width="11.5703125" style="3"/>
    <col min="15105" max="15105" width="36.28515625" style="3" customWidth="1"/>
    <col min="15106" max="15106" width="18.7109375" style="3" customWidth="1"/>
    <col min="15107" max="15107" width="41.42578125" style="3" customWidth="1"/>
    <col min="15108" max="15108" width="10.42578125" style="3" bestFit="1" customWidth="1"/>
    <col min="15109" max="15109" width="19.7109375" style="3" customWidth="1"/>
    <col min="15110" max="15110" width="6.7109375" style="3" customWidth="1"/>
    <col min="15111" max="15112" width="11.5703125" style="3" customWidth="1"/>
    <col min="15113" max="15113" width="11.5703125" style="3"/>
    <col min="15114" max="15114" width="15.5703125" style="3" customWidth="1"/>
    <col min="15115" max="15360" width="11.5703125" style="3"/>
    <col min="15361" max="15361" width="36.28515625" style="3" customWidth="1"/>
    <col min="15362" max="15362" width="18.7109375" style="3" customWidth="1"/>
    <col min="15363" max="15363" width="41.42578125" style="3" customWidth="1"/>
    <col min="15364" max="15364" width="10.42578125" style="3" bestFit="1" customWidth="1"/>
    <col min="15365" max="15365" width="19.7109375" style="3" customWidth="1"/>
    <col min="15366" max="15366" width="6.7109375" style="3" customWidth="1"/>
    <col min="15367" max="15368" width="11.5703125" style="3" customWidth="1"/>
    <col min="15369" max="15369" width="11.5703125" style="3"/>
    <col min="15370" max="15370" width="15.5703125" style="3" customWidth="1"/>
    <col min="15371" max="15616" width="11.5703125" style="3"/>
    <col min="15617" max="15617" width="36.28515625" style="3" customWidth="1"/>
    <col min="15618" max="15618" width="18.7109375" style="3" customWidth="1"/>
    <col min="15619" max="15619" width="41.42578125" style="3" customWidth="1"/>
    <col min="15620" max="15620" width="10.42578125" style="3" bestFit="1" customWidth="1"/>
    <col min="15621" max="15621" width="19.7109375" style="3" customWidth="1"/>
    <col min="15622" max="15622" width="6.7109375" style="3" customWidth="1"/>
    <col min="15623" max="15624" width="11.5703125" style="3" customWidth="1"/>
    <col min="15625" max="15625" width="11.5703125" style="3"/>
    <col min="15626" max="15626" width="15.5703125" style="3" customWidth="1"/>
    <col min="15627" max="15872" width="11.5703125" style="3"/>
    <col min="15873" max="15873" width="36.28515625" style="3" customWidth="1"/>
    <col min="15874" max="15874" width="18.7109375" style="3" customWidth="1"/>
    <col min="15875" max="15875" width="41.42578125" style="3" customWidth="1"/>
    <col min="15876" max="15876" width="10.42578125" style="3" bestFit="1" customWidth="1"/>
    <col min="15877" max="15877" width="19.7109375" style="3" customWidth="1"/>
    <col min="15878" max="15878" width="6.7109375" style="3" customWidth="1"/>
    <col min="15879" max="15880" width="11.5703125" style="3" customWidth="1"/>
    <col min="15881" max="15881" width="11.5703125" style="3"/>
    <col min="15882" max="15882" width="15.5703125" style="3" customWidth="1"/>
    <col min="15883" max="16128" width="11.5703125" style="3"/>
    <col min="16129" max="16129" width="36.28515625" style="3" customWidth="1"/>
    <col min="16130" max="16130" width="18.7109375" style="3" customWidth="1"/>
    <col min="16131" max="16131" width="41.42578125" style="3" customWidth="1"/>
    <col min="16132" max="16132" width="10.42578125" style="3" bestFit="1" customWidth="1"/>
    <col min="16133" max="16133" width="19.7109375" style="3" customWidth="1"/>
    <col min="16134" max="16134" width="6.7109375" style="3" customWidth="1"/>
    <col min="16135" max="16136" width="11.5703125" style="3" customWidth="1"/>
    <col min="16137" max="16137" width="11.5703125" style="3"/>
    <col min="16138" max="16138" width="15.5703125" style="3" customWidth="1"/>
    <col min="16139" max="16384" width="11.5703125" style="3"/>
  </cols>
  <sheetData>
    <row r="1" spans="1:15" x14ac:dyDescent="0.25">
      <c r="A1" s="107" t="s">
        <v>736</v>
      </c>
    </row>
    <row r="2" spans="1:15" ht="17.25" customHeight="1" x14ac:dyDescent="0.25">
      <c r="A2" s="1062" t="s">
        <v>737</v>
      </c>
      <c r="B2" s="1062"/>
      <c r="C2" s="1062"/>
    </row>
    <row r="4" spans="1:15" x14ac:dyDescent="0.25">
      <c r="A4" s="148" t="s">
        <v>718</v>
      </c>
      <c r="B4" s="149" t="s">
        <v>812</v>
      </c>
      <c r="C4" s="150" t="s">
        <v>719</v>
      </c>
    </row>
    <row r="5" spans="1:15" ht="15.75" thickBot="1" x14ac:dyDescent="0.3">
      <c r="A5" s="151"/>
      <c r="B5" s="152"/>
      <c r="C5" s="152"/>
    </row>
    <row r="6" spans="1:15" ht="15.75" thickBot="1" x14ac:dyDescent="0.3">
      <c r="A6" s="153" t="s">
        <v>738</v>
      </c>
      <c r="B6" s="487">
        <f>SUM(B8:B16)</f>
        <v>17210.689000384558</v>
      </c>
      <c r="C6" s="154">
        <f>B6/$B$20</f>
        <v>0.98181257879790129</v>
      </c>
    </row>
    <row r="7" spans="1:15" x14ac:dyDescent="0.25">
      <c r="A7" s="130"/>
      <c r="B7" s="488"/>
      <c r="C7" s="155"/>
    </row>
    <row r="8" spans="1:15" x14ac:dyDescent="0.25">
      <c r="A8" s="121" t="s">
        <v>1</v>
      </c>
      <c r="B8" s="156">
        <v>8112.7087330900004</v>
      </c>
      <c r="C8" s="157">
        <f t="shared" ref="C8:C16" si="0">B8/$B$20</f>
        <v>0.46280305698937285</v>
      </c>
      <c r="N8"/>
    </row>
    <row r="9" spans="1:15" x14ac:dyDescent="0.25">
      <c r="A9" s="121" t="s">
        <v>2</v>
      </c>
      <c r="B9" s="156">
        <v>6272.061365309999</v>
      </c>
      <c r="C9" s="157">
        <f t="shared" si="0"/>
        <v>0.35780024514510145</v>
      </c>
      <c r="N9"/>
      <c r="O9"/>
    </row>
    <row r="10" spans="1:15" x14ac:dyDescent="0.25">
      <c r="A10" s="121" t="s">
        <v>3</v>
      </c>
      <c r="B10" s="156">
        <v>858.01504105000004</v>
      </c>
      <c r="C10" s="157">
        <f t="shared" si="0"/>
        <v>4.8946905035694079E-2</v>
      </c>
      <c r="N10"/>
      <c r="O10"/>
    </row>
    <row r="11" spans="1:15" x14ac:dyDescent="0.25">
      <c r="A11" s="121" t="s">
        <v>4</v>
      </c>
      <c r="B11" s="156">
        <v>47.535105590000001</v>
      </c>
      <c r="C11" s="157">
        <f t="shared" si="0"/>
        <v>2.7117197110299082E-3</v>
      </c>
      <c r="N11"/>
      <c r="O11"/>
    </row>
    <row r="12" spans="1:15" x14ac:dyDescent="0.25">
      <c r="A12" s="121" t="s">
        <v>272</v>
      </c>
      <c r="B12" s="156">
        <v>666.31792077999989</v>
      </c>
      <c r="C12" s="157">
        <f t="shared" si="0"/>
        <v>3.8011221752112877E-2</v>
      </c>
      <c r="N12"/>
      <c r="O12"/>
    </row>
    <row r="13" spans="1:15" x14ac:dyDescent="0.25">
      <c r="A13" s="121" t="s">
        <v>273</v>
      </c>
      <c r="B13" s="156">
        <v>286.95226838000002</v>
      </c>
      <c r="C13" s="157">
        <f t="shared" si="0"/>
        <v>1.6369672742548552E-2</v>
      </c>
      <c r="N13"/>
      <c r="O13"/>
    </row>
    <row r="14" spans="1:15" x14ac:dyDescent="0.25">
      <c r="A14" s="121" t="s">
        <v>5</v>
      </c>
      <c r="B14" s="156">
        <v>429.85666358255605</v>
      </c>
      <c r="C14" s="157">
        <f t="shared" si="0"/>
        <v>2.4521893305725365E-2</v>
      </c>
      <c r="N14"/>
      <c r="O14"/>
    </row>
    <row r="15" spans="1:15" x14ac:dyDescent="0.25">
      <c r="A15" s="121" t="s">
        <v>739</v>
      </c>
      <c r="B15" s="156">
        <v>535.09712871200304</v>
      </c>
      <c r="C15" s="157">
        <f t="shared" si="0"/>
        <v>3.0525511897655309E-2</v>
      </c>
      <c r="N15"/>
      <c r="O15"/>
    </row>
    <row r="16" spans="1:15" ht="15.75" thickBot="1" x14ac:dyDescent="0.3">
      <c r="A16" s="121" t="s">
        <v>733</v>
      </c>
      <c r="B16" s="158">
        <v>2.1447738899999886</v>
      </c>
      <c r="C16" s="834">
        <f t="shared" si="0"/>
        <v>1.2235221866087079E-4</v>
      </c>
      <c r="N16"/>
      <c r="O16"/>
    </row>
    <row r="17" spans="1:15" ht="15.75" thickBot="1" x14ac:dyDescent="0.3">
      <c r="A17" s="121"/>
      <c r="B17" s="100"/>
      <c r="C17" s="133"/>
      <c r="N17"/>
      <c r="O17"/>
    </row>
    <row r="18" spans="1:15" ht="15.75" thickBot="1" x14ac:dyDescent="0.3">
      <c r="A18" s="159" t="s">
        <v>730</v>
      </c>
      <c r="B18" s="160">
        <v>318.81649999999996</v>
      </c>
      <c r="C18" s="161">
        <f>B18/$B$20</f>
        <v>1.8187421202098705E-2</v>
      </c>
      <c r="N18"/>
      <c r="O18"/>
    </row>
    <row r="19" spans="1:15" x14ac:dyDescent="0.25">
      <c r="A19" s="130"/>
      <c r="B19" s="130"/>
      <c r="C19" s="140"/>
      <c r="N19"/>
      <c r="O19"/>
    </row>
    <row r="20" spans="1:15" x14ac:dyDescent="0.25">
      <c r="A20" s="134" t="s">
        <v>735</v>
      </c>
      <c r="B20" s="162">
        <f>+B18+B6</f>
        <v>17529.505500384559</v>
      </c>
      <c r="C20" s="825">
        <f>+C6+C18</f>
        <v>1</v>
      </c>
      <c r="N20"/>
    </row>
    <row r="21" spans="1:15" x14ac:dyDescent="0.25">
      <c r="A21" s="163"/>
      <c r="B21" s="164"/>
      <c r="C21" s="165"/>
      <c r="N21"/>
    </row>
    <row r="22" spans="1:15" ht="41.25" customHeight="1" x14ac:dyDescent="0.25">
      <c r="A22" s="1063" t="s">
        <v>740</v>
      </c>
      <c r="B22" s="1063"/>
      <c r="C22" s="1063"/>
      <c r="N22"/>
    </row>
    <row r="23" spans="1:15" ht="18.75" customHeight="1" x14ac:dyDescent="0.25">
      <c r="N23"/>
    </row>
    <row r="24" spans="1:15" s="110" customFormat="1" ht="18" customHeight="1" thickBot="1" x14ac:dyDescent="0.3">
      <c r="A24" s="148" t="s">
        <v>718</v>
      </c>
      <c r="B24" s="149" t="s">
        <v>812</v>
      </c>
      <c r="C24" s="150" t="s">
        <v>719</v>
      </c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15" ht="15.75" thickBot="1" x14ac:dyDescent="0.3">
      <c r="A25" s="166" t="s">
        <v>741</v>
      </c>
      <c r="B25" s="167">
        <f>SUM(B26:B35)</f>
        <v>17529.505500384559</v>
      </c>
      <c r="C25" s="168">
        <f>B25/$B$37</f>
        <v>0.65926265680394192</v>
      </c>
      <c r="N25"/>
    </row>
    <row r="26" spans="1:15" x14ac:dyDescent="0.25">
      <c r="A26" s="121" t="s">
        <v>1</v>
      </c>
      <c r="B26" s="156">
        <v>8112.7087330900004</v>
      </c>
      <c r="C26" s="169">
        <f>B26/$B$37</f>
        <v>0.30510877292780009</v>
      </c>
      <c r="D26" s="170"/>
      <c r="E26" s="170"/>
      <c r="N26"/>
    </row>
    <row r="27" spans="1:15" x14ac:dyDescent="0.25">
      <c r="A27" s="121" t="s">
        <v>2</v>
      </c>
      <c r="B27" s="156">
        <v>6272.061365309999</v>
      </c>
      <c r="C27" s="169">
        <f t="shared" ref="C27:C35" si="1">B27/$B$37</f>
        <v>0.23588434021946128</v>
      </c>
      <c r="D27" s="170"/>
    </row>
    <row r="28" spans="1:15" x14ac:dyDescent="0.25">
      <c r="A28" s="121" t="s">
        <v>3</v>
      </c>
      <c r="B28" s="156">
        <v>858.01504105000004</v>
      </c>
      <c r="C28" s="169">
        <f t="shared" si="1"/>
        <v>3.2268866656161924E-2</v>
      </c>
    </row>
    <row r="29" spans="1:15" x14ac:dyDescent="0.25">
      <c r="A29" s="121" t="s">
        <v>4</v>
      </c>
      <c r="B29" s="156">
        <v>47.535105590000001</v>
      </c>
      <c r="C29" s="169">
        <f t="shared" si="1"/>
        <v>1.7877355412011949E-3</v>
      </c>
    </row>
    <row r="30" spans="1:15" x14ac:dyDescent="0.25">
      <c r="A30" s="121" t="s">
        <v>272</v>
      </c>
      <c r="B30" s="156">
        <v>666.31792077999989</v>
      </c>
      <c r="C30" s="169">
        <f t="shared" si="1"/>
        <v>2.5059379040661724E-2</v>
      </c>
    </row>
    <row r="31" spans="1:15" x14ac:dyDescent="0.25">
      <c r="A31" s="121" t="s">
        <v>273</v>
      </c>
      <c r="B31" s="156">
        <v>286.95226838000002</v>
      </c>
      <c r="C31" s="169">
        <f t="shared" si="1"/>
        <v>1.0791913943263629E-2</v>
      </c>
    </row>
    <row r="32" spans="1:15" x14ac:dyDescent="0.25">
      <c r="A32" s="121" t="s">
        <v>5</v>
      </c>
      <c r="B32" s="156">
        <v>429.85666358255605</v>
      </c>
      <c r="C32" s="169">
        <f t="shared" si="1"/>
        <v>1.6166368530595301E-2</v>
      </c>
    </row>
    <row r="33" spans="1:28" x14ac:dyDescent="0.25">
      <c r="A33" s="121" t="s">
        <v>739</v>
      </c>
      <c r="B33" s="156">
        <v>535.09712871200304</v>
      </c>
      <c r="C33" s="169">
        <f t="shared" si="1"/>
        <v>2.0124330073948579E-2</v>
      </c>
    </row>
    <row r="34" spans="1:28" x14ac:dyDescent="0.25">
      <c r="A34" s="121" t="s">
        <v>733</v>
      </c>
      <c r="B34" s="156">
        <v>2.1447738899999886</v>
      </c>
      <c r="C34" s="558">
        <f t="shared" si="1"/>
        <v>8.0662248740222506E-5</v>
      </c>
    </row>
    <row r="35" spans="1:28" ht="15.75" thickBot="1" x14ac:dyDescent="0.3">
      <c r="A35" s="121" t="s">
        <v>742</v>
      </c>
      <c r="B35" s="158">
        <v>318.81649999999996</v>
      </c>
      <c r="C35" s="171">
        <f t="shared" si="1"/>
        <v>1.1990287622107933E-2</v>
      </c>
    </row>
    <row r="36" spans="1:28" x14ac:dyDescent="0.25">
      <c r="A36" s="121"/>
      <c r="B36" s="129"/>
      <c r="C36" s="73"/>
    </row>
    <row r="37" spans="1:28" x14ac:dyDescent="0.25">
      <c r="A37" s="134" t="s">
        <v>743</v>
      </c>
      <c r="B37" s="162">
        <v>26589.562323105551</v>
      </c>
      <c r="C37" s="136">
        <v>1</v>
      </c>
    </row>
    <row r="38" spans="1:28" x14ac:dyDescent="0.25">
      <c r="A38" s="137"/>
      <c r="B38" s="139"/>
      <c r="C38" s="140"/>
    </row>
    <row r="39" spans="1:28" ht="37.5" customHeight="1" x14ac:dyDescent="0.2">
      <c r="A39" s="1056" t="s">
        <v>828</v>
      </c>
      <c r="B39" s="1056"/>
      <c r="C39" s="1056"/>
      <c r="D39" s="172"/>
      <c r="E39" s="172"/>
      <c r="F39" s="172"/>
      <c r="G39" s="172"/>
      <c r="H39" s="172"/>
      <c r="I39" s="172"/>
      <c r="J39" s="1064"/>
      <c r="K39" s="1064"/>
      <c r="L39" s="1064"/>
      <c r="M39" s="1064"/>
      <c r="N39" s="1064"/>
      <c r="O39" s="1064"/>
      <c r="P39" s="1064"/>
      <c r="Q39" s="1064"/>
      <c r="R39" s="1064"/>
      <c r="S39" s="1064"/>
      <c r="T39" s="1064"/>
      <c r="U39" s="1064"/>
      <c r="V39" s="1064"/>
      <c r="W39" s="1064"/>
      <c r="X39" s="1064"/>
      <c r="Y39" s="1064"/>
      <c r="Z39" s="1064"/>
      <c r="AA39" s="1064"/>
      <c r="AB39" s="173"/>
    </row>
    <row r="41" spans="1:28" ht="35.25" customHeight="1" x14ac:dyDescent="0.25"/>
    <row r="48" spans="1:28" x14ac:dyDescent="0.25">
      <c r="A48" s="3"/>
      <c r="B48" s="3"/>
    </row>
    <row r="49" spans="1:2" x14ac:dyDescent="0.25">
      <c r="A49" s="3"/>
      <c r="B49" s="3"/>
    </row>
    <row r="50" spans="1:2" x14ac:dyDescent="0.25">
      <c r="A50" s="3"/>
      <c r="B50" s="3"/>
    </row>
    <row r="51" spans="1:2" x14ac:dyDescent="0.25">
      <c r="A51" s="3"/>
      <c r="B51" s="3"/>
    </row>
    <row r="52" spans="1:2" x14ac:dyDescent="0.25">
      <c r="A52" s="3"/>
      <c r="B52" s="3"/>
    </row>
    <row r="53" spans="1:2" x14ac:dyDescent="0.25">
      <c r="A53" s="3"/>
      <c r="B53" s="3"/>
    </row>
    <row r="54" spans="1:2" x14ac:dyDescent="0.25">
      <c r="A54" s="3"/>
      <c r="B54" s="3"/>
    </row>
    <row r="55" spans="1:2" x14ac:dyDescent="0.25">
      <c r="A55" s="3"/>
      <c r="B55" s="3"/>
    </row>
    <row r="56" spans="1:2" x14ac:dyDescent="0.25">
      <c r="A56" s="3"/>
      <c r="B56" s="3"/>
    </row>
    <row r="57" spans="1:2" x14ac:dyDescent="0.25">
      <c r="A57" s="3"/>
      <c r="B57" s="3"/>
    </row>
    <row r="58" spans="1:2" x14ac:dyDescent="0.25">
      <c r="A58" s="3"/>
      <c r="B58" s="3"/>
    </row>
    <row r="59" spans="1:2" x14ac:dyDescent="0.25">
      <c r="A59" s="3"/>
      <c r="B59" s="3"/>
    </row>
    <row r="60" spans="1:2" x14ac:dyDescent="0.25">
      <c r="A60" s="3"/>
      <c r="B60" s="3"/>
    </row>
    <row r="61" spans="1:2" x14ac:dyDescent="0.25">
      <c r="A61" s="3"/>
      <c r="B61" s="3"/>
    </row>
    <row r="62" spans="1:2" x14ac:dyDescent="0.25">
      <c r="A62" s="3"/>
      <c r="B62" s="3"/>
    </row>
    <row r="63" spans="1:2" x14ac:dyDescent="0.25">
      <c r="A63" s="3"/>
      <c r="B63" s="3"/>
    </row>
  </sheetData>
  <mergeCells count="5">
    <mergeCell ref="A2:C2"/>
    <mergeCell ref="A22:C22"/>
    <mergeCell ref="A39:C39"/>
    <mergeCell ref="J39:R39"/>
    <mergeCell ref="S39:AA39"/>
  </mergeCells>
  <printOptions horizontalCentered="1" verticalCentered="1"/>
  <pageMargins left="0" right="0" top="0" bottom="0" header="0.31496062992125984" footer="0.31496062992125984"/>
  <pageSetup paperSize="9" scale="85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EE8FD-9695-447D-91F2-6DB9BAE7FBF6}">
  <sheetPr>
    <tabColor rgb="FF002060"/>
  </sheetPr>
  <dimension ref="A1:I60"/>
  <sheetViews>
    <sheetView view="pageBreakPreview" zoomScaleNormal="100" zoomScaleSheetLayoutView="100" workbookViewId="0"/>
  </sheetViews>
  <sheetFormatPr baseColWidth="10" defaultColWidth="11.42578125" defaultRowHeight="12.75" x14ac:dyDescent="0.2"/>
  <cols>
    <col min="1" max="1" width="13.42578125" style="7" customWidth="1"/>
    <col min="2" max="2" width="15.42578125" style="6" bestFit="1" customWidth="1"/>
    <col min="3" max="3" width="13.42578125" style="6" bestFit="1" customWidth="1"/>
    <col min="4" max="4" width="13.140625" style="6" bestFit="1" customWidth="1"/>
    <col min="5" max="5" width="15.7109375" style="6" bestFit="1" customWidth="1"/>
    <col min="6" max="7" width="13.140625" style="6" bestFit="1" customWidth="1"/>
    <col min="8" max="8" width="14.140625" style="6" bestFit="1" customWidth="1"/>
    <col min="9" max="9" width="3.42578125" style="6" customWidth="1"/>
    <col min="10" max="16384" width="11.42578125" style="6"/>
  </cols>
  <sheetData>
    <row r="1" spans="1:9" x14ac:dyDescent="0.2">
      <c r="A1" s="92" t="s">
        <v>524</v>
      </c>
    </row>
    <row r="2" spans="1:9" ht="15.75" x14ac:dyDescent="0.25">
      <c r="A2" s="78" t="s">
        <v>309</v>
      </c>
    </row>
    <row r="3" spans="1:9" ht="15" x14ac:dyDescent="0.25">
      <c r="H3"/>
    </row>
    <row r="4" spans="1:9" s="174" customFormat="1" ht="25.5" x14ac:dyDescent="0.25">
      <c r="A4" s="181" t="s">
        <v>209</v>
      </c>
      <c r="B4" s="182" t="s">
        <v>310</v>
      </c>
      <c r="C4" s="182" t="s">
        <v>311</v>
      </c>
      <c r="D4" s="182" t="s">
        <v>232</v>
      </c>
      <c r="E4" s="182" t="s">
        <v>312</v>
      </c>
      <c r="F4" s="182" t="s">
        <v>313</v>
      </c>
      <c r="G4" s="182" t="s">
        <v>252</v>
      </c>
      <c r="H4" s="182" t="s">
        <v>0</v>
      </c>
    </row>
    <row r="5" spans="1:9" ht="15" x14ac:dyDescent="0.25">
      <c r="A5" s="7">
        <v>2000</v>
      </c>
      <c r="B5" s="71">
        <v>364712526.12000012</v>
      </c>
      <c r="C5" s="71">
        <v>134006848.91999997</v>
      </c>
      <c r="D5" s="71">
        <v>53822253.689999998</v>
      </c>
      <c r="E5" s="71">
        <v>235452422.21999991</v>
      </c>
      <c r="F5" s="71">
        <v>47233302.030000009</v>
      </c>
      <c r="G5" s="71">
        <v>179336590.8900004</v>
      </c>
      <c r="H5" s="71">
        <f t="shared" ref="H5:H29" si="0">SUM(B5:G5)</f>
        <v>1014563943.8700004</v>
      </c>
      <c r="I5" s="183"/>
    </row>
    <row r="6" spans="1:9" ht="15" x14ac:dyDescent="0.25">
      <c r="A6" s="7">
        <v>2001</v>
      </c>
      <c r="B6" s="71">
        <v>203780068.22999948</v>
      </c>
      <c r="C6" s="71">
        <v>439041747.33000058</v>
      </c>
      <c r="D6" s="71">
        <v>75252292.319999933</v>
      </c>
      <c r="E6" s="71">
        <v>347989505.91000021</v>
      </c>
      <c r="F6" s="71">
        <v>127548743.10000023</v>
      </c>
      <c r="G6" s="71">
        <v>215782072.97999948</v>
      </c>
      <c r="H6" s="71">
        <f t="shared" si="0"/>
        <v>1409394429.8699999</v>
      </c>
      <c r="I6" s="183"/>
    </row>
    <row r="7" spans="1:9" ht="15" x14ac:dyDescent="0.25">
      <c r="A7" s="7">
        <v>2002</v>
      </c>
      <c r="B7" s="71">
        <v>87638713.829999954</v>
      </c>
      <c r="C7" s="71">
        <v>96554213.75999999</v>
      </c>
      <c r="D7" s="71">
        <v>48579876.359999985</v>
      </c>
      <c r="E7" s="71">
        <v>124155763.47</v>
      </c>
      <c r="F7" s="71">
        <v>29345194.620000031</v>
      </c>
      <c r="G7" s="71">
        <v>42398073.809999876</v>
      </c>
      <c r="H7" s="71">
        <f t="shared" si="0"/>
        <v>428671835.84999985</v>
      </c>
      <c r="I7" s="183"/>
    </row>
    <row r="8" spans="1:9" ht="15" x14ac:dyDescent="0.25">
      <c r="A8" s="7">
        <v>2003</v>
      </c>
      <c r="B8" s="71">
        <v>43234624.949999988</v>
      </c>
      <c r="C8" s="71">
        <v>49350861.299999982</v>
      </c>
      <c r="D8" s="71">
        <v>29833129.169999987</v>
      </c>
      <c r="E8" s="71">
        <v>53040772.680000022</v>
      </c>
      <c r="F8" s="71">
        <v>18433272.120000005</v>
      </c>
      <c r="G8" s="71">
        <v>41018095.919999979</v>
      </c>
      <c r="H8" s="71">
        <f t="shared" si="0"/>
        <v>234910756.13999996</v>
      </c>
      <c r="I8" s="183"/>
    </row>
    <row r="9" spans="1:9" ht="15" x14ac:dyDescent="0.25">
      <c r="A9" s="7">
        <v>2004</v>
      </c>
      <c r="B9" s="71">
        <v>64309154.81999997</v>
      </c>
      <c r="C9" s="71">
        <v>56722253.309999987</v>
      </c>
      <c r="D9" s="71">
        <v>47032188.569999918</v>
      </c>
      <c r="E9" s="71">
        <v>46008521.460000046</v>
      </c>
      <c r="F9" s="71">
        <v>12574359.299999999</v>
      </c>
      <c r="G9" s="71">
        <v>94914086.610000089</v>
      </c>
      <c r="H9" s="71">
        <f t="shared" si="0"/>
        <v>321560564.06999999</v>
      </c>
      <c r="I9" s="183"/>
    </row>
    <row r="10" spans="1:9" ht="15" x14ac:dyDescent="0.25">
      <c r="A10" s="7">
        <v>2005</v>
      </c>
      <c r="B10" s="71">
        <v>30458306.190000027</v>
      </c>
      <c r="C10" s="71">
        <v>161210850.65999982</v>
      </c>
      <c r="D10" s="71">
        <v>83709674.33999975</v>
      </c>
      <c r="E10" s="71">
        <v>252961181.4899998</v>
      </c>
      <c r="F10" s="71">
        <v>29544632.010000087</v>
      </c>
      <c r="G10" s="71">
        <v>277352585.40000004</v>
      </c>
      <c r="H10" s="71">
        <f t="shared" si="0"/>
        <v>835237230.08999944</v>
      </c>
      <c r="I10" s="183"/>
    </row>
    <row r="11" spans="1:9" ht="15" x14ac:dyDescent="0.25">
      <c r="A11" s="7">
        <v>2006</v>
      </c>
      <c r="B11" s="71">
        <v>63538746.300000064</v>
      </c>
      <c r="C11" s="71">
        <v>124092577.56000002</v>
      </c>
      <c r="D11" s="71">
        <v>102387498.9300001</v>
      </c>
      <c r="E11" s="71">
        <v>640626630.36000013</v>
      </c>
      <c r="F11" s="71">
        <v>64837125.059999898</v>
      </c>
      <c r="G11" s="71">
        <v>273461734.01999992</v>
      </c>
      <c r="H11" s="71">
        <f t="shared" si="0"/>
        <v>1268944312.2300003</v>
      </c>
      <c r="I11" s="183"/>
    </row>
    <row r="12" spans="1:9" ht="15" x14ac:dyDescent="0.25">
      <c r="A12" s="7">
        <v>2007</v>
      </c>
      <c r="B12" s="71">
        <v>63768993.810000047</v>
      </c>
      <c r="C12" s="71">
        <v>125551261.50000018</v>
      </c>
      <c r="D12" s="71">
        <v>136592095.34999964</v>
      </c>
      <c r="E12" s="71">
        <v>336788377.42000014</v>
      </c>
      <c r="F12" s="71">
        <v>50179972.590000123</v>
      </c>
      <c r="G12" s="71">
        <v>197918361.39000002</v>
      </c>
      <c r="H12" s="71">
        <f t="shared" si="0"/>
        <v>910799062.06000006</v>
      </c>
      <c r="I12" s="183"/>
    </row>
    <row r="13" spans="1:9" ht="15" x14ac:dyDescent="0.25">
      <c r="A13" s="7">
        <v>2008</v>
      </c>
      <c r="B13" s="71">
        <v>141038943.87999985</v>
      </c>
      <c r="C13" s="71">
        <v>176688011.64000005</v>
      </c>
      <c r="D13" s="71">
        <v>167839351.1599997</v>
      </c>
      <c r="E13" s="71">
        <v>321482441.06999975</v>
      </c>
      <c r="F13" s="71">
        <v>131980227.86999997</v>
      </c>
      <c r="G13" s="71">
        <v>328783685.63</v>
      </c>
      <c r="H13" s="71">
        <f t="shared" si="0"/>
        <v>1267812661.2499993</v>
      </c>
      <c r="I13" s="183"/>
    </row>
    <row r="14" spans="1:9" ht="15" x14ac:dyDescent="0.25">
      <c r="A14" s="7">
        <v>2009</v>
      </c>
      <c r="B14" s="71">
        <v>319825374.36999983</v>
      </c>
      <c r="C14" s="71">
        <v>499659326.55999994</v>
      </c>
      <c r="D14" s="71">
        <v>393600073.86000025</v>
      </c>
      <c r="E14" s="71">
        <v>376380329.33999991</v>
      </c>
      <c r="F14" s="71">
        <v>196060821.38999999</v>
      </c>
      <c r="G14" s="71">
        <v>504747514.43999952</v>
      </c>
      <c r="H14" s="71">
        <f t="shared" si="0"/>
        <v>2290273439.9599996</v>
      </c>
      <c r="I14" s="183"/>
    </row>
    <row r="15" spans="1:9" ht="15" x14ac:dyDescent="0.25">
      <c r="A15" s="7">
        <v>2010</v>
      </c>
      <c r="B15" s="71">
        <v>416011992.68000019</v>
      </c>
      <c r="C15" s="71">
        <v>518078947.40000021</v>
      </c>
      <c r="D15" s="71">
        <v>615815226.54999876</v>
      </c>
      <c r="E15" s="71">
        <v>827591968.73000026</v>
      </c>
      <c r="F15" s="71">
        <v>510276007.16999948</v>
      </c>
      <c r="G15" s="71">
        <v>443780328.36000031</v>
      </c>
      <c r="H15" s="71">
        <f t="shared" si="0"/>
        <v>3331554470.8899994</v>
      </c>
      <c r="I15" s="183"/>
    </row>
    <row r="16" spans="1:9" ht="15" x14ac:dyDescent="0.25">
      <c r="A16" s="7">
        <v>2011</v>
      </c>
      <c r="B16" s="71">
        <v>1124827734.0299997</v>
      </c>
      <c r="C16" s="71">
        <v>776151268.41000021</v>
      </c>
      <c r="D16" s="71">
        <v>869366743.73000002</v>
      </c>
      <c r="E16" s="71">
        <v>1406825781.3400002</v>
      </c>
      <c r="F16" s="71">
        <v>788187748.4199996</v>
      </c>
      <c r="G16" s="71">
        <v>1412256087.950001</v>
      </c>
      <c r="H16" s="71">
        <f t="shared" si="0"/>
        <v>6377615363.8800011</v>
      </c>
      <c r="I16" s="183">
        <f t="shared" ref="I16:I30" si="1">+H16/1000000</f>
        <v>6377.6153638800015</v>
      </c>
    </row>
    <row r="17" spans="1:9" ht="15" x14ac:dyDescent="0.25">
      <c r="A17" s="7">
        <v>2012</v>
      </c>
      <c r="B17" s="71">
        <v>1140068754.6699998</v>
      </c>
      <c r="C17" s="71">
        <v>525257849.70999998</v>
      </c>
      <c r="D17" s="71">
        <v>905401645.29999936</v>
      </c>
      <c r="E17" s="71">
        <v>1797233970.0200005</v>
      </c>
      <c r="F17" s="71">
        <v>638740607.01000047</v>
      </c>
      <c r="G17" s="71">
        <v>2491504592.8899927</v>
      </c>
      <c r="H17" s="71">
        <f t="shared" si="0"/>
        <v>7498207419.5999928</v>
      </c>
      <c r="I17" s="183">
        <f t="shared" si="1"/>
        <v>7498.207419599993</v>
      </c>
    </row>
    <row r="18" spans="1:9" ht="15" x14ac:dyDescent="0.25">
      <c r="A18" s="7">
        <v>2013</v>
      </c>
      <c r="B18" s="71">
        <v>1419197207.8400004</v>
      </c>
      <c r="C18" s="71">
        <v>789358143.50000012</v>
      </c>
      <c r="D18" s="71">
        <v>776418374.67000091</v>
      </c>
      <c r="E18" s="71">
        <v>1807744001.009999</v>
      </c>
      <c r="F18" s="71">
        <v>404548164.9399997</v>
      </c>
      <c r="G18" s="71">
        <v>3719281155.8200016</v>
      </c>
      <c r="H18" s="71">
        <f t="shared" si="0"/>
        <v>8916547047.7800026</v>
      </c>
      <c r="I18" s="183">
        <f t="shared" si="1"/>
        <v>8916.5470477800027</v>
      </c>
    </row>
    <row r="19" spans="1:9" ht="15" x14ac:dyDescent="0.25">
      <c r="A19" s="7">
        <v>2014</v>
      </c>
      <c r="B19" s="71">
        <v>889682461.03000033</v>
      </c>
      <c r="C19" s="71">
        <v>557607616.26999998</v>
      </c>
      <c r="D19" s="71">
        <v>625458907.48999929</v>
      </c>
      <c r="E19" s="71">
        <v>1463521224.1100011</v>
      </c>
      <c r="F19" s="71">
        <v>420086094.83999974</v>
      </c>
      <c r="G19" s="71">
        <v>4122853397.7500048</v>
      </c>
      <c r="H19" s="71">
        <f t="shared" si="0"/>
        <v>8079209701.4900055</v>
      </c>
      <c r="I19" s="183">
        <f t="shared" si="1"/>
        <v>8079.2097014900055</v>
      </c>
    </row>
    <row r="20" spans="1:9" ht="15" x14ac:dyDescent="0.25">
      <c r="A20" s="7">
        <v>2015</v>
      </c>
      <c r="B20" s="71">
        <v>450720609.94000012</v>
      </c>
      <c r="C20" s="71">
        <v>669233734.78000033</v>
      </c>
      <c r="D20" s="71">
        <v>534697097.47999895</v>
      </c>
      <c r="E20" s="71">
        <v>1232816024.8499999</v>
      </c>
      <c r="F20" s="71">
        <v>382972373.1700002</v>
      </c>
      <c r="G20" s="71">
        <v>3599226251.0099983</v>
      </c>
      <c r="H20" s="71">
        <f t="shared" si="0"/>
        <v>6869666091.2299976</v>
      </c>
      <c r="I20" s="183">
        <f t="shared" si="1"/>
        <v>6869.6660912299976</v>
      </c>
    </row>
    <row r="21" spans="1:9" ht="15" x14ac:dyDescent="0.25">
      <c r="A21" s="7">
        <v>2016</v>
      </c>
      <c r="B21" s="71">
        <v>237703532.27000001</v>
      </c>
      <c r="C21" s="71">
        <v>387143433.51999998</v>
      </c>
      <c r="D21" s="71">
        <v>377551376.2899999</v>
      </c>
      <c r="E21" s="71">
        <v>1079252658.4899998</v>
      </c>
      <c r="F21" s="71">
        <v>349652787.1499998</v>
      </c>
      <c r="G21" s="71">
        <v>902845057.49999917</v>
      </c>
      <c r="H21" s="71">
        <f t="shared" si="0"/>
        <v>3334148845.2199984</v>
      </c>
      <c r="I21" s="183">
        <f t="shared" si="1"/>
        <v>3334.1488452199983</v>
      </c>
    </row>
    <row r="22" spans="1:9" ht="15" x14ac:dyDescent="0.25">
      <c r="A22" s="7">
        <v>2017</v>
      </c>
      <c r="B22" s="71">
        <v>288314529.44000012</v>
      </c>
      <c r="C22" s="71">
        <v>491458082.57000047</v>
      </c>
      <c r="D22" s="71">
        <v>495686430.17999989</v>
      </c>
      <c r="E22" s="71">
        <v>1587837378.2599983</v>
      </c>
      <c r="F22" s="71">
        <v>389701252.76999968</v>
      </c>
      <c r="G22" s="71">
        <v>721739161.80000007</v>
      </c>
      <c r="H22" s="71">
        <f t="shared" si="0"/>
        <v>3974736835.0199986</v>
      </c>
      <c r="I22" s="183">
        <f t="shared" si="1"/>
        <v>3974.7368350199986</v>
      </c>
    </row>
    <row r="23" spans="1:9" ht="15" x14ac:dyDescent="0.25">
      <c r="A23" s="7">
        <v>2018</v>
      </c>
      <c r="B23" s="71">
        <v>1425051440.4699998</v>
      </c>
      <c r="C23" s="71">
        <v>656187528.79000008</v>
      </c>
      <c r="D23" s="71">
        <v>430991600.36000037</v>
      </c>
      <c r="E23" s="71">
        <v>1079993174.7299998</v>
      </c>
      <c r="F23" s="71">
        <v>755185111.21000004</v>
      </c>
      <c r="G23" s="71">
        <v>607224592.74000001</v>
      </c>
      <c r="H23" s="71">
        <f t="shared" si="0"/>
        <v>4954633448.2999992</v>
      </c>
      <c r="I23" s="183">
        <f t="shared" si="1"/>
        <v>4954.6334482999991</v>
      </c>
    </row>
    <row r="24" spans="1:9" ht="15" x14ac:dyDescent="0.25">
      <c r="A24" s="7">
        <v>2019</v>
      </c>
      <c r="B24" s="71">
        <v>1337050021</v>
      </c>
      <c r="C24" s="71">
        <v>1039611189</v>
      </c>
      <c r="D24" s="71">
        <v>355394579.89999998</v>
      </c>
      <c r="E24" s="71">
        <v>1332676908</v>
      </c>
      <c r="F24" s="71">
        <v>1117881994</v>
      </c>
      <c r="G24" s="71">
        <v>720005678</v>
      </c>
      <c r="H24" s="71">
        <f t="shared" si="0"/>
        <v>5902620369.8999996</v>
      </c>
      <c r="I24" s="183">
        <f t="shared" si="1"/>
        <v>5902.6203698999998</v>
      </c>
    </row>
    <row r="25" spans="1:9" ht="15" x14ac:dyDescent="0.25">
      <c r="A25" s="7">
        <v>2020</v>
      </c>
      <c r="B25" s="71">
        <v>1431735521</v>
      </c>
      <c r="C25" s="71">
        <v>741526628</v>
      </c>
      <c r="D25" s="71">
        <v>215286136</v>
      </c>
      <c r="E25" s="71">
        <v>856591270</v>
      </c>
      <c r="F25" s="71">
        <v>389591504</v>
      </c>
      <c r="G25" s="71">
        <v>674442065</v>
      </c>
      <c r="H25" s="71">
        <f t="shared" si="0"/>
        <v>4309173124</v>
      </c>
      <c r="I25" s="183">
        <f t="shared" si="1"/>
        <v>4309.1731239999999</v>
      </c>
    </row>
    <row r="26" spans="1:9" ht="15" x14ac:dyDescent="0.25">
      <c r="A26" s="7">
        <v>2021</v>
      </c>
      <c r="B26" s="71">
        <v>1395092174</v>
      </c>
      <c r="C26" s="71">
        <v>737787832</v>
      </c>
      <c r="D26" s="71">
        <v>328981420</v>
      </c>
      <c r="E26" s="71">
        <v>1339605552</v>
      </c>
      <c r="F26" s="71">
        <v>597146964</v>
      </c>
      <c r="G26" s="71">
        <v>756728321</v>
      </c>
      <c r="H26" s="71">
        <f t="shared" si="0"/>
        <v>5155342263</v>
      </c>
      <c r="I26" s="183">
        <f t="shared" si="1"/>
        <v>5155.3422629999995</v>
      </c>
    </row>
    <row r="27" spans="1:9" ht="15" x14ac:dyDescent="0.25">
      <c r="A27" s="7">
        <v>2022</v>
      </c>
      <c r="B27" s="71">
        <v>1335887370</v>
      </c>
      <c r="C27" s="71">
        <v>684819598</v>
      </c>
      <c r="D27" s="71">
        <v>423126277</v>
      </c>
      <c r="E27" s="71">
        <v>1253024046</v>
      </c>
      <c r="F27" s="71">
        <v>937242150</v>
      </c>
      <c r="G27" s="71">
        <v>609897877</v>
      </c>
      <c r="H27" s="71">
        <f t="shared" si="0"/>
        <v>5243997318</v>
      </c>
      <c r="I27" s="183">
        <f t="shared" si="1"/>
        <v>5243.9973179999997</v>
      </c>
    </row>
    <row r="28" spans="1:9" ht="15" x14ac:dyDescent="0.25">
      <c r="A28" s="7">
        <v>2023</v>
      </c>
      <c r="B28" s="71">
        <v>1236526450</v>
      </c>
      <c r="C28" s="71">
        <v>854962191</v>
      </c>
      <c r="D28" s="71">
        <v>443170499</v>
      </c>
      <c r="E28" s="71">
        <v>1143261760</v>
      </c>
      <c r="F28" s="71">
        <v>928362003</v>
      </c>
      <c r="G28" s="71">
        <v>329806206</v>
      </c>
      <c r="H28" s="71">
        <f t="shared" si="0"/>
        <v>4936089109</v>
      </c>
      <c r="I28" s="183">
        <f t="shared" si="1"/>
        <v>4936.0891089999996</v>
      </c>
    </row>
    <row r="29" spans="1:9" ht="15" x14ac:dyDescent="0.25">
      <c r="A29" s="7">
        <v>2024</v>
      </c>
      <c r="B29" s="71">
        <v>1097941470</v>
      </c>
      <c r="C29" s="71">
        <v>992788285</v>
      </c>
      <c r="D29" s="71">
        <v>567644516</v>
      </c>
      <c r="E29" s="71">
        <v>1126735858</v>
      </c>
      <c r="F29" s="71">
        <v>728541503</v>
      </c>
      <c r="G29" s="71">
        <v>488008810</v>
      </c>
      <c r="H29" s="71">
        <f t="shared" si="0"/>
        <v>5001660442</v>
      </c>
      <c r="I29" s="183">
        <f t="shared" si="1"/>
        <v>5001.6604420000003</v>
      </c>
    </row>
    <row r="30" spans="1:9" s="186" customFormat="1" ht="25.5" x14ac:dyDescent="0.25">
      <c r="A30" s="184" t="s">
        <v>829</v>
      </c>
      <c r="B30" s="185">
        <f>SUM(B31:B35)</f>
        <v>385836096</v>
      </c>
      <c r="C30" s="185">
        <f t="shared" ref="C30:F30" si="2">SUM(C31:C35)</f>
        <v>306932710</v>
      </c>
      <c r="D30" s="185">
        <f t="shared" si="2"/>
        <v>265189558</v>
      </c>
      <c r="E30" s="185">
        <f t="shared" si="2"/>
        <v>408422213</v>
      </c>
      <c r="F30" s="185">
        <f t="shared" si="2"/>
        <v>279932829</v>
      </c>
      <c r="G30" s="185">
        <f>SUM(G31:G35)</f>
        <v>198806237</v>
      </c>
      <c r="H30" s="185">
        <f>SUM(B30:G30)</f>
        <v>1845119643</v>
      </c>
      <c r="I30" s="183">
        <f t="shared" si="1"/>
        <v>1845.119643</v>
      </c>
    </row>
    <row r="31" spans="1:9" x14ac:dyDescent="0.2">
      <c r="A31" s="187" t="s">
        <v>274</v>
      </c>
      <c r="B31" s="71">
        <v>78591259</v>
      </c>
      <c r="C31" s="71">
        <v>59529458</v>
      </c>
      <c r="D31" s="71">
        <v>39046265</v>
      </c>
      <c r="E31" s="71">
        <v>65513876</v>
      </c>
      <c r="F31" s="71">
        <v>68560288</v>
      </c>
      <c r="G31" s="71">
        <v>56739621</v>
      </c>
      <c r="H31" s="71">
        <f>SUM(B31:G31)</f>
        <v>367980767</v>
      </c>
      <c r="I31" s="188"/>
    </row>
    <row r="32" spans="1:9" x14ac:dyDescent="0.2">
      <c r="A32" s="187" t="s">
        <v>695</v>
      </c>
      <c r="B32" s="71">
        <v>60719521</v>
      </c>
      <c r="C32" s="71">
        <v>43342058</v>
      </c>
      <c r="D32" s="71">
        <v>38974496</v>
      </c>
      <c r="E32" s="71">
        <v>69551782</v>
      </c>
      <c r="F32" s="71">
        <v>41952348</v>
      </c>
      <c r="G32" s="71">
        <v>32446483</v>
      </c>
      <c r="H32" s="71">
        <f t="shared" ref="H32:H35" si="3">SUM(B32:G32)</f>
        <v>286986688</v>
      </c>
      <c r="I32" s="188"/>
    </row>
    <row r="33" spans="1:9" x14ac:dyDescent="0.2">
      <c r="A33" s="187" t="s">
        <v>747</v>
      </c>
      <c r="B33" s="71">
        <v>81153599</v>
      </c>
      <c r="C33" s="71">
        <v>71695196</v>
      </c>
      <c r="D33" s="71">
        <v>88730867</v>
      </c>
      <c r="E33" s="71">
        <v>76454655</v>
      </c>
      <c r="F33" s="71">
        <v>54540871</v>
      </c>
      <c r="G33" s="71">
        <v>31421890</v>
      </c>
      <c r="H33" s="71">
        <f t="shared" si="3"/>
        <v>403997078</v>
      </c>
      <c r="I33" s="188"/>
    </row>
    <row r="34" spans="1:9" x14ac:dyDescent="0.2">
      <c r="A34" s="187" t="s">
        <v>808</v>
      </c>
      <c r="B34" s="71">
        <v>83682256</v>
      </c>
      <c r="C34" s="71">
        <v>58840351</v>
      </c>
      <c r="D34" s="71">
        <v>48618466</v>
      </c>
      <c r="E34" s="71">
        <v>103640760</v>
      </c>
      <c r="F34" s="71">
        <v>59682959</v>
      </c>
      <c r="G34" s="71">
        <v>29759724</v>
      </c>
      <c r="H34" s="71">
        <f t="shared" si="3"/>
        <v>384224516</v>
      </c>
      <c r="I34" s="188"/>
    </row>
    <row r="35" spans="1:9" x14ac:dyDescent="0.2">
      <c r="A35" s="187" t="s">
        <v>830</v>
      </c>
      <c r="B35" s="71">
        <v>81689461</v>
      </c>
      <c r="C35" s="71">
        <v>73525647</v>
      </c>
      <c r="D35" s="71">
        <v>49819464</v>
      </c>
      <c r="E35" s="71">
        <v>93261140</v>
      </c>
      <c r="F35" s="71">
        <v>55196363</v>
      </c>
      <c r="G35" s="71">
        <v>48438519</v>
      </c>
      <c r="H35" s="71">
        <f t="shared" si="3"/>
        <v>401930594</v>
      </c>
      <c r="I35" s="188"/>
    </row>
    <row r="36" spans="1:9" ht="13.9" customHeight="1" x14ac:dyDescent="0.2">
      <c r="A36" s="187"/>
      <c r="B36" s="71"/>
      <c r="C36" s="71"/>
      <c r="D36" s="71"/>
      <c r="E36" s="71"/>
      <c r="F36" s="71"/>
      <c r="G36" s="71"/>
      <c r="H36" s="71"/>
      <c r="I36" s="188"/>
    </row>
    <row r="37" spans="1:9" x14ac:dyDescent="0.2">
      <c r="A37" s="1065" t="s">
        <v>831</v>
      </c>
      <c r="B37" s="1065"/>
      <c r="C37" s="1065"/>
      <c r="D37" s="1065"/>
      <c r="E37" s="1065"/>
      <c r="F37" s="1065"/>
      <c r="G37" s="1065"/>
      <c r="H37" s="1065"/>
    </row>
    <row r="38" spans="1:9" x14ac:dyDescent="0.2">
      <c r="A38" s="7" t="s">
        <v>832</v>
      </c>
      <c r="B38" s="189">
        <v>93809598</v>
      </c>
      <c r="C38" s="189">
        <v>104241633</v>
      </c>
      <c r="D38" s="189">
        <v>45137598</v>
      </c>
      <c r="E38" s="189">
        <v>85563406</v>
      </c>
      <c r="F38" s="189">
        <v>55782898</v>
      </c>
      <c r="G38" s="189">
        <v>33838617</v>
      </c>
      <c r="H38" s="189">
        <f>SUM(B38:G38)</f>
        <v>418373750</v>
      </c>
    </row>
    <row r="39" spans="1:9" x14ac:dyDescent="0.2">
      <c r="A39" s="7" t="s">
        <v>833</v>
      </c>
      <c r="B39" s="189">
        <v>81689461</v>
      </c>
      <c r="C39" s="189">
        <v>73525647</v>
      </c>
      <c r="D39" s="189">
        <v>49819464</v>
      </c>
      <c r="E39" s="189">
        <v>93261140</v>
      </c>
      <c r="F39" s="189">
        <v>55196363</v>
      </c>
      <c r="G39" s="189">
        <v>48438519</v>
      </c>
      <c r="H39" s="189">
        <f>SUM(B39:G39)</f>
        <v>401930594</v>
      </c>
    </row>
    <row r="40" spans="1:9" x14ac:dyDescent="0.2">
      <c r="A40" s="190" t="s">
        <v>275</v>
      </c>
      <c r="B40" s="191">
        <f t="shared" ref="B40:H40" si="4">B39/B38-1</f>
        <v>-0.12919932777027787</v>
      </c>
      <c r="C40" s="191">
        <f t="shared" si="4"/>
        <v>-0.2946614046232372</v>
      </c>
      <c r="D40" s="191">
        <f t="shared" si="4"/>
        <v>0.10372430540056654</v>
      </c>
      <c r="E40" s="191">
        <f t="shared" si="4"/>
        <v>8.9965259213734328E-2</v>
      </c>
      <c r="F40" s="191">
        <f t="shared" si="4"/>
        <v>-1.0514602522084804E-2</v>
      </c>
      <c r="G40" s="191">
        <f t="shared" si="4"/>
        <v>0.43145681751709897</v>
      </c>
      <c r="H40" s="191">
        <f t="shared" si="4"/>
        <v>-3.9302551845090683E-2</v>
      </c>
    </row>
    <row r="41" spans="1:9" x14ac:dyDescent="0.2">
      <c r="A41" s="59"/>
      <c r="B41" s="770"/>
      <c r="C41" s="770"/>
      <c r="D41" s="770"/>
      <c r="E41" s="770"/>
      <c r="F41" s="770"/>
      <c r="G41" s="770"/>
      <c r="H41" s="770"/>
    </row>
    <row r="42" spans="1:9" x14ac:dyDescent="0.2">
      <c r="A42" s="1066" t="s">
        <v>834</v>
      </c>
      <c r="B42" s="1066"/>
      <c r="C42" s="1066"/>
      <c r="D42" s="1066"/>
      <c r="E42" s="1066"/>
      <c r="F42" s="1066"/>
      <c r="G42" s="1066"/>
      <c r="H42" s="1066"/>
    </row>
    <row r="43" spans="1:9" x14ac:dyDescent="0.2">
      <c r="A43" s="771" t="s">
        <v>835</v>
      </c>
      <c r="B43" s="772">
        <v>378133917</v>
      </c>
      <c r="C43" s="772">
        <v>346444042</v>
      </c>
      <c r="D43" s="772">
        <v>189803808</v>
      </c>
      <c r="E43" s="772">
        <v>369431469</v>
      </c>
      <c r="F43" s="772">
        <v>276248358</v>
      </c>
      <c r="G43" s="772">
        <v>203048513</v>
      </c>
      <c r="H43" s="772">
        <f>SUM(B43:G43)</f>
        <v>1763110107</v>
      </c>
    </row>
    <row r="44" spans="1:9" x14ac:dyDescent="0.2">
      <c r="A44" s="771" t="s">
        <v>836</v>
      </c>
      <c r="B44" s="772">
        <v>385836096</v>
      </c>
      <c r="C44" s="772">
        <v>306932710</v>
      </c>
      <c r="D44" s="772">
        <v>265189558</v>
      </c>
      <c r="E44" s="772">
        <v>408422213</v>
      </c>
      <c r="F44" s="772">
        <v>279932829</v>
      </c>
      <c r="G44" s="772">
        <v>198806237</v>
      </c>
      <c r="H44" s="772">
        <f>SUM(B44:G44)</f>
        <v>1845119643</v>
      </c>
    </row>
    <row r="45" spans="1:9" x14ac:dyDescent="0.2">
      <c r="A45" s="773" t="s">
        <v>275</v>
      </c>
      <c r="B45" s="774">
        <f t="shared" ref="B45:H45" si="5">B44/B43-1</f>
        <v>2.0368918665394364E-2</v>
      </c>
      <c r="C45" s="774">
        <f t="shared" si="5"/>
        <v>-0.11404823639599493</v>
      </c>
      <c r="D45" s="774">
        <f t="shared" si="5"/>
        <v>0.39717722628620811</v>
      </c>
      <c r="E45" s="774">
        <f t="shared" si="5"/>
        <v>0.10554256275336416</v>
      </c>
      <c r="F45" s="774">
        <f t="shared" si="5"/>
        <v>1.3337530860545455E-2</v>
      </c>
      <c r="G45" s="774">
        <f t="shared" si="5"/>
        <v>-2.0892918334250443E-2</v>
      </c>
      <c r="H45" s="774">
        <f t="shared" si="5"/>
        <v>4.6514131859604735E-2</v>
      </c>
    </row>
    <row r="47" spans="1:9" x14ac:dyDescent="0.2">
      <c r="A47" s="1065" t="s">
        <v>276</v>
      </c>
      <c r="B47" s="1065"/>
      <c r="C47" s="1065"/>
      <c r="D47" s="1065"/>
      <c r="E47" s="1065"/>
      <c r="F47" s="1065"/>
      <c r="G47" s="1065"/>
      <c r="H47" s="1065"/>
    </row>
    <row r="48" spans="1:9" x14ac:dyDescent="0.2">
      <c r="A48" s="7" t="s">
        <v>810</v>
      </c>
      <c r="B48" s="192">
        <v>83682256</v>
      </c>
      <c r="C48" s="192">
        <v>58840351</v>
      </c>
      <c r="D48" s="192">
        <v>48618466</v>
      </c>
      <c r="E48" s="192">
        <v>103640760</v>
      </c>
      <c r="F48" s="192">
        <v>59682959</v>
      </c>
      <c r="G48" s="192">
        <v>29759724</v>
      </c>
      <c r="H48" s="192">
        <f>SUM(B48:G48)</f>
        <v>384224516</v>
      </c>
    </row>
    <row r="49" spans="1:8" x14ac:dyDescent="0.2">
      <c r="A49" s="7" t="s">
        <v>833</v>
      </c>
      <c r="B49" s="192">
        <v>81689461</v>
      </c>
      <c r="C49" s="192">
        <v>73525647</v>
      </c>
      <c r="D49" s="192">
        <v>49819464</v>
      </c>
      <c r="E49" s="192">
        <v>93261140</v>
      </c>
      <c r="F49" s="192">
        <v>55196363</v>
      </c>
      <c r="G49" s="192">
        <v>48438519</v>
      </c>
      <c r="H49" s="192">
        <f>SUM(B49:G49)</f>
        <v>401930594</v>
      </c>
    </row>
    <row r="50" spans="1:8" x14ac:dyDescent="0.2">
      <c r="A50" s="190" t="s">
        <v>275</v>
      </c>
      <c r="B50" s="191">
        <f t="shared" ref="B50:H50" si="6">B49/B48-1</f>
        <v>-2.3813829780114926E-2</v>
      </c>
      <c r="C50" s="191">
        <f t="shared" si="6"/>
        <v>0.24957866073912438</v>
      </c>
      <c r="D50" s="191">
        <f t="shared" si="6"/>
        <v>2.4702507067993373E-2</v>
      </c>
      <c r="E50" s="191">
        <f t="shared" si="6"/>
        <v>-0.10014997960261962</v>
      </c>
      <c r="F50" s="191">
        <f t="shared" si="6"/>
        <v>-7.517381971627779E-2</v>
      </c>
      <c r="G50" s="191">
        <f t="shared" si="6"/>
        <v>0.62765350243167584</v>
      </c>
      <c r="H50" s="191">
        <f t="shared" si="6"/>
        <v>4.6082634664571964E-2</v>
      </c>
    </row>
    <row r="51" spans="1:8" ht="36.6" customHeight="1" x14ac:dyDescent="0.2">
      <c r="A51" s="1067" t="s">
        <v>314</v>
      </c>
      <c r="B51" s="1068"/>
      <c r="C51" s="1068"/>
      <c r="D51" s="1068"/>
      <c r="E51" s="1068"/>
      <c r="F51" s="1068"/>
      <c r="G51" s="1068"/>
      <c r="H51" s="1068"/>
    </row>
    <row r="52" spans="1:8" ht="21" customHeight="1" x14ac:dyDescent="0.2"/>
    <row r="55" spans="1:8" ht="47.25" customHeight="1" x14ac:dyDescent="0.2"/>
    <row r="56" spans="1:8" ht="22.5" customHeight="1" x14ac:dyDescent="0.2"/>
    <row r="58" spans="1:8" x14ac:dyDescent="0.2">
      <c r="A58" s="6"/>
    </row>
    <row r="60" spans="1:8" ht="57.75" customHeight="1" x14ac:dyDescent="0.2">
      <c r="A60" s="1038" t="s">
        <v>837</v>
      </c>
      <c r="B60" s="1038"/>
      <c r="C60" s="1038"/>
      <c r="D60" s="1038"/>
      <c r="E60" s="1038"/>
      <c r="F60" s="1038"/>
      <c r="G60" s="193"/>
      <c r="H60" s="193"/>
    </row>
  </sheetData>
  <mergeCells count="5">
    <mergeCell ref="A37:H37"/>
    <mergeCell ref="A42:H42"/>
    <mergeCell ref="A47:H47"/>
    <mergeCell ref="A51:H51"/>
    <mergeCell ref="A60:F60"/>
  </mergeCells>
  <pageMargins left="0.7" right="0.7" top="0.75" bottom="0.75" header="0.3" footer="0.3"/>
  <pageSetup scale="68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83194-445E-4EC6-8ECA-D429E6534E5C}">
  <sheetPr>
    <tabColor rgb="FF002060"/>
    <pageSetUpPr fitToPage="1"/>
  </sheetPr>
  <dimension ref="A1:I604"/>
  <sheetViews>
    <sheetView showGridLines="0" view="pageBreakPreview" zoomScaleNormal="100" zoomScaleSheetLayoutView="100" workbookViewId="0"/>
  </sheetViews>
  <sheetFormatPr baseColWidth="10" defaultColWidth="11.42578125" defaultRowHeight="12.75" x14ac:dyDescent="0.2"/>
  <cols>
    <col min="1" max="1" width="56.7109375" style="6" bestFit="1" customWidth="1"/>
    <col min="2" max="3" width="14.140625" style="6" customWidth="1"/>
    <col min="4" max="4" width="11.85546875" style="10" customWidth="1"/>
    <col min="5" max="5" width="15.7109375" style="10" customWidth="1"/>
    <col min="6" max="6" width="15.42578125" style="9" customWidth="1"/>
    <col min="7" max="7" width="11.85546875" style="9" customWidth="1"/>
    <col min="8" max="8" width="11.42578125" style="9"/>
    <col min="9" max="9" width="2.5703125" style="9" customWidth="1"/>
    <col min="10" max="11" width="11.42578125" style="9" customWidth="1"/>
    <col min="12" max="16384" width="11.42578125" style="9"/>
  </cols>
  <sheetData>
    <row r="1" spans="1:8" s="186" customFormat="1" ht="14.25" customHeight="1" x14ac:dyDescent="0.25">
      <c r="A1" s="194" t="s">
        <v>525</v>
      </c>
      <c r="D1" s="195"/>
      <c r="E1" s="195"/>
      <c r="F1" s="195"/>
    </row>
    <row r="2" spans="1:8" s="186" customFormat="1" ht="14.25" customHeight="1" x14ac:dyDescent="0.25">
      <c r="A2" s="196" t="s">
        <v>309</v>
      </c>
      <c r="D2" s="195"/>
      <c r="E2" s="195"/>
      <c r="F2" s="195"/>
    </row>
    <row r="3" spans="1:8" s="186" customFormat="1" ht="14.25" customHeight="1" x14ac:dyDescent="0.25">
      <c r="A3" s="197"/>
      <c r="D3" s="195"/>
      <c r="E3" s="195"/>
      <c r="F3" s="195"/>
    </row>
    <row r="4" spans="1:8" s="186" customFormat="1" ht="14.25" customHeight="1" thickBot="1" x14ac:dyDescent="0.3">
      <c r="A4" s="198" t="s">
        <v>315</v>
      </c>
      <c r="D4" s="195"/>
      <c r="E4" s="195"/>
      <c r="F4" s="195"/>
    </row>
    <row r="5" spans="1:8" s="200" customFormat="1" ht="14.25" customHeight="1" thickBot="1" x14ac:dyDescent="0.3">
      <c r="A5" s="199"/>
      <c r="B5" s="1069" t="s">
        <v>815</v>
      </c>
      <c r="C5" s="1070"/>
      <c r="D5" s="1070"/>
      <c r="E5" s="1071" t="s">
        <v>816</v>
      </c>
      <c r="F5" s="1072"/>
      <c r="G5" s="1072"/>
      <c r="H5" s="1073"/>
    </row>
    <row r="6" spans="1:8" s="200" customFormat="1" ht="14.25" customHeight="1" thickBot="1" x14ac:dyDescent="0.3">
      <c r="A6" s="201" t="s">
        <v>184</v>
      </c>
      <c r="B6" s="202">
        <v>2024</v>
      </c>
      <c r="C6" s="203">
        <v>2025</v>
      </c>
      <c r="D6" s="204" t="s">
        <v>275</v>
      </c>
      <c r="E6" s="202">
        <v>2024</v>
      </c>
      <c r="F6" s="203">
        <v>2025</v>
      </c>
      <c r="G6" s="204" t="s">
        <v>275</v>
      </c>
      <c r="H6" s="775" t="s">
        <v>277</v>
      </c>
    </row>
    <row r="7" spans="1:8" s="186" customFormat="1" ht="14.25" customHeight="1" x14ac:dyDescent="0.25">
      <c r="A7" s="491" t="s">
        <v>254</v>
      </c>
      <c r="B7" s="180">
        <v>67719149</v>
      </c>
      <c r="C7" s="205">
        <v>60069102</v>
      </c>
      <c r="D7" s="206">
        <f t="shared" ref="D7:D27" si="0">C7/B7-1</f>
        <v>-0.11296726425194736</v>
      </c>
      <c r="E7" s="180">
        <v>301329410</v>
      </c>
      <c r="F7" s="205">
        <v>275985301</v>
      </c>
      <c r="G7" s="206">
        <f t="shared" ref="G7:G28" si="1">F7/E7-1</f>
        <v>-8.4107651490108459E-2</v>
      </c>
      <c r="H7" s="207">
        <f>+F7/$F$29</f>
        <v>0.1495758294303737</v>
      </c>
    </row>
    <row r="8" spans="1:8" s="186" customFormat="1" ht="14.25" customHeight="1" x14ac:dyDescent="0.25">
      <c r="A8" s="492" t="s">
        <v>250</v>
      </c>
      <c r="B8" s="180">
        <v>58392171</v>
      </c>
      <c r="C8" s="205">
        <v>56317313</v>
      </c>
      <c r="D8" s="206">
        <f t="shared" si="0"/>
        <v>-3.5533153922295502E-2</v>
      </c>
      <c r="E8" s="180">
        <v>183471270</v>
      </c>
      <c r="F8" s="205">
        <v>220444777</v>
      </c>
      <c r="G8" s="206">
        <f t="shared" si="1"/>
        <v>0.20152205301680204</v>
      </c>
      <c r="H8" s="207">
        <f t="shared" ref="H8:H28" si="2">+F8/$F$29</f>
        <v>0.11947451637422084</v>
      </c>
    </row>
    <row r="9" spans="1:8" s="186" customFormat="1" ht="14.25" customHeight="1" x14ac:dyDescent="0.25">
      <c r="A9" s="492" t="s">
        <v>260</v>
      </c>
      <c r="B9" s="180">
        <v>66906950</v>
      </c>
      <c r="C9" s="205">
        <v>41705905</v>
      </c>
      <c r="D9" s="206">
        <f t="shared" si="0"/>
        <v>-0.37665810502496377</v>
      </c>
      <c r="E9" s="180">
        <v>226191078</v>
      </c>
      <c r="F9" s="205">
        <v>199163672</v>
      </c>
      <c r="G9" s="206">
        <f t="shared" si="1"/>
        <v>-0.11948926650413683</v>
      </c>
      <c r="H9" s="407">
        <f t="shared" si="2"/>
        <v>0.10794079004881095</v>
      </c>
    </row>
    <row r="10" spans="1:8" s="186" customFormat="1" ht="14.25" customHeight="1" x14ac:dyDescent="0.25">
      <c r="A10" s="491" t="s">
        <v>307</v>
      </c>
      <c r="B10" s="180">
        <v>27858886</v>
      </c>
      <c r="C10" s="205">
        <v>34485022</v>
      </c>
      <c r="D10" s="206">
        <f t="shared" si="0"/>
        <v>0.23784640922110101</v>
      </c>
      <c r="E10" s="180">
        <v>136398555</v>
      </c>
      <c r="F10" s="205">
        <v>198453615</v>
      </c>
      <c r="G10" s="206">
        <f t="shared" si="1"/>
        <v>0.45495393994459832</v>
      </c>
      <c r="H10" s="407">
        <f t="shared" si="2"/>
        <v>0.10755596026138019</v>
      </c>
    </row>
    <row r="11" spans="1:8" s="186" customFormat="1" ht="14.25" customHeight="1" x14ac:dyDescent="0.25">
      <c r="A11" s="492" t="s">
        <v>256</v>
      </c>
      <c r="B11" s="180">
        <v>33147597</v>
      </c>
      <c r="C11" s="205">
        <v>37902054</v>
      </c>
      <c r="D11" s="206">
        <f t="shared" si="0"/>
        <v>0.14343293120161915</v>
      </c>
      <c r="E11" s="180">
        <v>119369525</v>
      </c>
      <c r="F11" s="205">
        <v>181991601</v>
      </c>
      <c r="G11" s="206">
        <f t="shared" si="1"/>
        <v>0.52460689610685818</v>
      </c>
      <c r="H11" s="207">
        <f t="shared" si="2"/>
        <v>9.8634038009642502E-2</v>
      </c>
    </row>
    <row r="12" spans="1:8" s="186" customFormat="1" ht="14.25" customHeight="1" x14ac:dyDescent="0.25">
      <c r="A12" s="493" t="s">
        <v>263</v>
      </c>
      <c r="B12" s="180">
        <v>22092431</v>
      </c>
      <c r="C12" s="205">
        <v>47144448</v>
      </c>
      <c r="D12" s="206">
        <f t="shared" si="0"/>
        <v>1.1339637996379848</v>
      </c>
      <c r="E12" s="180">
        <v>109054306</v>
      </c>
      <c r="F12" s="205">
        <v>154898998</v>
      </c>
      <c r="G12" s="206">
        <f t="shared" si="1"/>
        <v>0.42038406076326784</v>
      </c>
      <c r="H12" s="207">
        <f t="shared" si="2"/>
        <v>8.3950652516033078E-2</v>
      </c>
    </row>
    <row r="13" spans="1:8" s="186" customFormat="1" ht="14.25" customHeight="1" x14ac:dyDescent="0.25">
      <c r="A13" s="492" t="s">
        <v>248</v>
      </c>
      <c r="B13" s="180">
        <v>31875529</v>
      </c>
      <c r="C13" s="205">
        <v>34069518</v>
      </c>
      <c r="D13" s="206">
        <f t="shared" si="0"/>
        <v>6.8829885144808145E-2</v>
      </c>
      <c r="E13" s="180">
        <v>174793617</v>
      </c>
      <c r="F13" s="205">
        <v>143548271</v>
      </c>
      <c r="G13" s="206">
        <f t="shared" si="1"/>
        <v>-0.17875564643759279</v>
      </c>
      <c r="H13" s="207">
        <f t="shared" si="2"/>
        <v>7.7798895884390082E-2</v>
      </c>
    </row>
    <row r="14" spans="1:8" s="186" customFormat="1" ht="14.25" customHeight="1" x14ac:dyDescent="0.25">
      <c r="A14" s="493" t="s">
        <v>269</v>
      </c>
      <c r="B14" s="180">
        <v>22235933</v>
      </c>
      <c r="C14" s="205">
        <v>14597280</v>
      </c>
      <c r="D14" s="206">
        <f t="shared" si="0"/>
        <v>-0.34352743372630234</v>
      </c>
      <c r="E14" s="180">
        <v>121153338</v>
      </c>
      <c r="F14" s="205">
        <v>87948806</v>
      </c>
      <c r="G14" s="206">
        <f t="shared" si="1"/>
        <v>-0.27407030254502773</v>
      </c>
      <c r="H14" s="207">
        <f t="shared" si="2"/>
        <v>4.7665638558268823E-2</v>
      </c>
    </row>
    <row r="15" spans="1:8" s="186" customFormat="1" ht="14.25" customHeight="1" x14ac:dyDescent="0.25">
      <c r="A15" s="493" t="s">
        <v>268</v>
      </c>
      <c r="B15" s="180">
        <v>14780829</v>
      </c>
      <c r="C15" s="205">
        <v>14333974</v>
      </c>
      <c r="D15" s="206">
        <f t="shared" si="0"/>
        <v>-3.0232066144598502E-2</v>
      </c>
      <c r="E15" s="180">
        <v>65679135</v>
      </c>
      <c r="F15" s="205">
        <v>80808108</v>
      </c>
      <c r="G15" s="206">
        <f t="shared" si="1"/>
        <v>0.23034671513259108</v>
      </c>
      <c r="H15" s="207">
        <f t="shared" si="2"/>
        <v>4.3795592500773133E-2</v>
      </c>
    </row>
    <row r="16" spans="1:8" s="186" customFormat="1" ht="14.25" customHeight="1" x14ac:dyDescent="0.25">
      <c r="A16" s="493" t="s">
        <v>249</v>
      </c>
      <c r="B16" s="180">
        <v>13188086</v>
      </c>
      <c r="C16" s="205">
        <v>12689605</v>
      </c>
      <c r="D16" s="206">
        <f t="shared" si="0"/>
        <v>-3.7797827524024386E-2</v>
      </c>
      <c r="E16" s="180">
        <v>59016145</v>
      </c>
      <c r="F16" s="205">
        <v>74902626</v>
      </c>
      <c r="G16" s="206">
        <f t="shared" si="1"/>
        <v>0.26918872793199222</v>
      </c>
      <c r="H16" s="207">
        <f t="shared" si="2"/>
        <v>4.0594996798264532E-2</v>
      </c>
    </row>
    <row r="17" spans="1:9" s="186" customFormat="1" ht="14.25" customHeight="1" x14ac:dyDescent="0.25">
      <c r="A17" s="493" t="s">
        <v>259</v>
      </c>
      <c r="B17" s="180">
        <v>18166412</v>
      </c>
      <c r="C17" s="205">
        <v>6512218</v>
      </c>
      <c r="D17" s="206">
        <f t="shared" si="0"/>
        <v>-0.6415242591657615</v>
      </c>
      <c r="E17" s="180">
        <v>66307342</v>
      </c>
      <c r="F17" s="205">
        <v>56510419</v>
      </c>
      <c r="G17" s="206">
        <f t="shared" si="1"/>
        <v>-0.14775019936706257</v>
      </c>
      <c r="H17" s="207">
        <f t="shared" si="2"/>
        <v>3.0626967315853348E-2</v>
      </c>
    </row>
    <row r="18" spans="1:9" s="186" customFormat="1" ht="14.25" customHeight="1" x14ac:dyDescent="0.25">
      <c r="A18" s="493" t="s">
        <v>264</v>
      </c>
      <c r="B18" s="180">
        <v>11008235</v>
      </c>
      <c r="C18" s="205">
        <v>11488380</v>
      </c>
      <c r="D18" s="206">
        <f t="shared" si="0"/>
        <v>4.361689226292853E-2</v>
      </c>
      <c r="E18" s="180">
        <v>53385679</v>
      </c>
      <c r="F18" s="205">
        <v>53402306</v>
      </c>
      <c r="G18" s="836">
        <f t="shared" si="1"/>
        <v>3.1145056710801811E-4</v>
      </c>
      <c r="H18" s="207">
        <f t="shared" si="2"/>
        <v>2.8942462459059085E-2</v>
      </c>
    </row>
    <row r="19" spans="1:9" s="186" customFormat="1" ht="14.25" customHeight="1" x14ac:dyDescent="0.25">
      <c r="A19" s="493" t="s">
        <v>251</v>
      </c>
      <c r="B19" s="180">
        <v>13172746</v>
      </c>
      <c r="C19" s="205">
        <v>12042377</v>
      </c>
      <c r="D19" s="206">
        <f t="shared" si="0"/>
        <v>-8.5811189253933828E-2</v>
      </c>
      <c r="E19" s="180">
        <v>67859750</v>
      </c>
      <c r="F19" s="205">
        <v>43198897</v>
      </c>
      <c r="G19" s="206">
        <f t="shared" si="1"/>
        <v>-0.36340913428063026</v>
      </c>
      <c r="H19" s="207">
        <f t="shared" si="2"/>
        <v>2.3412518079186696E-2</v>
      </c>
    </row>
    <row r="20" spans="1:9" s="186" customFormat="1" ht="14.25" customHeight="1" x14ac:dyDescent="0.25">
      <c r="A20" s="493" t="s">
        <v>261</v>
      </c>
      <c r="B20" s="180">
        <v>7115609</v>
      </c>
      <c r="C20" s="205">
        <v>7220350</v>
      </c>
      <c r="D20" s="206">
        <f t="shared" si="0"/>
        <v>1.4719892562955694E-2</v>
      </c>
      <c r="E20" s="180">
        <v>39800628</v>
      </c>
      <c r="F20" s="205">
        <v>27909239</v>
      </c>
      <c r="G20" s="206">
        <f t="shared" si="1"/>
        <v>-0.29877390376855362</v>
      </c>
      <c r="H20" s="207">
        <f t="shared" si="2"/>
        <v>1.5125977930960653E-2</v>
      </c>
    </row>
    <row r="21" spans="1:9" s="186" customFormat="1" ht="14.25" customHeight="1" x14ac:dyDescent="0.25">
      <c r="A21" s="493" t="s">
        <v>267</v>
      </c>
      <c r="B21" s="180">
        <v>4091658</v>
      </c>
      <c r="C21" s="205">
        <v>4201358</v>
      </c>
      <c r="D21" s="206">
        <f t="shared" si="0"/>
        <v>2.6810647419701183E-2</v>
      </c>
      <c r="E21" s="180">
        <v>17070014</v>
      </c>
      <c r="F21" s="205">
        <v>20221337</v>
      </c>
      <c r="G21" s="206">
        <f t="shared" si="1"/>
        <v>0.18461162363428651</v>
      </c>
      <c r="H21" s="207">
        <f t="shared" si="2"/>
        <v>1.0959363571200136E-2</v>
      </c>
    </row>
    <row r="22" spans="1:9" s="186" customFormat="1" ht="14.25" customHeight="1" x14ac:dyDescent="0.25">
      <c r="A22" s="493" t="s">
        <v>266</v>
      </c>
      <c r="B22" s="180">
        <v>4543905</v>
      </c>
      <c r="C22" s="205">
        <v>4337403</v>
      </c>
      <c r="D22" s="206">
        <f t="shared" si="0"/>
        <v>-4.5445932518395571E-2</v>
      </c>
      <c r="E22" s="180">
        <v>16266809</v>
      </c>
      <c r="F22" s="205">
        <v>14758580</v>
      </c>
      <c r="G22" s="206">
        <f t="shared" si="1"/>
        <v>-9.2718184617523902E-2</v>
      </c>
      <c r="H22" s="207">
        <f t="shared" si="2"/>
        <v>7.9987116586130239E-3</v>
      </c>
    </row>
    <row r="23" spans="1:9" s="186" customFormat="1" ht="14.25" customHeight="1" x14ac:dyDescent="0.25">
      <c r="A23" s="493" t="s">
        <v>253</v>
      </c>
      <c r="B23" s="180">
        <v>1934460</v>
      </c>
      <c r="C23" s="205">
        <v>2543336</v>
      </c>
      <c r="D23" s="206">
        <f t="shared" si="0"/>
        <v>0.31475243737270353</v>
      </c>
      <c r="E23" s="180">
        <v>5352795</v>
      </c>
      <c r="F23" s="205">
        <v>9061963</v>
      </c>
      <c r="G23" s="206">
        <f t="shared" si="1"/>
        <v>0.69294041710919241</v>
      </c>
      <c r="H23" s="207">
        <f t="shared" si="2"/>
        <v>4.9113145775555546E-3</v>
      </c>
    </row>
    <row r="24" spans="1:9" s="186" customFormat="1" ht="14.25" customHeight="1" x14ac:dyDescent="0.25">
      <c r="A24" s="493" t="s">
        <v>258</v>
      </c>
      <c r="B24" s="180">
        <v>24598</v>
      </c>
      <c r="C24" s="205">
        <v>150803</v>
      </c>
      <c r="D24" s="206">
        <f t="shared" si="0"/>
        <v>5.1307016830636636</v>
      </c>
      <c r="E24" s="180">
        <v>95478</v>
      </c>
      <c r="F24" s="205">
        <v>1277585</v>
      </c>
      <c r="G24" s="206" t="s">
        <v>246</v>
      </c>
      <c r="H24" s="207">
        <f t="shared" si="2"/>
        <v>6.924130935611095E-4</v>
      </c>
    </row>
    <row r="25" spans="1:9" s="186" customFormat="1" ht="14.25" customHeight="1" x14ac:dyDescent="0.25">
      <c r="A25" s="493" t="s">
        <v>265</v>
      </c>
      <c r="B25" s="180">
        <v>99332</v>
      </c>
      <c r="C25" s="205">
        <v>67057</v>
      </c>
      <c r="D25" s="206">
        <f t="shared" si="0"/>
        <v>-0.3249204687311239</v>
      </c>
      <c r="E25" s="180">
        <v>460035</v>
      </c>
      <c r="F25" s="205">
        <v>439150</v>
      </c>
      <c r="G25" s="206">
        <f t="shared" si="1"/>
        <v>-4.5398719662634313E-2</v>
      </c>
      <c r="H25" s="407">
        <f t="shared" si="2"/>
        <v>2.3800624618899036E-4</v>
      </c>
    </row>
    <row r="26" spans="1:9" s="186" customFormat="1" ht="14.25" customHeight="1" x14ac:dyDescent="0.25">
      <c r="A26" s="493" t="s">
        <v>530</v>
      </c>
      <c r="B26" s="180">
        <v>0</v>
      </c>
      <c r="C26" s="205">
        <v>50091</v>
      </c>
      <c r="D26" s="206" t="s">
        <v>246</v>
      </c>
      <c r="E26" s="180">
        <v>0</v>
      </c>
      <c r="F26" s="205">
        <v>170091</v>
      </c>
      <c r="G26" s="206" t="s">
        <v>246</v>
      </c>
      <c r="H26" s="329">
        <f t="shared" si="2"/>
        <v>9.2184266015100895E-5</v>
      </c>
    </row>
    <row r="27" spans="1:9" s="186" customFormat="1" ht="14.25" customHeight="1" x14ac:dyDescent="0.25">
      <c r="A27" s="493" t="s">
        <v>257</v>
      </c>
      <c r="B27" s="180">
        <v>1000</v>
      </c>
      <c r="C27" s="205">
        <v>3000</v>
      </c>
      <c r="D27" s="206">
        <f t="shared" si="0"/>
        <v>2</v>
      </c>
      <c r="E27" s="180">
        <v>7000</v>
      </c>
      <c r="F27" s="205">
        <v>23000</v>
      </c>
      <c r="G27" s="206">
        <f t="shared" si="1"/>
        <v>2.2857142857142856</v>
      </c>
      <c r="H27" s="776">
        <f t="shared" si="2"/>
        <v>1.2465316320953611E-5</v>
      </c>
    </row>
    <row r="28" spans="1:9" s="186" customFormat="1" ht="14.25" customHeight="1" x14ac:dyDescent="0.25">
      <c r="A28" s="493" t="s">
        <v>262</v>
      </c>
      <c r="B28" s="180">
        <v>18234</v>
      </c>
      <c r="C28" s="205">
        <v>0</v>
      </c>
      <c r="D28" s="206" t="s">
        <v>247</v>
      </c>
      <c r="E28" s="180">
        <v>48198</v>
      </c>
      <c r="F28" s="205">
        <v>1301</v>
      </c>
      <c r="G28" s="206">
        <f t="shared" si="1"/>
        <v>-0.97300717872110876</v>
      </c>
      <c r="H28" s="827">
        <f t="shared" si="2"/>
        <v>7.051033275461151E-7</v>
      </c>
    </row>
    <row r="29" spans="1:9" s="200" customFormat="1" ht="14.25" customHeight="1" thickBot="1" x14ac:dyDescent="0.3">
      <c r="A29" s="777" t="s">
        <v>0</v>
      </c>
      <c r="B29" s="778">
        <f>+SUM(B7:B28)</f>
        <v>418373750</v>
      </c>
      <c r="C29" s="779">
        <f>+SUM(C7:C28)</f>
        <v>401930594</v>
      </c>
      <c r="D29" s="606">
        <f>C29/B29-1</f>
        <v>-3.9302551845090683E-2</v>
      </c>
      <c r="E29" s="213">
        <f>+SUM(E7:E28)</f>
        <v>1763110107</v>
      </c>
      <c r="F29" s="214">
        <f>+SUM(F7:F28)</f>
        <v>1845119643</v>
      </c>
      <c r="G29" s="606">
        <f>F29/E29-1</f>
        <v>4.6514131859604735E-2</v>
      </c>
      <c r="H29" s="780">
        <f>SUM(H7:H27)</f>
        <v>0.99999929489667216</v>
      </c>
      <c r="I29" s="781"/>
    </row>
    <row r="30" spans="1:9" s="186" customFormat="1" ht="14.25" customHeight="1" x14ac:dyDescent="0.25">
      <c r="B30" s="208"/>
      <c r="C30" s="208"/>
      <c r="D30" s="200"/>
      <c r="E30" s="200"/>
      <c r="F30" s="200"/>
    </row>
    <row r="31" spans="1:9" s="200" customFormat="1" ht="14.25" customHeight="1" thickBot="1" x14ac:dyDescent="0.3">
      <c r="A31" s="198" t="s">
        <v>316</v>
      </c>
      <c r="B31" s="186"/>
      <c r="C31" s="186"/>
      <c r="D31" s="195"/>
    </row>
    <row r="32" spans="1:9" s="200" customFormat="1" ht="14.25" customHeight="1" thickBot="1" x14ac:dyDescent="0.3">
      <c r="A32" s="186"/>
      <c r="B32" s="1069" t="s">
        <v>815</v>
      </c>
      <c r="C32" s="1070"/>
      <c r="D32" s="1070"/>
      <c r="E32" s="1071" t="s">
        <v>816</v>
      </c>
      <c r="F32" s="1072"/>
      <c r="G32" s="1072"/>
      <c r="H32" s="1073"/>
    </row>
    <row r="33" spans="1:8" s="186" customFormat="1" ht="14.25" customHeight="1" thickBot="1" x14ac:dyDescent="0.3">
      <c r="A33" s="603" t="s">
        <v>317</v>
      </c>
      <c r="B33" s="202">
        <v>2024</v>
      </c>
      <c r="C33" s="203">
        <v>2025</v>
      </c>
      <c r="D33" s="204" t="s">
        <v>275</v>
      </c>
      <c r="E33" s="202">
        <v>2024</v>
      </c>
      <c r="F33" s="203">
        <v>2025</v>
      </c>
      <c r="G33" s="204" t="s">
        <v>275</v>
      </c>
      <c r="H33" s="775" t="s">
        <v>277</v>
      </c>
    </row>
    <row r="34" spans="1:8" s="186" customFormat="1" ht="14.25" customHeight="1" x14ac:dyDescent="0.25">
      <c r="A34" s="209" t="s">
        <v>280</v>
      </c>
      <c r="B34" s="210">
        <v>38971722</v>
      </c>
      <c r="C34" s="604">
        <v>21233982</v>
      </c>
      <c r="D34" s="178">
        <f t="shared" ref="D34:D84" si="3">C34/B34-1</f>
        <v>-0.45514386046374855</v>
      </c>
      <c r="E34" s="210">
        <v>115207745</v>
      </c>
      <c r="F34" s="782">
        <v>190366336</v>
      </c>
      <c r="G34" s="178">
        <f t="shared" ref="G34:G84" si="4">F34/E34-1</f>
        <v>0.65237446492855145</v>
      </c>
      <c r="H34" s="405">
        <f>+F34/$F$85</f>
        <v>0.10317289543917126</v>
      </c>
    </row>
    <row r="35" spans="1:8" s="186" customFormat="1" ht="14.25" customHeight="1" x14ac:dyDescent="0.25">
      <c r="A35" s="209" t="s">
        <v>279</v>
      </c>
      <c r="B35" s="210">
        <v>60792170</v>
      </c>
      <c r="C35" s="604">
        <v>36212853</v>
      </c>
      <c r="D35" s="178">
        <f t="shared" si="3"/>
        <v>-0.40431715136998725</v>
      </c>
      <c r="E35" s="210">
        <v>198845776</v>
      </c>
      <c r="F35" s="782">
        <v>167414770</v>
      </c>
      <c r="G35" s="178">
        <f t="shared" si="4"/>
        <v>-0.15806725509723674</v>
      </c>
      <c r="H35" s="405">
        <f t="shared" ref="H35:H84" si="5">+F35/$F$85</f>
        <v>9.0733828906508482E-2</v>
      </c>
    </row>
    <row r="36" spans="1:8" s="186" customFormat="1" ht="14.25" customHeight="1" x14ac:dyDescent="0.25">
      <c r="A36" s="209" t="s">
        <v>282</v>
      </c>
      <c r="B36" s="210">
        <v>25264779</v>
      </c>
      <c r="C36" s="604">
        <v>30712117</v>
      </c>
      <c r="D36" s="178">
        <f t="shared" si="3"/>
        <v>0.21560996041168612</v>
      </c>
      <c r="E36" s="210">
        <v>126045517</v>
      </c>
      <c r="F36" s="782">
        <v>143078509</v>
      </c>
      <c r="G36" s="178">
        <f t="shared" si="4"/>
        <v>0.13513365969215707</v>
      </c>
      <c r="H36" s="405">
        <f t="shared" si="5"/>
        <v>7.754429884414818E-2</v>
      </c>
    </row>
    <row r="37" spans="1:8" s="186" customFormat="1" ht="14.25" customHeight="1" x14ac:dyDescent="0.25">
      <c r="A37" s="209" t="s">
        <v>278</v>
      </c>
      <c r="B37" s="210">
        <v>41884286</v>
      </c>
      <c r="C37" s="604">
        <v>31913400</v>
      </c>
      <c r="D37" s="178">
        <f t="shared" si="3"/>
        <v>-0.238057919860446</v>
      </c>
      <c r="E37" s="210">
        <v>126237258</v>
      </c>
      <c r="F37" s="782">
        <v>129175972</v>
      </c>
      <c r="G37" s="178">
        <f t="shared" si="4"/>
        <v>2.327929207714563E-2</v>
      </c>
      <c r="H37" s="405">
        <f t="shared" si="5"/>
        <v>7.0009537045506373E-2</v>
      </c>
    </row>
    <row r="38" spans="1:8" s="186" customFormat="1" ht="14.25" customHeight="1" x14ac:dyDescent="0.25">
      <c r="A38" s="209" t="s">
        <v>294</v>
      </c>
      <c r="B38" s="210">
        <v>29948962</v>
      </c>
      <c r="C38" s="604">
        <v>33936789</v>
      </c>
      <c r="D38" s="178">
        <f t="shared" si="3"/>
        <v>0.13315409729392291</v>
      </c>
      <c r="E38" s="210">
        <v>98688354</v>
      </c>
      <c r="F38" s="782">
        <v>124487461</v>
      </c>
      <c r="G38" s="178">
        <f t="shared" si="4"/>
        <v>0.26141997464057409</v>
      </c>
      <c r="H38" s="405">
        <f t="shared" si="5"/>
        <v>6.7468503450320697E-2</v>
      </c>
    </row>
    <row r="39" spans="1:8" s="186" customFormat="1" ht="14.25" customHeight="1" x14ac:dyDescent="0.25">
      <c r="A39" s="209" t="s">
        <v>305</v>
      </c>
      <c r="B39" s="210">
        <v>17909098</v>
      </c>
      <c r="C39" s="604">
        <v>21554549</v>
      </c>
      <c r="D39" s="178">
        <f t="shared" si="3"/>
        <v>0.20355302092824545</v>
      </c>
      <c r="E39" s="210">
        <v>67753867</v>
      </c>
      <c r="F39" s="782">
        <v>102422039</v>
      </c>
      <c r="G39" s="178">
        <f t="shared" si="4"/>
        <v>0.51167813048958521</v>
      </c>
      <c r="H39" s="405">
        <f t="shared" si="5"/>
        <v>5.5509700624871622E-2</v>
      </c>
    </row>
    <row r="40" spans="1:8" s="186" customFormat="1" ht="14.25" customHeight="1" x14ac:dyDescent="0.25">
      <c r="A40" s="209" t="s">
        <v>281</v>
      </c>
      <c r="B40" s="210">
        <v>23853324</v>
      </c>
      <c r="C40" s="604">
        <v>18367024</v>
      </c>
      <c r="D40" s="178">
        <f t="shared" si="3"/>
        <v>-0.23000148742372339</v>
      </c>
      <c r="E40" s="210">
        <v>183445521</v>
      </c>
      <c r="F40" s="782">
        <v>81880310</v>
      </c>
      <c r="G40" s="178">
        <f t="shared" si="4"/>
        <v>-0.55365326144975757</v>
      </c>
      <c r="H40" s="405">
        <f t="shared" si="5"/>
        <v>4.437669411338005E-2</v>
      </c>
    </row>
    <row r="41" spans="1:8" s="186" customFormat="1" ht="14.25" customHeight="1" x14ac:dyDescent="0.25">
      <c r="A41" s="209" t="s">
        <v>289</v>
      </c>
      <c r="B41" s="210">
        <v>11208294</v>
      </c>
      <c r="C41" s="604">
        <v>12415223</v>
      </c>
      <c r="D41" s="178">
        <f t="shared" si="3"/>
        <v>0.10768177565649162</v>
      </c>
      <c r="E41" s="210">
        <v>57782997</v>
      </c>
      <c r="F41" s="782">
        <v>78928191</v>
      </c>
      <c r="G41" s="178">
        <f t="shared" si="4"/>
        <v>0.36594145506159892</v>
      </c>
      <c r="H41" s="405">
        <f t="shared" si="5"/>
        <v>4.2776733367636689E-2</v>
      </c>
    </row>
    <row r="42" spans="1:8" s="186" customFormat="1" ht="14.25" customHeight="1" x14ac:dyDescent="0.25">
      <c r="A42" s="209" t="s">
        <v>283</v>
      </c>
      <c r="B42" s="210">
        <v>19016747</v>
      </c>
      <c r="C42" s="604">
        <v>14667906</v>
      </c>
      <c r="D42" s="178">
        <f t="shared" si="3"/>
        <v>-0.2286848008231902</v>
      </c>
      <c r="E42" s="210">
        <v>116520119</v>
      </c>
      <c r="F42" s="782">
        <v>66050936</v>
      </c>
      <c r="G42" s="178">
        <f t="shared" si="4"/>
        <v>-0.43313707051740991</v>
      </c>
      <c r="H42" s="405">
        <f t="shared" si="5"/>
        <v>3.5797643936307064E-2</v>
      </c>
    </row>
    <row r="43" spans="1:8" s="186" customFormat="1" ht="14.25" customHeight="1" x14ac:dyDescent="0.25">
      <c r="A43" s="209" t="s">
        <v>325</v>
      </c>
      <c r="B43" s="210">
        <v>3051811</v>
      </c>
      <c r="C43" s="604">
        <v>11023597</v>
      </c>
      <c r="D43" s="178">
        <f t="shared" si="3"/>
        <v>2.6121493106879816</v>
      </c>
      <c r="E43" s="210">
        <v>13088096</v>
      </c>
      <c r="F43" s="782">
        <v>42256522</v>
      </c>
      <c r="G43" s="178">
        <f t="shared" si="4"/>
        <v>2.2286225590032349</v>
      </c>
      <c r="H43" s="405">
        <f t="shared" si="5"/>
        <v>2.2901778841449363E-2</v>
      </c>
    </row>
    <row r="44" spans="1:8" s="186" customFormat="1" ht="14.25" customHeight="1" x14ac:dyDescent="0.25">
      <c r="A44" s="209" t="s">
        <v>284</v>
      </c>
      <c r="B44" s="210">
        <v>7686769</v>
      </c>
      <c r="C44" s="604">
        <v>2971460</v>
      </c>
      <c r="D44" s="178">
        <f t="shared" si="3"/>
        <v>-0.61343185934168187</v>
      </c>
      <c r="E44" s="210">
        <v>36266120</v>
      </c>
      <c r="F44" s="782">
        <v>41027265</v>
      </c>
      <c r="G44" s="178">
        <f t="shared" si="4"/>
        <v>0.13128355059763774</v>
      </c>
      <c r="H44" s="405">
        <f t="shared" si="5"/>
        <v>2.2235558087329951E-2</v>
      </c>
    </row>
    <row r="45" spans="1:8" s="186" customFormat="1" ht="14.25" customHeight="1" x14ac:dyDescent="0.25">
      <c r="A45" s="209" t="s">
        <v>295</v>
      </c>
      <c r="B45" s="210">
        <v>7379481</v>
      </c>
      <c r="C45" s="604">
        <v>10236828</v>
      </c>
      <c r="D45" s="178">
        <f t="shared" si="3"/>
        <v>0.38720162027654781</v>
      </c>
      <c r="E45" s="210">
        <v>29658376</v>
      </c>
      <c r="F45" s="782">
        <v>39407379</v>
      </c>
      <c r="G45" s="178">
        <f t="shared" si="4"/>
        <v>0.32870994015316279</v>
      </c>
      <c r="H45" s="405">
        <f t="shared" si="5"/>
        <v>2.1357628026726288E-2</v>
      </c>
    </row>
    <row r="46" spans="1:8" s="186" customFormat="1" ht="14.25" customHeight="1" x14ac:dyDescent="0.25">
      <c r="A46" s="209" t="s">
        <v>286</v>
      </c>
      <c r="B46" s="210">
        <v>6649140</v>
      </c>
      <c r="C46" s="604">
        <v>10874772</v>
      </c>
      <c r="D46" s="178">
        <f t="shared" si="3"/>
        <v>0.63551557043467266</v>
      </c>
      <c r="E46" s="210">
        <v>27659528</v>
      </c>
      <c r="F46" s="782">
        <v>37984497</v>
      </c>
      <c r="G46" s="178">
        <f t="shared" si="4"/>
        <v>0.37328796789301677</v>
      </c>
      <c r="H46" s="405">
        <f t="shared" si="5"/>
        <v>2.0586468278144063E-2</v>
      </c>
    </row>
    <row r="47" spans="1:8" s="186" customFormat="1" ht="14.25" customHeight="1" x14ac:dyDescent="0.25">
      <c r="A47" s="209" t="s">
        <v>293</v>
      </c>
      <c r="B47" s="210">
        <v>7824248</v>
      </c>
      <c r="C47" s="604">
        <v>7882874</v>
      </c>
      <c r="D47" s="178">
        <f t="shared" si="3"/>
        <v>7.4928606557460586E-3</v>
      </c>
      <c r="E47" s="210">
        <v>38128520</v>
      </c>
      <c r="F47" s="782">
        <v>36736912</v>
      </c>
      <c r="G47" s="178">
        <f t="shared" si="4"/>
        <v>-3.6497823676345131E-2</v>
      </c>
      <c r="H47" s="405">
        <f t="shared" si="5"/>
        <v>1.9910314292827677E-2</v>
      </c>
    </row>
    <row r="48" spans="1:8" s="186" customFormat="1" ht="14.25" customHeight="1" x14ac:dyDescent="0.25">
      <c r="A48" s="209" t="s">
        <v>297</v>
      </c>
      <c r="B48" s="210">
        <v>2905588</v>
      </c>
      <c r="C48" s="604">
        <v>4138411</v>
      </c>
      <c r="D48" s="178">
        <f t="shared" si="3"/>
        <v>0.42429380903280167</v>
      </c>
      <c r="E48" s="210">
        <v>35579947</v>
      </c>
      <c r="F48" s="782">
        <v>35469014</v>
      </c>
      <c r="G48" s="178">
        <f t="shared" si="4"/>
        <v>-3.1178517494699909E-3</v>
      </c>
      <c r="H48" s="405">
        <f t="shared" si="5"/>
        <v>1.9223151265318789E-2</v>
      </c>
    </row>
    <row r="49" spans="1:8" s="186" customFormat="1" ht="14.25" customHeight="1" x14ac:dyDescent="0.25">
      <c r="A49" s="209" t="s">
        <v>285</v>
      </c>
      <c r="B49" s="210">
        <v>6980465</v>
      </c>
      <c r="C49" s="604">
        <v>10727245</v>
      </c>
      <c r="D49" s="178">
        <f t="shared" si="3"/>
        <v>0.53675220776839372</v>
      </c>
      <c r="E49" s="210">
        <v>27736341</v>
      </c>
      <c r="F49" s="782">
        <v>34639659</v>
      </c>
      <c r="G49" s="178">
        <f t="shared" si="4"/>
        <v>0.24889072426676617</v>
      </c>
      <c r="H49" s="405">
        <f t="shared" si="5"/>
        <v>1.8773665508042072E-2</v>
      </c>
    </row>
    <row r="50" spans="1:8" s="186" customFormat="1" ht="14.25" customHeight="1" x14ac:dyDescent="0.25">
      <c r="A50" s="209" t="s">
        <v>296</v>
      </c>
      <c r="B50" s="210">
        <v>4205325</v>
      </c>
      <c r="C50" s="604">
        <v>6160863</v>
      </c>
      <c r="D50" s="178">
        <f t="shared" si="3"/>
        <v>0.46501471348825607</v>
      </c>
      <c r="E50" s="210">
        <v>17036272</v>
      </c>
      <c r="F50" s="782">
        <v>30439065</v>
      </c>
      <c r="G50" s="178">
        <f t="shared" si="4"/>
        <v>0.78672100328052985</v>
      </c>
      <c r="H50" s="405">
        <f t="shared" si="5"/>
        <v>1.6497068423437733E-2</v>
      </c>
    </row>
    <row r="51" spans="1:8" s="186" customFormat="1" ht="14.25" customHeight="1" x14ac:dyDescent="0.25">
      <c r="A51" s="209" t="s">
        <v>306</v>
      </c>
      <c r="B51" s="210">
        <v>7311745</v>
      </c>
      <c r="C51" s="604">
        <v>7352572</v>
      </c>
      <c r="D51" s="178">
        <f t="shared" si="3"/>
        <v>5.5837559980551621E-3</v>
      </c>
      <c r="E51" s="210">
        <v>38029642</v>
      </c>
      <c r="F51" s="782">
        <v>23626881</v>
      </c>
      <c r="G51" s="178">
        <f t="shared" si="4"/>
        <v>-0.37872460119398443</v>
      </c>
      <c r="H51" s="405">
        <f t="shared" si="5"/>
        <v>1.2805067188805599E-2</v>
      </c>
    </row>
    <row r="52" spans="1:8" s="186" customFormat="1" ht="14.25" customHeight="1" x14ac:dyDescent="0.25">
      <c r="A52" s="209" t="s">
        <v>838</v>
      </c>
      <c r="B52" s="210">
        <v>1913084</v>
      </c>
      <c r="C52" s="604">
        <v>21367527</v>
      </c>
      <c r="D52" s="178" t="s">
        <v>246</v>
      </c>
      <c r="E52" s="210">
        <v>8103923</v>
      </c>
      <c r="F52" s="782">
        <v>22433554</v>
      </c>
      <c r="G52" s="178">
        <f t="shared" si="4"/>
        <v>1.7682338541469358</v>
      </c>
      <c r="H52" s="405">
        <f t="shared" si="5"/>
        <v>1.2158319426660616E-2</v>
      </c>
    </row>
    <row r="53" spans="1:8" s="186" customFormat="1" ht="14.25" customHeight="1" x14ac:dyDescent="0.25">
      <c r="A53" s="209" t="s">
        <v>298</v>
      </c>
      <c r="B53" s="210">
        <v>2474654</v>
      </c>
      <c r="C53" s="604">
        <v>6253195</v>
      </c>
      <c r="D53" s="178">
        <f t="shared" si="3"/>
        <v>1.5268966893957701</v>
      </c>
      <c r="E53" s="210">
        <v>9922495</v>
      </c>
      <c r="F53" s="782">
        <v>19460835</v>
      </c>
      <c r="G53" s="178">
        <f t="shared" si="4"/>
        <v>0.96128443501357275</v>
      </c>
      <c r="H53" s="405">
        <f t="shared" si="5"/>
        <v>1.0547194093255882E-2</v>
      </c>
    </row>
    <row r="54" spans="1:8" s="186" customFormat="1" ht="14.25" customHeight="1" x14ac:dyDescent="0.25">
      <c r="A54" s="209" t="s">
        <v>322</v>
      </c>
      <c r="B54" s="210">
        <v>1608803</v>
      </c>
      <c r="C54" s="604">
        <v>2074584</v>
      </c>
      <c r="D54" s="178">
        <f t="shared" si="3"/>
        <v>0.28952022093444629</v>
      </c>
      <c r="E54" s="210">
        <v>6480590</v>
      </c>
      <c r="F54" s="782">
        <v>18977273</v>
      </c>
      <c r="G54" s="178">
        <f t="shared" si="4"/>
        <v>1.9283248901720369</v>
      </c>
      <c r="H54" s="405">
        <f t="shared" si="5"/>
        <v>1.0285117863221404E-2</v>
      </c>
    </row>
    <row r="55" spans="1:8" s="186" customFormat="1" ht="14.25" customHeight="1" x14ac:dyDescent="0.25">
      <c r="A55" s="209" t="s">
        <v>528</v>
      </c>
      <c r="B55" s="210">
        <v>2633964</v>
      </c>
      <c r="C55" s="604">
        <v>3632634</v>
      </c>
      <c r="D55" s="178">
        <f t="shared" si="3"/>
        <v>0.37915096789477754</v>
      </c>
      <c r="E55" s="210">
        <v>14803514</v>
      </c>
      <c r="F55" s="782">
        <v>17737084</v>
      </c>
      <c r="G55" s="178">
        <f t="shared" si="4"/>
        <v>0.1981671378836134</v>
      </c>
      <c r="H55" s="405">
        <f t="shared" si="5"/>
        <v>9.612972290057616E-3</v>
      </c>
    </row>
    <row r="56" spans="1:8" s="186" customFormat="1" ht="14.25" customHeight="1" x14ac:dyDescent="0.25">
      <c r="A56" s="209" t="s">
        <v>321</v>
      </c>
      <c r="B56" s="210">
        <v>4821940</v>
      </c>
      <c r="C56" s="604">
        <v>3548666</v>
      </c>
      <c r="D56" s="178">
        <f t="shared" si="3"/>
        <v>-0.2640584495037267</v>
      </c>
      <c r="E56" s="210">
        <v>25491405</v>
      </c>
      <c r="F56" s="782">
        <v>16371064</v>
      </c>
      <c r="G56" s="178">
        <f t="shared" si="4"/>
        <v>-0.35778102462378991</v>
      </c>
      <c r="H56" s="405">
        <f t="shared" si="5"/>
        <v>8.8726300552424385E-3</v>
      </c>
    </row>
    <row r="57" spans="1:8" s="186" customFormat="1" ht="14.25" customHeight="1" x14ac:dyDescent="0.25">
      <c r="A57" s="209" t="s">
        <v>292</v>
      </c>
      <c r="B57" s="210">
        <v>3388850</v>
      </c>
      <c r="C57" s="604">
        <v>5449899</v>
      </c>
      <c r="D57" s="178">
        <f t="shared" si="3"/>
        <v>0.60818537261903005</v>
      </c>
      <c r="E57" s="210">
        <v>10200641</v>
      </c>
      <c r="F57" s="782">
        <v>15026762</v>
      </c>
      <c r="G57" s="178">
        <f t="shared" si="4"/>
        <v>0.47311938534058795</v>
      </c>
      <c r="H57" s="405">
        <f t="shared" si="5"/>
        <v>8.1440583308558922E-3</v>
      </c>
    </row>
    <row r="58" spans="1:8" s="186" customFormat="1" ht="14.25" customHeight="1" x14ac:dyDescent="0.25">
      <c r="A58" s="209" t="s">
        <v>287</v>
      </c>
      <c r="B58" s="210">
        <v>1650391</v>
      </c>
      <c r="C58" s="604">
        <v>2999584</v>
      </c>
      <c r="D58" s="178">
        <f t="shared" si="3"/>
        <v>0.81749900478129112</v>
      </c>
      <c r="E58" s="210">
        <v>7292327</v>
      </c>
      <c r="F58" s="782">
        <v>14769320</v>
      </c>
      <c r="G58" s="178">
        <f t="shared" si="4"/>
        <v>1.0253233295764166</v>
      </c>
      <c r="H58" s="405">
        <f t="shared" si="5"/>
        <v>8.0045324193646333E-3</v>
      </c>
    </row>
    <row r="59" spans="1:8" s="186" customFormat="1" ht="14.25" customHeight="1" x14ac:dyDescent="0.25">
      <c r="A59" s="209" t="s">
        <v>320</v>
      </c>
      <c r="B59" s="210">
        <v>4515917</v>
      </c>
      <c r="C59" s="604">
        <v>4198593</v>
      </c>
      <c r="D59" s="178">
        <f t="shared" si="3"/>
        <v>-7.0267899077861684E-2</v>
      </c>
      <c r="E59" s="210">
        <v>16136603</v>
      </c>
      <c r="F59" s="782">
        <v>14174634</v>
      </c>
      <c r="G59" s="178">
        <f t="shared" si="4"/>
        <v>-0.12158500769957592</v>
      </c>
      <c r="H59" s="405">
        <f t="shared" si="5"/>
        <v>7.6822302845106069E-3</v>
      </c>
    </row>
    <row r="60" spans="1:8" s="186" customFormat="1" ht="14.25" customHeight="1" x14ac:dyDescent="0.25">
      <c r="A60" s="209" t="s">
        <v>299</v>
      </c>
      <c r="B60" s="210">
        <v>4092171</v>
      </c>
      <c r="C60" s="604">
        <v>-603667</v>
      </c>
      <c r="D60" s="178">
        <f t="shared" si="3"/>
        <v>-1.147517540200544</v>
      </c>
      <c r="E60" s="210">
        <v>6043142</v>
      </c>
      <c r="F60" s="782">
        <v>14001255</v>
      </c>
      <c r="G60" s="178">
        <f t="shared" si="4"/>
        <v>1.3168833365160046</v>
      </c>
      <c r="H60" s="405">
        <f t="shared" si="5"/>
        <v>7.5882640202318847E-3</v>
      </c>
    </row>
    <row r="61" spans="1:8" s="186" customFormat="1" ht="14.25" customHeight="1" x14ac:dyDescent="0.25">
      <c r="A61" s="211" t="s">
        <v>319</v>
      </c>
      <c r="B61" s="210">
        <v>1496081</v>
      </c>
      <c r="C61" s="604">
        <v>2367025</v>
      </c>
      <c r="D61" s="178">
        <f t="shared" si="3"/>
        <v>0.58215029801193929</v>
      </c>
      <c r="E61" s="210">
        <v>6797649</v>
      </c>
      <c r="F61" s="782">
        <v>13513130</v>
      </c>
      <c r="G61" s="178">
        <f t="shared" si="4"/>
        <v>0.98791229144076143</v>
      </c>
      <c r="H61" s="405">
        <f t="shared" si="5"/>
        <v>7.3237147798333856E-3</v>
      </c>
    </row>
    <row r="62" spans="1:8" s="186" customFormat="1" ht="14.25" customHeight="1" x14ac:dyDescent="0.25">
      <c r="A62" s="209" t="s">
        <v>291</v>
      </c>
      <c r="B62" s="210">
        <v>2126993</v>
      </c>
      <c r="C62" s="604">
        <v>3495452</v>
      </c>
      <c r="D62" s="178">
        <f t="shared" si="3"/>
        <v>0.64337729367233454</v>
      </c>
      <c r="E62" s="210">
        <v>12526807</v>
      </c>
      <c r="F62" s="782">
        <v>13206510</v>
      </c>
      <c r="G62" s="178">
        <f t="shared" si="4"/>
        <v>5.4259876439383126E-2</v>
      </c>
      <c r="H62" s="405">
        <f t="shared" si="5"/>
        <v>7.1575358541668289E-3</v>
      </c>
    </row>
    <row r="63" spans="1:8" s="186" customFormat="1" ht="14.25" customHeight="1" x14ac:dyDescent="0.25">
      <c r="A63" s="209" t="s">
        <v>324</v>
      </c>
      <c r="B63" s="210">
        <v>560959</v>
      </c>
      <c r="C63" s="604">
        <v>2441060</v>
      </c>
      <c r="D63" s="178">
        <f t="shared" si="3"/>
        <v>3.3515836273239223</v>
      </c>
      <c r="E63" s="210">
        <v>4223987</v>
      </c>
      <c r="F63" s="782">
        <v>11559233</v>
      </c>
      <c r="G63" s="178">
        <f t="shared" si="4"/>
        <v>1.736569265009575</v>
      </c>
      <c r="H63" s="405">
        <f t="shared" si="5"/>
        <v>6.2647606857654595E-3</v>
      </c>
    </row>
    <row r="64" spans="1:8" s="186" customFormat="1" ht="14.25" customHeight="1" x14ac:dyDescent="0.25">
      <c r="A64" s="209" t="s">
        <v>323</v>
      </c>
      <c r="B64" s="210">
        <v>2243000</v>
      </c>
      <c r="C64" s="604">
        <v>2009000</v>
      </c>
      <c r="D64" s="178">
        <f t="shared" si="3"/>
        <v>-0.10432456531431122</v>
      </c>
      <c r="E64" s="210">
        <v>8638900</v>
      </c>
      <c r="F64" s="782">
        <v>11179000</v>
      </c>
      <c r="G64" s="178">
        <f t="shared" si="4"/>
        <v>0.2940304899929389</v>
      </c>
      <c r="H64" s="405">
        <f t="shared" si="5"/>
        <v>6.0586857022582787E-3</v>
      </c>
    </row>
    <row r="65" spans="1:8" s="186" customFormat="1" ht="14.25" customHeight="1" x14ac:dyDescent="0.25">
      <c r="A65" s="209" t="s">
        <v>290</v>
      </c>
      <c r="B65" s="210">
        <v>2457898</v>
      </c>
      <c r="C65" s="604">
        <v>2459484</v>
      </c>
      <c r="D65" s="178">
        <f t="shared" si="3"/>
        <v>6.4526680928178592E-4</v>
      </c>
      <c r="E65" s="210">
        <v>10465057</v>
      </c>
      <c r="F65" s="782">
        <v>10266644</v>
      </c>
      <c r="G65" s="178">
        <f t="shared" si="4"/>
        <v>-1.8959571839885836E-2</v>
      </c>
      <c r="H65" s="405">
        <f t="shared" si="5"/>
        <v>5.5642158702008896E-3</v>
      </c>
    </row>
    <row r="66" spans="1:8" s="186" customFormat="1" ht="14.25" customHeight="1" x14ac:dyDescent="0.25">
      <c r="A66" s="209" t="s">
        <v>301</v>
      </c>
      <c r="B66" s="210">
        <v>1142652</v>
      </c>
      <c r="C66" s="604">
        <v>1936353</v>
      </c>
      <c r="D66" s="178">
        <f t="shared" si="3"/>
        <v>0.69461305804391893</v>
      </c>
      <c r="E66" s="210">
        <v>6050570</v>
      </c>
      <c r="F66" s="782">
        <v>9750479</v>
      </c>
      <c r="G66" s="178">
        <f t="shared" si="4"/>
        <v>0.61149759444151552</v>
      </c>
      <c r="H66" s="405">
        <f t="shared" si="5"/>
        <v>5.2844697832963236E-3</v>
      </c>
    </row>
    <row r="67" spans="1:8" s="186" customFormat="1" ht="14.25" customHeight="1" x14ac:dyDescent="0.25">
      <c r="A67" s="209" t="s">
        <v>521</v>
      </c>
      <c r="B67" s="210">
        <v>1867981</v>
      </c>
      <c r="C67" s="604">
        <v>2497235</v>
      </c>
      <c r="D67" s="178">
        <f t="shared" si="3"/>
        <v>0.33686316937913174</v>
      </c>
      <c r="E67" s="210">
        <v>5131677</v>
      </c>
      <c r="F67" s="782">
        <v>8692609</v>
      </c>
      <c r="G67" s="178">
        <f t="shared" si="4"/>
        <v>0.69391195120035798</v>
      </c>
      <c r="H67" s="405">
        <f t="shared" si="5"/>
        <v>4.711135688668185E-3</v>
      </c>
    </row>
    <row r="68" spans="1:8" s="186" customFormat="1" ht="14.25" customHeight="1" x14ac:dyDescent="0.25">
      <c r="A68" s="209" t="s">
        <v>318</v>
      </c>
      <c r="B68" s="210">
        <v>4367446</v>
      </c>
      <c r="C68" s="604">
        <v>2483617</v>
      </c>
      <c r="D68" s="178">
        <f t="shared" si="3"/>
        <v>-0.43133423973645013</v>
      </c>
      <c r="E68" s="210">
        <v>14010333</v>
      </c>
      <c r="F68" s="782">
        <v>8037872</v>
      </c>
      <c r="G68" s="178">
        <f t="shared" si="4"/>
        <v>-0.42628972487663208</v>
      </c>
      <c r="H68" s="405">
        <f t="shared" si="5"/>
        <v>4.3562876968406975E-3</v>
      </c>
    </row>
    <row r="69" spans="1:8" s="186" customFormat="1" ht="14.25" customHeight="1" x14ac:dyDescent="0.25">
      <c r="A69" s="209" t="s">
        <v>400</v>
      </c>
      <c r="B69" s="210">
        <v>564263</v>
      </c>
      <c r="C69" s="604">
        <v>991122</v>
      </c>
      <c r="D69" s="178">
        <f t="shared" si="3"/>
        <v>0.75648943843562311</v>
      </c>
      <c r="E69" s="210">
        <v>5740324</v>
      </c>
      <c r="F69" s="782">
        <v>8000821</v>
      </c>
      <c r="G69" s="178">
        <f t="shared" si="4"/>
        <v>0.39379258034912312</v>
      </c>
      <c r="H69" s="405">
        <f t="shared" si="5"/>
        <v>4.3362071561881908E-3</v>
      </c>
    </row>
    <row r="70" spans="1:8" s="186" customFormat="1" ht="14.25" customHeight="1" x14ac:dyDescent="0.25">
      <c r="A70" s="209" t="s">
        <v>401</v>
      </c>
      <c r="B70" s="210">
        <v>1327591</v>
      </c>
      <c r="C70" s="604">
        <v>1646604</v>
      </c>
      <c r="D70" s="178">
        <f t="shared" si="3"/>
        <v>0.24029463893623859</v>
      </c>
      <c r="E70" s="210">
        <v>5333246</v>
      </c>
      <c r="F70" s="782">
        <v>7659525</v>
      </c>
      <c r="G70" s="178">
        <f t="shared" si="4"/>
        <v>0.436184455020451</v>
      </c>
      <c r="H70" s="405">
        <f t="shared" si="5"/>
        <v>4.1512348692718352E-3</v>
      </c>
    </row>
    <row r="71" spans="1:8" s="186" customFormat="1" ht="14.25" customHeight="1" x14ac:dyDescent="0.25">
      <c r="A71" s="209" t="s">
        <v>450</v>
      </c>
      <c r="B71" s="210">
        <v>1299201</v>
      </c>
      <c r="C71" s="604">
        <v>2268609</v>
      </c>
      <c r="D71" s="178">
        <f t="shared" si="3"/>
        <v>0.74615706114758229</v>
      </c>
      <c r="E71" s="210">
        <v>5147469</v>
      </c>
      <c r="F71" s="782">
        <v>7360304</v>
      </c>
      <c r="G71" s="178">
        <f t="shared" si="4"/>
        <v>0.42988797018495895</v>
      </c>
      <c r="H71" s="405">
        <f t="shared" si="5"/>
        <v>3.989065981668702E-3</v>
      </c>
    </row>
    <row r="72" spans="1:8" s="186" customFormat="1" ht="14.25" customHeight="1" x14ac:dyDescent="0.25">
      <c r="A72" s="209" t="s">
        <v>300</v>
      </c>
      <c r="B72" s="210">
        <v>1843882</v>
      </c>
      <c r="C72" s="604">
        <v>1490869</v>
      </c>
      <c r="D72" s="178">
        <f t="shared" si="3"/>
        <v>-0.19145097137452394</v>
      </c>
      <c r="E72" s="210">
        <v>9949859</v>
      </c>
      <c r="F72" s="782">
        <v>6965327</v>
      </c>
      <c r="G72" s="178">
        <f t="shared" si="4"/>
        <v>-0.2999572154741087</v>
      </c>
      <c r="H72" s="405">
        <f t="shared" si="5"/>
        <v>3.7750001884295152E-3</v>
      </c>
    </row>
    <row r="73" spans="1:8" s="186" customFormat="1" ht="14.25" customHeight="1" x14ac:dyDescent="0.25">
      <c r="A73" s="209" t="s">
        <v>609</v>
      </c>
      <c r="B73" s="210">
        <v>1567774</v>
      </c>
      <c r="C73" s="604">
        <v>1539979</v>
      </c>
      <c r="D73" s="178">
        <f t="shared" si="3"/>
        <v>-1.7728958383032234E-2</v>
      </c>
      <c r="E73" s="210">
        <v>7016554</v>
      </c>
      <c r="F73" s="782">
        <v>6541700</v>
      </c>
      <c r="G73" s="178">
        <f t="shared" si="4"/>
        <v>-6.7676241072184395E-2</v>
      </c>
      <c r="H73" s="405">
        <f t="shared" si="5"/>
        <v>3.5454069468166191E-3</v>
      </c>
    </row>
    <row r="74" spans="1:8" s="186" customFormat="1" ht="14.25" customHeight="1" x14ac:dyDescent="0.25">
      <c r="A74" s="209" t="s">
        <v>288</v>
      </c>
      <c r="B74" s="210">
        <v>2565200</v>
      </c>
      <c r="C74" s="604">
        <v>1228011</v>
      </c>
      <c r="D74" s="178">
        <f t="shared" si="3"/>
        <v>-0.52128060190238579</v>
      </c>
      <c r="E74" s="210">
        <v>28099581</v>
      </c>
      <c r="F74" s="782">
        <v>5773536</v>
      </c>
      <c r="G74" s="178">
        <f t="shared" si="4"/>
        <v>-0.79453302168455819</v>
      </c>
      <c r="H74" s="405">
        <f t="shared" si="5"/>
        <v>3.1290848926266621E-3</v>
      </c>
    </row>
    <row r="75" spans="1:8" s="186" customFormat="1" ht="14.25" customHeight="1" x14ac:dyDescent="0.25">
      <c r="A75" s="209" t="s">
        <v>302</v>
      </c>
      <c r="B75" s="210">
        <v>10548517</v>
      </c>
      <c r="C75" s="604">
        <v>1526577</v>
      </c>
      <c r="D75" s="178">
        <f t="shared" si="3"/>
        <v>-0.85528041524699638</v>
      </c>
      <c r="E75" s="210">
        <v>35410904</v>
      </c>
      <c r="F75" s="782">
        <v>5320130</v>
      </c>
      <c r="G75" s="178">
        <f t="shared" si="4"/>
        <v>-0.84976011908648252</v>
      </c>
      <c r="H75" s="405">
        <f t="shared" si="5"/>
        <v>2.8833523181997799E-3</v>
      </c>
    </row>
    <row r="76" spans="1:8" s="186" customFormat="1" ht="14.25" customHeight="1" x14ac:dyDescent="0.25">
      <c r="A76" s="209" t="s">
        <v>608</v>
      </c>
      <c r="B76" s="210">
        <v>885227</v>
      </c>
      <c r="C76" s="604">
        <v>1127425</v>
      </c>
      <c r="D76" s="178">
        <f t="shared" si="3"/>
        <v>0.27359987890111803</v>
      </c>
      <c r="E76" s="210">
        <v>3903875</v>
      </c>
      <c r="F76" s="782">
        <v>5286419</v>
      </c>
      <c r="G76" s="178">
        <f t="shared" si="4"/>
        <v>0.3541465851237553</v>
      </c>
      <c r="H76" s="405">
        <f t="shared" si="5"/>
        <v>2.8650819582651853E-3</v>
      </c>
    </row>
    <row r="77" spans="1:8" s="186" customFormat="1" ht="14.25" customHeight="1" x14ac:dyDescent="0.25">
      <c r="A77" s="209" t="s">
        <v>304</v>
      </c>
      <c r="B77" s="210">
        <v>1767979</v>
      </c>
      <c r="C77" s="604">
        <v>661083</v>
      </c>
      <c r="D77" s="178">
        <f t="shared" si="3"/>
        <v>-0.62607983465866957</v>
      </c>
      <c r="E77" s="210">
        <v>6406259</v>
      </c>
      <c r="F77" s="782">
        <v>5010814</v>
      </c>
      <c r="G77" s="178">
        <f t="shared" si="4"/>
        <v>-0.21782525495769056</v>
      </c>
      <c r="H77" s="405">
        <f t="shared" si="5"/>
        <v>2.7157122406722975E-3</v>
      </c>
    </row>
    <row r="78" spans="1:8" s="186" customFormat="1" ht="14.25" customHeight="1" x14ac:dyDescent="0.25">
      <c r="A78" s="209" t="s">
        <v>303</v>
      </c>
      <c r="B78" s="210">
        <v>1499171</v>
      </c>
      <c r="C78" s="604">
        <v>810744</v>
      </c>
      <c r="D78" s="178">
        <f t="shared" si="3"/>
        <v>-0.45920512069670505</v>
      </c>
      <c r="E78" s="210">
        <v>6622248</v>
      </c>
      <c r="F78" s="782">
        <v>4756582</v>
      </c>
      <c r="G78" s="178">
        <f t="shared" si="4"/>
        <v>-0.2817269905929225</v>
      </c>
      <c r="H78" s="405">
        <f t="shared" si="5"/>
        <v>2.5779260537632247E-3</v>
      </c>
    </row>
    <row r="79" spans="1:8" s="186" customFormat="1" ht="14.25" customHeight="1" x14ac:dyDescent="0.25">
      <c r="A79" s="209" t="s">
        <v>749</v>
      </c>
      <c r="B79" s="210">
        <v>842442</v>
      </c>
      <c r="C79" s="604">
        <v>587029</v>
      </c>
      <c r="D79" s="178">
        <f t="shared" si="3"/>
        <v>-0.30318170271662614</v>
      </c>
      <c r="E79" s="210">
        <v>3873012</v>
      </c>
      <c r="F79" s="782">
        <v>4584375</v>
      </c>
      <c r="G79" s="178">
        <f t="shared" si="4"/>
        <v>0.18367177793407308</v>
      </c>
      <c r="H79" s="405">
        <f t="shared" si="5"/>
        <v>2.4845949786465962E-3</v>
      </c>
    </row>
    <row r="80" spans="1:8" s="186" customFormat="1" ht="14.25" customHeight="1" x14ac:dyDescent="0.25">
      <c r="A80" s="209" t="s">
        <v>607</v>
      </c>
      <c r="B80" s="210">
        <v>447481</v>
      </c>
      <c r="C80" s="604">
        <v>1050964</v>
      </c>
      <c r="D80" s="178">
        <f t="shared" si="3"/>
        <v>1.3486226230834384</v>
      </c>
      <c r="E80" s="210">
        <v>2519369</v>
      </c>
      <c r="F80" s="782">
        <v>4519278</v>
      </c>
      <c r="G80" s="178">
        <f t="shared" si="4"/>
        <v>0.79381345090774724</v>
      </c>
      <c r="H80" s="405">
        <f t="shared" si="5"/>
        <v>2.4493143396663738E-3</v>
      </c>
    </row>
    <row r="81" spans="1:8" s="186" customFormat="1" ht="14.25" customHeight="1" x14ac:dyDescent="0.25">
      <c r="A81" s="209" t="s">
        <v>802</v>
      </c>
      <c r="B81" s="210">
        <v>75670</v>
      </c>
      <c r="C81" s="604">
        <v>1098541</v>
      </c>
      <c r="D81" s="178" t="s">
        <v>246</v>
      </c>
      <c r="E81" s="210">
        <v>583684</v>
      </c>
      <c r="F81" s="782">
        <v>4460142</v>
      </c>
      <c r="G81" s="178">
        <f t="shared" si="4"/>
        <v>6.6413641628004196</v>
      </c>
      <c r="H81" s="405">
        <f t="shared" si="5"/>
        <v>2.4172643854943774E-3</v>
      </c>
    </row>
    <row r="82" spans="1:8" s="186" customFormat="1" ht="14.25" customHeight="1" x14ac:dyDescent="0.25">
      <c r="A82" s="209" t="s">
        <v>745</v>
      </c>
      <c r="B82" s="210">
        <v>208842</v>
      </c>
      <c r="C82" s="604">
        <v>2436733</v>
      </c>
      <c r="D82" s="178" t="s">
        <v>246</v>
      </c>
      <c r="E82" s="210">
        <v>992232</v>
      </c>
      <c r="F82" s="782">
        <v>4426900</v>
      </c>
      <c r="G82" s="178">
        <f t="shared" si="4"/>
        <v>3.4615573777100517</v>
      </c>
      <c r="H82" s="405">
        <f t="shared" si="5"/>
        <v>2.3992482096186758E-3</v>
      </c>
    </row>
    <row r="83" spans="1:8" s="186" customFormat="1" ht="14.25" customHeight="1" x14ac:dyDescent="0.25">
      <c r="A83" s="209" t="s">
        <v>813</v>
      </c>
      <c r="B83" s="210">
        <v>327431</v>
      </c>
      <c r="C83" s="604">
        <v>1032105</v>
      </c>
      <c r="D83" s="178">
        <f t="shared" si="3"/>
        <v>2.1521297616902491</v>
      </c>
      <c r="E83" s="210">
        <v>1352225</v>
      </c>
      <c r="F83" s="782">
        <v>4400839</v>
      </c>
      <c r="G83" s="178">
        <f t="shared" si="4"/>
        <v>2.2545168148791808</v>
      </c>
      <c r="H83" s="405">
        <f t="shared" si="5"/>
        <v>2.3851239222864857E-3</v>
      </c>
    </row>
    <row r="84" spans="1:8" s="200" customFormat="1" x14ac:dyDescent="0.2">
      <c r="A84" s="605" t="s">
        <v>839</v>
      </c>
      <c r="B84" s="210">
        <v>26396341</v>
      </c>
      <c r="C84" s="604">
        <v>21441493</v>
      </c>
      <c r="D84" s="178">
        <f t="shared" si="3"/>
        <v>-0.18770965263708328</v>
      </c>
      <c r="E84" s="406">
        <v>114129650</v>
      </c>
      <c r="F84" s="782">
        <v>115503975</v>
      </c>
      <c r="G84" s="178">
        <f t="shared" si="4"/>
        <v>1.2041787563529693E-2</v>
      </c>
      <c r="H84" s="405">
        <f t="shared" si="5"/>
        <v>6.2599721074022521E-2</v>
      </c>
    </row>
    <row r="85" spans="1:8" s="6" customFormat="1" ht="13.5" thickBot="1" x14ac:dyDescent="0.25">
      <c r="A85" s="212" t="s">
        <v>326</v>
      </c>
      <c r="B85" s="213">
        <f>SUM(B34:B84)</f>
        <v>418373750</v>
      </c>
      <c r="C85" s="214">
        <f>SUM(C34:C84)</f>
        <v>401930594</v>
      </c>
      <c r="D85" s="606">
        <f>C85/B85-1</f>
        <v>-3.9302551845090683E-2</v>
      </c>
      <c r="E85" s="213">
        <f>+SUM(E34:E84)</f>
        <v>1763110107</v>
      </c>
      <c r="F85" s="214">
        <f>+SUM(F34:F84)</f>
        <v>1845119643</v>
      </c>
      <c r="G85" s="783">
        <f>F85/E85-1</f>
        <v>4.6514131859604735E-2</v>
      </c>
      <c r="H85" s="215">
        <f>+C85/$C$85</f>
        <v>1</v>
      </c>
    </row>
    <row r="86" spans="1:8" s="6" customFormat="1" x14ac:dyDescent="0.2">
      <c r="B86" s="216"/>
      <c r="C86" s="216"/>
      <c r="D86" s="10"/>
      <c r="E86" s="10"/>
      <c r="F86" s="10"/>
    </row>
    <row r="87" spans="1:8" s="6" customFormat="1" ht="53.25" customHeight="1" x14ac:dyDescent="0.2">
      <c r="A87" s="1038" t="s">
        <v>837</v>
      </c>
      <c r="B87" s="1038"/>
      <c r="C87" s="1038"/>
      <c r="D87" s="1038"/>
      <c r="E87" s="1038"/>
      <c r="F87" s="1038"/>
      <c r="G87" s="193"/>
      <c r="H87" s="193"/>
    </row>
    <row r="88" spans="1:8" s="6" customFormat="1" ht="15" x14ac:dyDescent="0.25">
      <c r="A88"/>
      <c r="B88"/>
      <c r="C88"/>
      <c r="D88"/>
      <c r="E88"/>
      <c r="F88"/>
    </row>
    <row r="89" spans="1:8" s="6" customFormat="1" ht="15" x14ac:dyDescent="0.25">
      <c r="A89"/>
      <c r="B89"/>
      <c r="C89"/>
      <c r="D89"/>
      <c r="E89"/>
      <c r="F89"/>
    </row>
    <row r="90" spans="1:8" s="6" customFormat="1" ht="15" x14ac:dyDescent="0.25">
      <c r="A90"/>
      <c r="B90"/>
      <c r="C90"/>
      <c r="D90"/>
      <c r="E90"/>
      <c r="F90"/>
    </row>
    <row r="91" spans="1:8" s="6" customFormat="1" ht="15" x14ac:dyDescent="0.25">
      <c r="A91"/>
      <c r="B91"/>
      <c r="C91"/>
      <c r="D91"/>
      <c r="E91"/>
      <c r="F91"/>
    </row>
    <row r="92" spans="1:8" s="6" customFormat="1" ht="15" x14ac:dyDescent="0.25">
      <c r="A92"/>
      <c r="B92"/>
      <c r="C92"/>
      <c r="D92"/>
      <c r="E92"/>
      <c r="F92"/>
    </row>
    <row r="93" spans="1:8" s="6" customFormat="1" ht="15" x14ac:dyDescent="0.25">
      <c r="A93"/>
      <c r="B93"/>
      <c r="C93"/>
      <c r="D93"/>
      <c r="E93"/>
      <c r="F93"/>
    </row>
    <row r="94" spans="1:8" s="6" customFormat="1" ht="15" x14ac:dyDescent="0.25">
      <c r="A94"/>
      <c r="B94"/>
      <c r="C94"/>
      <c r="D94"/>
      <c r="E94"/>
      <c r="F94"/>
    </row>
    <row r="95" spans="1:8" s="6" customFormat="1" ht="15" x14ac:dyDescent="0.25">
      <c r="A95"/>
      <c r="B95"/>
      <c r="C95"/>
      <c r="D95"/>
      <c r="E95"/>
      <c r="F95"/>
    </row>
    <row r="96" spans="1:8" s="6" customFormat="1" ht="15" x14ac:dyDescent="0.25">
      <c r="A96"/>
      <c r="B96"/>
      <c r="C96"/>
      <c r="D96"/>
      <c r="E96"/>
      <c r="F96"/>
    </row>
    <row r="97" spans="1:6" s="6" customFormat="1" ht="15" x14ac:dyDescent="0.25">
      <c r="A97"/>
      <c r="B97"/>
      <c r="C97"/>
      <c r="D97"/>
      <c r="E97"/>
      <c r="F97"/>
    </row>
    <row r="98" spans="1:6" s="6" customFormat="1" ht="15" x14ac:dyDescent="0.25">
      <c r="A98"/>
      <c r="B98"/>
      <c r="C98"/>
      <c r="D98"/>
      <c r="E98"/>
      <c r="F98"/>
    </row>
    <row r="99" spans="1:6" s="6" customFormat="1" ht="15" x14ac:dyDescent="0.25">
      <c r="A99"/>
      <c r="B99"/>
      <c r="C99"/>
      <c r="D99"/>
      <c r="E99"/>
      <c r="F99"/>
    </row>
    <row r="100" spans="1:6" s="6" customFormat="1" ht="15" x14ac:dyDescent="0.25">
      <c r="A100"/>
      <c r="B100"/>
      <c r="C100"/>
      <c r="D100"/>
      <c r="E100"/>
      <c r="F100"/>
    </row>
    <row r="101" spans="1:6" s="6" customFormat="1" ht="15" x14ac:dyDescent="0.25">
      <c r="A101"/>
      <c r="B101"/>
      <c r="C101"/>
      <c r="D101"/>
      <c r="E101"/>
      <c r="F101"/>
    </row>
    <row r="102" spans="1:6" s="6" customFormat="1" ht="15" x14ac:dyDescent="0.25">
      <c r="A102"/>
      <c r="B102"/>
      <c r="C102"/>
      <c r="D102"/>
      <c r="E102"/>
      <c r="F102"/>
    </row>
    <row r="103" spans="1:6" s="6" customFormat="1" ht="15" x14ac:dyDescent="0.25">
      <c r="A103"/>
      <c r="B103"/>
      <c r="C103"/>
      <c r="D103"/>
      <c r="E103"/>
      <c r="F103"/>
    </row>
    <row r="104" spans="1:6" s="6" customFormat="1" ht="15" x14ac:dyDescent="0.25">
      <c r="A104"/>
      <c r="B104"/>
      <c r="C104"/>
      <c r="D104"/>
      <c r="E104"/>
      <c r="F104"/>
    </row>
    <row r="105" spans="1:6" s="6" customFormat="1" ht="15" x14ac:dyDescent="0.25">
      <c r="A105"/>
      <c r="B105"/>
      <c r="C105"/>
      <c r="D105"/>
      <c r="E105"/>
      <c r="F105"/>
    </row>
    <row r="106" spans="1:6" s="6" customFormat="1" ht="15" x14ac:dyDescent="0.25">
      <c r="A106"/>
      <c r="B106"/>
      <c r="C106"/>
      <c r="D106"/>
      <c r="E106"/>
      <c r="F106"/>
    </row>
    <row r="107" spans="1:6" s="6" customFormat="1" ht="15" x14ac:dyDescent="0.25">
      <c r="A107"/>
      <c r="B107"/>
      <c r="C107"/>
      <c r="D107"/>
      <c r="E107"/>
      <c r="F107"/>
    </row>
    <row r="108" spans="1:6" s="6" customFormat="1" ht="15" x14ac:dyDescent="0.25">
      <c r="A108"/>
      <c r="B108"/>
      <c r="C108"/>
      <c r="D108"/>
      <c r="E108"/>
      <c r="F108"/>
    </row>
    <row r="109" spans="1:6" s="6" customFormat="1" ht="15" x14ac:dyDescent="0.25">
      <c r="A109"/>
      <c r="B109"/>
      <c r="C109"/>
      <c r="D109"/>
      <c r="E109"/>
      <c r="F109"/>
    </row>
    <row r="110" spans="1:6" s="6" customFormat="1" ht="15" x14ac:dyDescent="0.25">
      <c r="A110"/>
      <c r="B110"/>
      <c r="C110"/>
      <c r="D110"/>
      <c r="E110"/>
      <c r="F110"/>
    </row>
    <row r="111" spans="1:6" s="6" customFormat="1" ht="15" x14ac:dyDescent="0.25">
      <c r="A111"/>
      <c r="B111"/>
      <c r="C111"/>
      <c r="D111"/>
      <c r="E111"/>
      <c r="F111"/>
    </row>
    <row r="112" spans="1:6" s="6" customFormat="1" ht="15" x14ac:dyDescent="0.25">
      <c r="A112"/>
      <c r="B112"/>
      <c r="C112"/>
      <c r="D112"/>
      <c r="E112"/>
      <c r="F112"/>
    </row>
    <row r="113" spans="1:6" s="6" customFormat="1" ht="15" x14ac:dyDescent="0.25">
      <c r="A113"/>
      <c r="B113"/>
      <c r="C113"/>
      <c r="D113"/>
      <c r="E113"/>
      <c r="F113"/>
    </row>
    <row r="114" spans="1:6" s="6" customFormat="1" ht="15" x14ac:dyDescent="0.25">
      <c r="A114"/>
      <c r="B114"/>
      <c r="C114"/>
      <c r="D114"/>
      <c r="E114"/>
      <c r="F114"/>
    </row>
    <row r="115" spans="1:6" s="6" customFormat="1" ht="15" x14ac:dyDescent="0.25">
      <c r="D115" s="10"/>
      <c r="E115" s="10"/>
      <c r="F115"/>
    </row>
    <row r="116" spans="1:6" s="6" customFormat="1" ht="15" x14ac:dyDescent="0.25">
      <c r="D116" s="10"/>
      <c r="E116" s="10"/>
      <c r="F116"/>
    </row>
    <row r="117" spans="1:6" s="6" customFormat="1" ht="15" x14ac:dyDescent="0.25">
      <c r="D117" s="10"/>
      <c r="E117" s="10"/>
      <c r="F117"/>
    </row>
    <row r="118" spans="1:6" s="6" customFormat="1" ht="15" x14ac:dyDescent="0.25">
      <c r="D118" s="10"/>
      <c r="E118" s="10"/>
      <c r="F118"/>
    </row>
    <row r="119" spans="1:6" s="6" customFormat="1" ht="15" x14ac:dyDescent="0.25">
      <c r="D119" s="10"/>
      <c r="E119" s="10"/>
      <c r="F119"/>
    </row>
    <row r="120" spans="1:6" s="6" customFormat="1" ht="15" x14ac:dyDescent="0.25">
      <c r="D120" s="10"/>
      <c r="E120" s="10"/>
      <c r="F120"/>
    </row>
    <row r="121" spans="1:6" s="6" customFormat="1" ht="15" x14ac:dyDescent="0.25">
      <c r="D121" s="10"/>
      <c r="E121" s="10"/>
      <c r="F121"/>
    </row>
    <row r="122" spans="1:6" s="6" customFormat="1" ht="15" x14ac:dyDescent="0.25">
      <c r="D122" s="10"/>
      <c r="E122" s="10"/>
      <c r="F122"/>
    </row>
    <row r="123" spans="1:6" s="6" customFormat="1" ht="15" x14ac:dyDescent="0.25">
      <c r="D123" s="10"/>
      <c r="E123" s="10"/>
      <c r="F123"/>
    </row>
    <row r="124" spans="1:6" s="6" customFormat="1" ht="15" x14ac:dyDescent="0.25">
      <c r="D124" s="10"/>
      <c r="E124" s="10"/>
      <c r="F124"/>
    </row>
    <row r="125" spans="1:6" s="6" customFormat="1" ht="15" x14ac:dyDescent="0.25">
      <c r="D125" s="10"/>
      <c r="E125" s="10"/>
      <c r="F125"/>
    </row>
    <row r="126" spans="1:6" s="6" customFormat="1" ht="15" x14ac:dyDescent="0.25">
      <c r="D126" s="10"/>
      <c r="E126" s="10"/>
      <c r="F126"/>
    </row>
    <row r="127" spans="1:6" s="6" customFormat="1" ht="15" x14ac:dyDescent="0.25">
      <c r="D127" s="10"/>
      <c r="E127" s="10"/>
      <c r="F127"/>
    </row>
    <row r="128" spans="1:6" s="6" customFormat="1" ht="15" x14ac:dyDescent="0.25">
      <c r="D128" s="10"/>
      <c r="E128" s="10"/>
      <c r="F128"/>
    </row>
    <row r="129" spans="4:6" s="6" customFormat="1" ht="15" x14ac:dyDescent="0.25">
      <c r="D129" s="10"/>
      <c r="E129" s="10"/>
      <c r="F129"/>
    </row>
    <row r="130" spans="4:6" s="6" customFormat="1" ht="15" x14ac:dyDescent="0.25">
      <c r="D130" s="10"/>
      <c r="E130" s="10"/>
      <c r="F130"/>
    </row>
    <row r="131" spans="4:6" s="6" customFormat="1" ht="15" x14ac:dyDescent="0.25">
      <c r="D131" s="10"/>
      <c r="E131" s="10"/>
      <c r="F131"/>
    </row>
    <row r="132" spans="4:6" s="6" customFormat="1" ht="15" x14ac:dyDescent="0.25">
      <c r="D132" s="10"/>
      <c r="E132" s="10"/>
      <c r="F132"/>
    </row>
    <row r="133" spans="4:6" s="6" customFormat="1" ht="15" x14ac:dyDescent="0.25">
      <c r="D133" s="10"/>
      <c r="E133" s="10"/>
      <c r="F133"/>
    </row>
    <row r="134" spans="4:6" s="6" customFormat="1" ht="15" x14ac:dyDescent="0.25">
      <c r="D134" s="10"/>
      <c r="E134" s="10"/>
      <c r="F134"/>
    </row>
    <row r="135" spans="4:6" s="6" customFormat="1" ht="15" x14ac:dyDescent="0.25">
      <c r="D135" s="10"/>
      <c r="E135" s="10"/>
      <c r="F135"/>
    </row>
    <row r="136" spans="4:6" s="6" customFormat="1" ht="15" x14ac:dyDescent="0.25">
      <c r="D136" s="10"/>
      <c r="E136" s="10"/>
      <c r="F136"/>
    </row>
    <row r="137" spans="4:6" s="6" customFormat="1" ht="15" x14ac:dyDescent="0.25">
      <c r="D137" s="10"/>
      <c r="E137" s="10"/>
      <c r="F137"/>
    </row>
    <row r="138" spans="4:6" s="6" customFormat="1" ht="15" x14ac:dyDescent="0.25">
      <c r="D138" s="10"/>
      <c r="E138" s="10"/>
      <c r="F138"/>
    </row>
    <row r="139" spans="4:6" s="6" customFormat="1" ht="15" x14ac:dyDescent="0.25">
      <c r="D139" s="10"/>
      <c r="E139" s="10"/>
      <c r="F139"/>
    </row>
    <row r="140" spans="4:6" s="6" customFormat="1" ht="15" x14ac:dyDescent="0.25">
      <c r="D140" s="10"/>
      <c r="E140" s="10"/>
      <c r="F140"/>
    </row>
    <row r="141" spans="4:6" s="6" customFormat="1" ht="15" x14ac:dyDescent="0.25">
      <c r="D141" s="10"/>
      <c r="E141" s="10"/>
      <c r="F141"/>
    </row>
    <row r="142" spans="4:6" s="6" customFormat="1" ht="15" x14ac:dyDescent="0.25">
      <c r="D142" s="10"/>
      <c r="E142" s="10"/>
      <c r="F142"/>
    </row>
    <row r="143" spans="4:6" s="6" customFormat="1" ht="15" x14ac:dyDescent="0.25">
      <c r="D143" s="10"/>
      <c r="E143" s="10"/>
      <c r="F143"/>
    </row>
    <row r="144" spans="4:6" s="6" customFormat="1" ht="15" x14ac:dyDescent="0.25">
      <c r="D144" s="10"/>
      <c r="E144" s="10"/>
      <c r="F144"/>
    </row>
    <row r="145" spans="4:6" s="6" customFormat="1" ht="15" x14ac:dyDescent="0.25">
      <c r="D145" s="10"/>
      <c r="E145" s="10"/>
      <c r="F145"/>
    </row>
    <row r="146" spans="4:6" s="6" customFormat="1" ht="15" x14ac:dyDescent="0.25">
      <c r="D146" s="10"/>
      <c r="E146" s="10"/>
      <c r="F146"/>
    </row>
    <row r="147" spans="4:6" s="6" customFormat="1" ht="15" x14ac:dyDescent="0.25">
      <c r="D147" s="10"/>
      <c r="E147" s="10"/>
      <c r="F147"/>
    </row>
    <row r="148" spans="4:6" s="6" customFormat="1" ht="15" x14ac:dyDescent="0.25">
      <c r="D148" s="10"/>
      <c r="E148" s="10"/>
      <c r="F148"/>
    </row>
    <row r="149" spans="4:6" s="6" customFormat="1" ht="15" x14ac:dyDescent="0.25">
      <c r="D149" s="10"/>
      <c r="E149" s="10"/>
      <c r="F149"/>
    </row>
    <row r="150" spans="4:6" s="6" customFormat="1" ht="15" x14ac:dyDescent="0.25">
      <c r="D150" s="10"/>
      <c r="E150" s="10"/>
      <c r="F150"/>
    </row>
    <row r="151" spans="4:6" s="6" customFormat="1" ht="15" x14ac:dyDescent="0.25">
      <c r="D151" s="10"/>
      <c r="E151" s="10"/>
      <c r="F151"/>
    </row>
    <row r="152" spans="4:6" s="6" customFormat="1" ht="15" x14ac:dyDescent="0.25">
      <c r="D152" s="10"/>
      <c r="E152" s="10"/>
      <c r="F152"/>
    </row>
    <row r="153" spans="4:6" s="6" customFormat="1" ht="15" x14ac:dyDescent="0.25">
      <c r="D153" s="10"/>
      <c r="E153" s="10"/>
      <c r="F153"/>
    </row>
    <row r="154" spans="4:6" s="6" customFormat="1" ht="15" x14ac:dyDescent="0.25">
      <c r="D154" s="10"/>
      <c r="E154" s="10"/>
      <c r="F154"/>
    </row>
    <row r="155" spans="4:6" s="6" customFormat="1" ht="15" x14ac:dyDescent="0.25">
      <c r="D155" s="10"/>
      <c r="E155" s="10"/>
      <c r="F155"/>
    </row>
    <row r="156" spans="4:6" s="6" customFormat="1" ht="15" x14ac:dyDescent="0.25">
      <c r="D156" s="10"/>
      <c r="E156" s="10"/>
      <c r="F156"/>
    </row>
    <row r="157" spans="4:6" s="6" customFormat="1" ht="15" x14ac:dyDescent="0.25">
      <c r="D157" s="10"/>
      <c r="E157" s="10"/>
      <c r="F157"/>
    </row>
    <row r="158" spans="4:6" s="6" customFormat="1" ht="15" x14ac:dyDescent="0.25">
      <c r="D158" s="10"/>
      <c r="E158" s="10"/>
      <c r="F158"/>
    </row>
    <row r="159" spans="4:6" s="6" customFormat="1" ht="15" x14ac:dyDescent="0.25">
      <c r="D159" s="10"/>
      <c r="E159" s="10"/>
      <c r="F159"/>
    </row>
    <row r="160" spans="4:6" s="6" customFormat="1" ht="15" x14ac:dyDescent="0.25">
      <c r="D160" s="10"/>
      <c r="E160" s="10"/>
      <c r="F160"/>
    </row>
    <row r="161" spans="4:6" s="6" customFormat="1" ht="15" x14ac:dyDescent="0.25">
      <c r="D161" s="10"/>
      <c r="E161" s="10"/>
      <c r="F161"/>
    </row>
    <row r="162" spans="4:6" s="6" customFormat="1" ht="15" x14ac:dyDescent="0.25">
      <c r="D162" s="10"/>
      <c r="E162" s="10"/>
      <c r="F162"/>
    </row>
    <row r="163" spans="4:6" s="6" customFormat="1" ht="15" x14ac:dyDescent="0.25">
      <c r="D163" s="10"/>
      <c r="E163" s="10"/>
      <c r="F163"/>
    </row>
    <row r="164" spans="4:6" s="6" customFormat="1" ht="15" x14ac:dyDescent="0.25">
      <c r="D164" s="10"/>
      <c r="E164" s="10"/>
      <c r="F164"/>
    </row>
    <row r="165" spans="4:6" s="6" customFormat="1" ht="15" x14ac:dyDescent="0.25">
      <c r="D165" s="10"/>
      <c r="E165" s="10"/>
      <c r="F165"/>
    </row>
    <row r="166" spans="4:6" s="6" customFormat="1" ht="15" x14ac:dyDescent="0.25">
      <c r="D166" s="10"/>
      <c r="E166" s="10"/>
      <c r="F166"/>
    </row>
    <row r="167" spans="4:6" s="6" customFormat="1" ht="15" x14ac:dyDescent="0.25">
      <c r="D167" s="10"/>
      <c r="E167" s="10"/>
      <c r="F167"/>
    </row>
    <row r="168" spans="4:6" s="6" customFormat="1" ht="15" x14ac:dyDescent="0.25">
      <c r="D168" s="10"/>
      <c r="E168" s="10"/>
      <c r="F168"/>
    </row>
    <row r="169" spans="4:6" s="6" customFormat="1" ht="15" x14ac:dyDescent="0.25">
      <c r="D169" s="10"/>
      <c r="E169" s="10"/>
      <c r="F169"/>
    </row>
    <row r="170" spans="4:6" s="6" customFormat="1" ht="15" x14ac:dyDescent="0.25">
      <c r="D170" s="10"/>
      <c r="E170" s="10"/>
      <c r="F170"/>
    </row>
    <row r="171" spans="4:6" s="6" customFormat="1" ht="15" x14ac:dyDescent="0.25">
      <c r="D171" s="10"/>
      <c r="E171" s="10"/>
      <c r="F171"/>
    </row>
    <row r="172" spans="4:6" s="6" customFormat="1" ht="15" x14ac:dyDescent="0.25">
      <c r="D172" s="10"/>
      <c r="E172" s="10"/>
      <c r="F172"/>
    </row>
    <row r="173" spans="4:6" s="6" customFormat="1" ht="15" x14ac:dyDescent="0.25">
      <c r="D173" s="10"/>
      <c r="E173" s="10"/>
      <c r="F173"/>
    </row>
    <row r="174" spans="4:6" s="6" customFormat="1" ht="15" x14ac:dyDescent="0.25">
      <c r="D174" s="10"/>
      <c r="E174" s="10"/>
      <c r="F174"/>
    </row>
    <row r="175" spans="4:6" s="6" customFormat="1" ht="15" x14ac:dyDescent="0.25">
      <c r="D175" s="10"/>
      <c r="E175" s="10"/>
      <c r="F175"/>
    </row>
    <row r="176" spans="4:6" s="6" customFormat="1" ht="15" x14ac:dyDescent="0.25">
      <c r="D176" s="10"/>
      <c r="E176" s="10"/>
      <c r="F176"/>
    </row>
    <row r="177" spans="4:6" s="6" customFormat="1" ht="15" x14ac:dyDescent="0.25">
      <c r="D177" s="10"/>
      <c r="E177" s="10"/>
      <c r="F177"/>
    </row>
    <row r="178" spans="4:6" s="6" customFormat="1" ht="15" x14ac:dyDescent="0.25">
      <c r="D178" s="10"/>
      <c r="E178" s="10"/>
      <c r="F178"/>
    </row>
    <row r="179" spans="4:6" s="6" customFormat="1" ht="15" x14ac:dyDescent="0.25">
      <c r="D179" s="10"/>
      <c r="E179" s="10"/>
      <c r="F179"/>
    </row>
    <row r="180" spans="4:6" s="6" customFormat="1" ht="15" x14ac:dyDescent="0.25">
      <c r="D180" s="10"/>
      <c r="E180" s="10"/>
      <c r="F180"/>
    </row>
    <row r="181" spans="4:6" s="6" customFormat="1" ht="15" x14ac:dyDescent="0.25">
      <c r="D181" s="10"/>
      <c r="E181" s="10"/>
      <c r="F181"/>
    </row>
    <row r="182" spans="4:6" s="6" customFormat="1" ht="15" x14ac:dyDescent="0.25">
      <c r="D182" s="10"/>
      <c r="E182" s="10"/>
      <c r="F182"/>
    </row>
    <row r="183" spans="4:6" s="6" customFormat="1" ht="15" x14ac:dyDescent="0.25">
      <c r="D183" s="10"/>
      <c r="E183" s="10"/>
      <c r="F183"/>
    </row>
    <row r="184" spans="4:6" s="6" customFormat="1" ht="15" x14ac:dyDescent="0.25">
      <c r="D184" s="10"/>
      <c r="E184" s="10"/>
      <c r="F184"/>
    </row>
    <row r="185" spans="4:6" s="6" customFormat="1" ht="15" x14ac:dyDescent="0.25">
      <c r="D185" s="10"/>
      <c r="E185" s="10"/>
      <c r="F185"/>
    </row>
    <row r="186" spans="4:6" s="6" customFormat="1" ht="15" x14ac:dyDescent="0.25">
      <c r="D186" s="10"/>
      <c r="E186" s="10"/>
      <c r="F186"/>
    </row>
    <row r="187" spans="4:6" s="6" customFormat="1" ht="15" x14ac:dyDescent="0.25">
      <c r="D187" s="10"/>
      <c r="E187" s="10"/>
      <c r="F187"/>
    </row>
    <row r="188" spans="4:6" s="6" customFormat="1" ht="15" x14ac:dyDescent="0.25">
      <c r="D188" s="10"/>
      <c r="E188" s="10"/>
      <c r="F188"/>
    </row>
    <row r="189" spans="4:6" s="6" customFormat="1" ht="15" x14ac:dyDescent="0.25">
      <c r="D189" s="10"/>
      <c r="E189" s="10"/>
      <c r="F189"/>
    </row>
    <row r="190" spans="4:6" s="6" customFormat="1" ht="15" x14ac:dyDescent="0.25">
      <c r="D190" s="10"/>
      <c r="E190" s="10"/>
      <c r="F190"/>
    </row>
    <row r="191" spans="4:6" s="6" customFormat="1" ht="15" x14ac:dyDescent="0.25">
      <c r="D191" s="10"/>
      <c r="E191" s="10"/>
      <c r="F191"/>
    </row>
    <row r="192" spans="4:6" s="6" customFormat="1" ht="15" x14ac:dyDescent="0.25">
      <c r="D192" s="10"/>
      <c r="E192" s="10"/>
      <c r="F192"/>
    </row>
    <row r="193" spans="4:6" s="6" customFormat="1" ht="15" x14ac:dyDescent="0.25">
      <c r="D193" s="10"/>
      <c r="E193" s="10"/>
      <c r="F193"/>
    </row>
    <row r="194" spans="4:6" s="6" customFormat="1" ht="15" x14ac:dyDescent="0.25">
      <c r="D194" s="10"/>
      <c r="E194" s="10"/>
      <c r="F194"/>
    </row>
    <row r="195" spans="4:6" s="6" customFormat="1" ht="15" x14ac:dyDescent="0.25">
      <c r="D195" s="10"/>
      <c r="E195" s="10"/>
      <c r="F195"/>
    </row>
    <row r="196" spans="4:6" s="6" customFormat="1" ht="15" x14ac:dyDescent="0.25">
      <c r="D196" s="10"/>
      <c r="E196" s="10"/>
      <c r="F196"/>
    </row>
    <row r="197" spans="4:6" s="6" customFormat="1" ht="15" x14ac:dyDescent="0.25">
      <c r="D197" s="10"/>
      <c r="E197" s="10"/>
      <c r="F197"/>
    </row>
    <row r="198" spans="4:6" s="6" customFormat="1" ht="15" x14ac:dyDescent="0.25">
      <c r="D198" s="10"/>
      <c r="E198" s="10"/>
      <c r="F198"/>
    </row>
    <row r="199" spans="4:6" s="6" customFormat="1" ht="15" x14ac:dyDescent="0.25">
      <c r="D199" s="10"/>
      <c r="E199" s="10"/>
      <c r="F199"/>
    </row>
    <row r="200" spans="4:6" s="6" customFormat="1" ht="15" x14ac:dyDescent="0.25">
      <c r="D200" s="10"/>
      <c r="E200" s="10"/>
      <c r="F200"/>
    </row>
    <row r="201" spans="4:6" s="6" customFormat="1" ht="15" x14ac:dyDescent="0.25">
      <c r="D201" s="10"/>
      <c r="E201" s="10"/>
      <c r="F201"/>
    </row>
    <row r="202" spans="4:6" s="6" customFormat="1" ht="15" x14ac:dyDescent="0.25">
      <c r="D202" s="10"/>
      <c r="E202" s="10"/>
      <c r="F202"/>
    </row>
    <row r="203" spans="4:6" s="6" customFormat="1" ht="15" x14ac:dyDescent="0.25">
      <c r="D203" s="10"/>
      <c r="E203" s="10"/>
      <c r="F203"/>
    </row>
    <row r="204" spans="4:6" s="6" customFormat="1" ht="15" x14ac:dyDescent="0.25">
      <c r="D204" s="10"/>
      <c r="E204" s="10"/>
      <c r="F204"/>
    </row>
    <row r="205" spans="4:6" s="6" customFormat="1" ht="15" x14ac:dyDescent="0.25">
      <c r="D205" s="10"/>
      <c r="E205" s="10"/>
      <c r="F205"/>
    </row>
    <row r="206" spans="4:6" s="6" customFormat="1" ht="15" x14ac:dyDescent="0.25">
      <c r="D206" s="10"/>
      <c r="E206" s="10"/>
      <c r="F206"/>
    </row>
    <row r="207" spans="4:6" s="6" customFormat="1" ht="15" x14ac:dyDescent="0.25">
      <c r="D207" s="10"/>
      <c r="E207" s="10"/>
      <c r="F207"/>
    </row>
    <row r="208" spans="4:6" s="6" customFormat="1" ht="15" x14ac:dyDescent="0.25">
      <c r="D208" s="10"/>
      <c r="E208" s="10"/>
      <c r="F208"/>
    </row>
    <row r="209" spans="4:6" s="6" customFormat="1" ht="15" x14ac:dyDescent="0.25">
      <c r="D209" s="10"/>
      <c r="E209" s="10"/>
      <c r="F209"/>
    </row>
    <row r="210" spans="4:6" s="6" customFormat="1" ht="15" x14ac:dyDescent="0.25">
      <c r="D210" s="10"/>
      <c r="E210" s="10"/>
      <c r="F210"/>
    </row>
    <row r="211" spans="4:6" s="6" customFormat="1" ht="15" x14ac:dyDescent="0.25">
      <c r="D211" s="10"/>
      <c r="E211" s="10"/>
      <c r="F211"/>
    </row>
    <row r="212" spans="4:6" s="6" customFormat="1" ht="15" x14ac:dyDescent="0.25">
      <c r="D212" s="10"/>
      <c r="E212" s="10"/>
      <c r="F212"/>
    </row>
    <row r="213" spans="4:6" s="6" customFormat="1" ht="15" x14ac:dyDescent="0.25">
      <c r="D213" s="10"/>
      <c r="E213" s="10"/>
      <c r="F213"/>
    </row>
    <row r="214" spans="4:6" s="6" customFormat="1" ht="15" x14ac:dyDescent="0.25">
      <c r="D214" s="10"/>
      <c r="E214" s="10"/>
      <c r="F214"/>
    </row>
    <row r="215" spans="4:6" s="6" customFormat="1" ht="15" x14ac:dyDescent="0.25">
      <c r="D215" s="10"/>
      <c r="E215" s="10"/>
      <c r="F215"/>
    </row>
    <row r="216" spans="4:6" s="6" customFormat="1" ht="15" x14ac:dyDescent="0.25">
      <c r="D216" s="10"/>
      <c r="E216" s="10"/>
      <c r="F216"/>
    </row>
    <row r="217" spans="4:6" s="6" customFormat="1" ht="15" x14ac:dyDescent="0.25">
      <c r="D217" s="10"/>
      <c r="E217" s="10"/>
      <c r="F217"/>
    </row>
    <row r="218" spans="4:6" s="6" customFormat="1" ht="15" x14ac:dyDescent="0.25">
      <c r="D218" s="10"/>
      <c r="E218" s="10"/>
      <c r="F218"/>
    </row>
    <row r="219" spans="4:6" s="6" customFormat="1" ht="15" x14ac:dyDescent="0.25">
      <c r="D219" s="10"/>
      <c r="E219" s="10"/>
      <c r="F219"/>
    </row>
    <row r="220" spans="4:6" s="6" customFormat="1" ht="15" x14ac:dyDescent="0.25">
      <c r="D220" s="10"/>
      <c r="E220" s="10"/>
      <c r="F220"/>
    </row>
    <row r="221" spans="4:6" s="6" customFormat="1" ht="15" x14ac:dyDescent="0.25">
      <c r="D221" s="10"/>
      <c r="E221" s="10"/>
      <c r="F221"/>
    </row>
    <row r="222" spans="4:6" s="6" customFormat="1" ht="15" x14ac:dyDescent="0.25">
      <c r="D222" s="10"/>
      <c r="E222" s="10"/>
      <c r="F222"/>
    </row>
    <row r="223" spans="4:6" s="6" customFormat="1" ht="15" x14ac:dyDescent="0.25">
      <c r="D223" s="10"/>
      <c r="E223" s="10"/>
      <c r="F223"/>
    </row>
    <row r="224" spans="4:6" s="6" customFormat="1" ht="15" x14ac:dyDescent="0.25">
      <c r="D224" s="10"/>
      <c r="E224" s="10"/>
      <c r="F224"/>
    </row>
    <row r="225" spans="4:6" s="6" customFormat="1" ht="15" x14ac:dyDescent="0.25">
      <c r="D225" s="10"/>
      <c r="E225" s="10"/>
      <c r="F225"/>
    </row>
    <row r="226" spans="4:6" s="6" customFormat="1" ht="15" x14ac:dyDescent="0.25">
      <c r="D226" s="10"/>
      <c r="E226" s="10"/>
      <c r="F226"/>
    </row>
    <row r="227" spans="4:6" s="6" customFormat="1" ht="15" x14ac:dyDescent="0.25">
      <c r="D227" s="10"/>
      <c r="E227" s="10"/>
      <c r="F227"/>
    </row>
    <row r="228" spans="4:6" s="6" customFormat="1" ht="15" x14ac:dyDescent="0.25">
      <c r="D228" s="10"/>
      <c r="E228" s="10"/>
      <c r="F228"/>
    </row>
    <row r="229" spans="4:6" s="6" customFormat="1" ht="15" x14ac:dyDescent="0.25">
      <c r="D229" s="10"/>
      <c r="E229" s="10"/>
      <c r="F229"/>
    </row>
    <row r="230" spans="4:6" s="6" customFormat="1" ht="15" x14ac:dyDescent="0.25">
      <c r="D230" s="10"/>
      <c r="E230" s="10"/>
      <c r="F230"/>
    </row>
    <row r="231" spans="4:6" s="6" customFormat="1" ht="15" x14ac:dyDescent="0.25">
      <c r="D231" s="10"/>
      <c r="E231" s="10"/>
      <c r="F231"/>
    </row>
    <row r="232" spans="4:6" s="6" customFormat="1" ht="15" x14ac:dyDescent="0.25">
      <c r="D232" s="10"/>
      <c r="E232" s="10"/>
      <c r="F232"/>
    </row>
    <row r="233" spans="4:6" s="6" customFormat="1" ht="15" x14ac:dyDescent="0.25">
      <c r="D233" s="10"/>
      <c r="E233" s="10"/>
      <c r="F233"/>
    </row>
    <row r="234" spans="4:6" s="6" customFormat="1" ht="15" x14ac:dyDescent="0.25">
      <c r="D234" s="10"/>
      <c r="E234" s="10"/>
      <c r="F234"/>
    </row>
    <row r="235" spans="4:6" s="6" customFormat="1" ht="15" x14ac:dyDescent="0.25">
      <c r="D235" s="10"/>
      <c r="E235" s="10"/>
      <c r="F235"/>
    </row>
    <row r="236" spans="4:6" s="6" customFormat="1" ht="15" x14ac:dyDescent="0.25">
      <c r="D236" s="10"/>
      <c r="E236" s="10"/>
      <c r="F236"/>
    </row>
    <row r="237" spans="4:6" s="6" customFormat="1" ht="15" x14ac:dyDescent="0.25">
      <c r="D237" s="10"/>
      <c r="E237" s="10"/>
      <c r="F237"/>
    </row>
    <row r="238" spans="4:6" s="6" customFormat="1" ht="15" x14ac:dyDescent="0.25">
      <c r="D238" s="10"/>
      <c r="E238" s="10"/>
      <c r="F238"/>
    </row>
    <row r="239" spans="4:6" s="6" customFormat="1" ht="15" x14ac:dyDescent="0.25">
      <c r="D239" s="10"/>
      <c r="E239" s="10"/>
      <c r="F239"/>
    </row>
    <row r="240" spans="4:6" s="6" customFormat="1" ht="15" x14ac:dyDescent="0.25">
      <c r="D240" s="10"/>
      <c r="E240" s="10"/>
      <c r="F240"/>
    </row>
    <row r="241" spans="4:6" s="6" customFormat="1" ht="15" x14ac:dyDescent="0.25">
      <c r="D241" s="10"/>
      <c r="E241" s="10"/>
      <c r="F241"/>
    </row>
    <row r="242" spans="4:6" s="6" customFormat="1" ht="15" x14ac:dyDescent="0.25">
      <c r="D242" s="10"/>
      <c r="E242" s="10"/>
      <c r="F242"/>
    </row>
    <row r="243" spans="4:6" s="6" customFormat="1" ht="15" x14ac:dyDescent="0.25">
      <c r="D243" s="10"/>
      <c r="E243" s="10"/>
      <c r="F243"/>
    </row>
    <row r="244" spans="4:6" s="6" customFormat="1" ht="15" x14ac:dyDescent="0.25">
      <c r="D244" s="10"/>
      <c r="E244" s="10"/>
      <c r="F244"/>
    </row>
    <row r="245" spans="4:6" s="6" customFormat="1" ht="15" x14ac:dyDescent="0.25">
      <c r="D245" s="10"/>
      <c r="E245" s="10"/>
      <c r="F245"/>
    </row>
    <row r="246" spans="4:6" s="6" customFormat="1" ht="15" x14ac:dyDescent="0.25">
      <c r="D246" s="10"/>
      <c r="E246" s="10"/>
      <c r="F246"/>
    </row>
    <row r="247" spans="4:6" s="6" customFormat="1" ht="15" x14ac:dyDescent="0.25">
      <c r="D247" s="10"/>
      <c r="E247" s="10"/>
      <c r="F247"/>
    </row>
    <row r="248" spans="4:6" s="6" customFormat="1" ht="15" x14ac:dyDescent="0.25">
      <c r="D248" s="10"/>
      <c r="E248" s="10"/>
      <c r="F248"/>
    </row>
    <row r="249" spans="4:6" s="6" customFormat="1" ht="15" x14ac:dyDescent="0.25">
      <c r="D249" s="10"/>
      <c r="E249" s="10"/>
      <c r="F249"/>
    </row>
    <row r="250" spans="4:6" s="6" customFormat="1" ht="15" x14ac:dyDescent="0.25">
      <c r="D250" s="10"/>
      <c r="E250" s="10"/>
      <c r="F250"/>
    </row>
    <row r="251" spans="4:6" s="6" customFormat="1" ht="15" x14ac:dyDescent="0.25">
      <c r="D251" s="10"/>
      <c r="E251" s="10"/>
      <c r="F251"/>
    </row>
    <row r="252" spans="4:6" s="6" customFormat="1" ht="15" x14ac:dyDescent="0.25">
      <c r="D252" s="10"/>
      <c r="E252" s="10"/>
      <c r="F252"/>
    </row>
    <row r="253" spans="4:6" s="6" customFormat="1" ht="15" x14ac:dyDescent="0.25">
      <c r="D253" s="10"/>
      <c r="E253" s="10"/>
      <c r="F253"/>
    </row>
    <row r="254" spans="4:6" s="6" customFormat="1" ht="15" x14ac:dyDescent="0.25">
      <c r="D254" s="10"/>
      <c r="E254" s="10"/>
      <c r="F254"/>
    </row>
    <row r="255" spans="4:6" s="6" customFormat="1" ht="15" x14ac:dyDescent="0.25">
      <c r="D255" s="10"/>
      <c r="E255" s="10"/>
      <c r="F255"/>
    </row>
    <row r="256" spans="4:6" s="6" customFormat="1" ht="15" x14ac:dyDescent="0.25">
      <c r="D256" s="10"/>
      <c r="E256" s="10"/>
      <c r="F256"/>
    </row>
    <row r="257" spans="4:6" s="6" customFormat="1" ht="15" x14ac:dyDescent="0.25">
      <c r="D257" s="10"/>
      <c r="E257" s="10"/>
      <c r="F257"/>
    </row>
    <row r="258" spans="4:6" s="6" customFormat="1" ht="15" x14ac:dyDescent="0.25">
      <c r="D258" s="10"/>
      <c r="E258" s="10"/>
      <c r="F258"/>
    </row>
    <row r="259" spans="4:6" s="6" customFormat="1" ht="15" x14ac:dyDescent="0.25">
      <c r="D259" s="10"/>
      <c r="E259" s="10"/>
      <c r="F259"/>
    </row>
    <row r="260" spans="4:6" s="6" customFormat="1" ht="15" x14ac:dyDescent="0.25">
      <c r="D260" s="10"/>
      <c r="E260" s="10"/>
      <c r="F260"/>
    </row>
    <row r="261" spans="4:6" s="6" customFormat="1" ht="15" x14ac:dyDescent="0.25">
      <c r="D261" s="10"/>
      <c r="E261" s="10"/>
      <c r="F261"/>
    </row>
    <row r="262" spans="4:6" s="6" customFormat="1" ht="15" x14ac:dyDescent="0.25">
      <c r="D262" s="10"/>
      <c r="E262" s="10"/>
      <c r="F262"/>
    </row>
    <row r="263" spans="4:6" s="6" customFormat="1" ht="15" x14ac:dyDescent="0.25">
      <c r="D263" s="10"/>
      <c r="E263" s="10"/>
      <c r="F263"/>
    </row>
    <row r="264" spans="4:6" s="6" customFormat="1" ht="15" x14ac:dyDescent="0.25">
      <c r="D264" s="10"/>
      <c r="E264" s="10"/>
      <c r="F264"/>
    </row>
    <row r="265" spans="4:6" s="6" customFormat="1" ht="15" x14ac:dyDescent="0.25">
      <c r="D265" s="10"/>
      <c r="E265" s="10"/>
      <c r="F265"/>
    </row>
    <row r="266" spans="4:6" s="6" customFormat="1" ht="15" x14ac:dyDescent="0.25">
      <c r="D266" s="10"/>
      <c r="E266" s="10"/>
      <c r="F266"/>
    </row>
    <row r="267" spans="4:6" s="6" customFormat="1" ht="15" x14ac:dyDescent="0.25">
      <c r="D267" s="10"/>
      <c r="E267" s="10"/>
      <c r="F267"/>
    </row>
    <row r="268" spans="4:6" s="6" customFormat="1" ht="15" x14ac:dyDescent="0.25">
      <c r="D268" s="10"/>
      <c r="E268" s="10"/>
      <c r="F268"/>
    </row>
    <row r="269" spans="4:6" s="6" customFormat="1" ht="15" x14ac:dyDescent="0.25">
      <c r="D269" s="10"/>
      <c r="E269" s="10"/>
      <c r="F269"/>
    </row>
    <row r="270" spans="4:6" s="6" customFormat="1" ht="15" x14ac:dyDescent="0.25">
      <c r="D270" s="10"/>
      <c r="E270" s="10"/>
      <c r="F270"/>
    </row>
    <row r="271" spans="4:6" s="6" customFormat="1" ht="15" x14ac:dyDescent="0.25">
      <c r="D271" s="10"/>
      <c r="E271" s="10"/>
      <c r="F271"/>
    </row>
    <row r="272" spans="4:6" s="6" customFormat="1" ht="15" x14ac:dyDescent="0.25">
      <c r="D272" s="10"/>
      <c r="E272" s="10"/>
      <c r="F272"/>
    </row>
    <row r="273" spans="4:6" s="6" customFormat="1" ht="15" x14ac:dyDescent="0.25">
      <c r="D273" s="10"/>
      <c r="E273" s="10"/>
      <c r="F273"/>
    </row>
    <row r="274" spans="4:6" s="6" customFormat="1" ht="15" x14ac:dyDescent="0.25">
      <c r="D274" s="10"/>
      <c r="E274" s="10"/>
      <c r="F274"/>
    </row>
    <row r="275" spans="4:6" s="6" customFormat="1" ht="15" x14ac:dyDescent="0.25">
      <c r="D275" s="10"/>
      <c r="E275" s="10"/>
      <c r="F275"/>
    </row>
    <row r="276" spans="4:6" s="6" customFormat="1" ht="15" x14ac:dyDescent="0.25">
      <c r="D276" s="10"/>
      <c r="E276" s="10"/>
      <c r="F276"/>
    </row>
    <row r="277" spans="4:6" s="6" customFormat="1" ht="15" x14ac:dyDescent="0.25">
      <c r="D277" s="10"/>
      <c r="E277" s="10"/>
      <c r="F277"/>
    </row>
    <row r="278" spans="4:6" s="6" customFormat="1" ht="15" x14ac:dyDescent="0.25">
      <c r="D278" s="10"/>
      <c r="E278" s="10"/>
      <c r="F278"/>
    </row>
    <row r="279" spans="4:6" s="6" customFormat="1" ht="15" x14ac:dyDescent="0.25">
      <c r="D279" s="10"/>
      <c r="E279" s="10"/>
      <c r="F279"/>
    </row>
    <row r="280" spans="4:6" ht="15" x14ac:dyDescent="0.25">
      <c r="F280"/>
    </row>
    <row r="281" spans="4:6" ht="15" x14ac:dyDescent="0.25">
      <c r="F281"/>
    </row>
    <row r="282" spans="4:6" ht="15" x14ac:dyDescent="0.25">
      <c r="F282"/>
    </row>
    <row r="283" spans="4:6" ht="15" x14ac:dyDescent="0.25">
      <c r="F283"/>
    </row>
    <row r="284" spans="4:6" ht="15" x14ac:dyDescent="0.25">
      <c r="F284"/>
    </row>
    <row r="285" spans="4:6" ht="15" x14ac:dyDescent="0.25">
      <c r="F285"/>
    </row>
    <row r="286" spans="4:6" ht="15" x14ac:dyDescent="0.25">
      <c r="F286"/>
    </row>
    <row r="287" spans="4:6" ht="15" x14ac:dyDescent="0.25">
      <c r="F287"/>
    </row>
    <row r="288" spans="4:6" ht="15" x14ac:dyDescent="0.25">
      <c r="F288"/>
    </row>
    <row r="289" spans="6:6" ht="15" x14ac:dyDescent="0.25">
      <c r="F289"/>
    </row>
    <row r="290" spans="6:6" ht="15" x14ac:dyDescent="0.25">
      <c r="F290"/>
    </row>
    <row r="291" spans="6:6" ht="15" x14ac:dyDescent="0.25">
      <c r="F291"/>
    </row>
    <row r="292" spans="6:6" ht="15" x14ac:dyDescent="0.25">
      <c r="F292"/>
    </row>
    <row r="293" spans="6:6" ht="15" x14ac:dyDescent="0.25">
      <c r="F293"/>
    </row>
    <row r="294" spans="6:6" ht="15" x14ac:dyDescent="0.25">
      <c r="F294"/>
    </row>
    <row r="295" spans="6:6" ht="15" x14ac:dyDescent="0.25">
      <c r="F295"/>
    </row>
    <row r="296" spans="6:6" ht="15" x14ac:dyDescent="0.25">
      <c r="F296"/>
    </row>
    <row r="297" spans="6:6" ht="15" x14ac:dyDescent="0.25">
      <c r="F297"/>
    </row>
    <row r="298" spans="6:6" ht="15" x14ac:dyDescent="0.25">
      <c r="F298"/>
    </row>
    <row r="299" spans="6:6" ht="15" x14ac:dyDescent="0.25">
      <c r="F299"/>
    </row>
    <row r="300" spans="6:6" ht="15" x14ac:dyDescent="0.25">
      <c r="F300"/>
    </row>
    <row r="301" spans="6:6" ht="15" x14ac:dyDescent="0.25">
      <c r="F301"/>
    </row>
    <row r="302" spans="6:6" ht="15" x14ac:dyDescent="0.25">
      <c r="F302"/>
    </row>
    <row r="303" spans="6:6" ht="15" x14ac:dyDescent="0.25">
      <c r="F303"/>
    </row>
    <row r="304" spans="6:6" ht="15" x14ac:dyDescent="0.25">
      <c r="F304"/>
    </row>
    <row r="305" spans="6:6" ht="15" x14ac:dyDescent="0.25">
      <c r="F305"/>
    </row>
    <row r="306" spans="6:6" ht="15" x14ac:dyDescent="0.25">
      <c r="F306"/>
    </row>
    <row r="307" spans="6:6" ht="15" x14ac:dyDescent="0.25">
      <c r="F307"/>
    </row>
    <row r="308" spans="6:6" ht="15" x14ac:dyDescent="0.25">
      <c r="F308"/>
    </row>
    <row r="309" spans="6:6" ht="15" x14ac:dyDescent="0.25">
      <c r="F309"/>
    </row>
    <row r="310" spans="6:6" ht="15" x14ac:dyDescent="0.25">
      <c r="F310"/>
    </row>
    <row r="311" spans="6:6" ht="15" x14ac:dyDescent="0.25">
      <c r="F311"/>
    </row>
    <row r="312" spans="6:6" ht="15" x14ac:dyDescent="0.25">
      <c r="F312"/>
    </row>
    <row r="313" spans="6:6" ht="15" x14ac:dyDescent="0.25">
      <c r="F313"/>
    </row>
    <row r="314" spans="6:6" ht="15" x14ac:dyDescent="0.25">
      <c r="F314"/>
    </row>
    <row r="315" spans="6:6" ht="15" x14ac:dyDescent="0.25">
      <c r="F315"/>
    </row>
    <row r="316" spans="6:6" ht="15" x14ac:dyDescent="0.25">
      <c r="F316"/>
    </row>
    <row r="317" spans="6:6" ht="15" x14ac:dyDescent="0.25">
      <c r="F317"/>
    </row>
    <row r="318" spans="6:6" ht="15" x14ac:dyDescent="0.25">
      <c r="F318"/>
    </row>
    <row r="319" spans="6:6" ht="15" x14ac:dyDescent="0.25">
      <c r="F319"/>
    </row>
    <row r="320" spans="6:6" ht="15" x14ac:dyDescent="0.25">
      <c r="F320"/>
    </row>
    <row r="321" spans="6:6" ht="15" x14ac:dyDescent="0.25">
      <c r="F321"/>
    </row>
    <row r="322" spans="6:6" ht="15" x14ac:dyDescent="0.25">
      <c r="F322"/>
    </row>
    <row r="323" spans="6:6" ht="15" x14ac:dyDescent="0.25">
      <c r="F323"/>
    </row>
    <row r="324" spans="6:6" ht="15" x14ac:dyDescent="0.25">
      <c r="F324"/>
    </row>
    <row r="325" spans="6:6" ht="15" x14ac:dyDescent="0.25">
      <c r="F325"/>
    </row>
    <row r="326" spans="6:6" ht="15" x14ac:dyDescent="0.25">
      <c r="F326"/>
    </row>
    <row r="327" spans="6:6" ht="15" x14ac:dyDescent="0.25">
      <c r="F327"/>
    </row>
    <row r="328" spans="6:6" ht="15" x14ac:dyDescent="0.25">
      <c r="F328"/>
    </row>
    <row r="329" spans="6:6" ht="15" x14ac:dyDescent="0.25">
      <c r="F329"/>
    </row>
    <row r="330" spans="6:6" ht="15" x14ac:dyDescent="0.25">
      <c r="F330"/>
    </row>
    <row r="331" spans="6:6" ht="15" x14ac:dyDescent="0.25">
      <c r="F331"/>
    </row>
    <row r="332" spans="6:6" ht="15" x14ac:dyDescent="0.25">
      <c r="F332"/>
    </row>
    <row r="333" spans="6:6" ht="15" x14ac:dyDescent="0.25">
      <c r="F333"/>
    </row>
    <row r="334" spans="6:6" ht="15" x14ac:dyDescent="0.25">
      <c r="F334"/>
    </row>
    <row r="335" spans="6:6" ht="15" x14ac:dyDescent="0.25">
      <c r="F335"/>
    </row>
    <row r="336" spans="6:6" ht="15" x14ac:dyDescent="0.25">
      <c r="F336"/>
    </row>
    <row r="337" spans="6:6" ht="15" x14ac:dyDescent="0.25">
      <c r="F337"/>
    </row>
    <row r="338" spans="6:6" ht="15" x14ac:dyDescent="0.25">
      <c r="F338"/>
    </row>
    <row r="339" spans="6:6" ht="15" x14ac:dyDescent="0.25">
      <c r="F339"/>
    </row>
    <row r="340" spans="6:6" ht="15" x14ac:dyDescent="0.25">
      <c r="F340"/>
    </row>
    <row r="341" spans="6:6" ht="15" x14ac:dyDescent="0.25">
      <c r="F341"/>
    </row>
    <row r="342" spans="6:6" ht="15" x14ac:dyDescent="0.25">
      <c r="F342"/>
    </row>
    <row r="343" spans="6:6" ht="15" x14ac:dyDescent="0.25">
      <c r="F343"/>
    </row>
    <row r="344" spans="6:6" ht="15" x14ac:dyDescent="0.25">
      <c r="F344"/>
    </row>
    <row r="345" spans="6:6" ht="15" x14ac:dyDescent="0.25">
      <c r="F345"/>
    </row>
    <row r="346" spans="6:6" ht="15" x14ac:dyDescent="0.25">
      <c r="F346"/>
    </row>
    <row r="347" spans="6:6" ht="15" x14ac:dyDescent="0.25">
      <c r="F347"/>
    </row>
    <row r="348" spans="6:6" ht="15" x14ac:dyDescent="0.25">
      <c r="F348"/>
    </row>
    <row r="349" spans="6:6" ht="15" x14ac:dyDescent="0.25">
      <c r="F349"/>
    </row>
    <row r="350" spans="6:6" ht="15" x14ac:dyDescent="0.25">
      <c r="F350"/>
    </row>
    <row r="351" spans="6:6" ht="15" x14ac:dyDescent="0.25">
      <c r="F351"/>
    </row>
    <row r="352" spans="6:6" ht="15" x14ac:dyDescent="0.25">
      <c r="F352"/>
    </row>
    <row r="353" spans="6:6" ht="15" x14ac:dyDescent="0.25">
      <c r="F353"/>
    </row>
    <row r="354" spans="6:6" ht="15" x14ac:dyDescent="0.25">
      <c r="F354"/>
    </row>
    <row r="355" spans="6:6" ht="15" x14ac:dyDescent="0.25">
      <c r="F355"/>
    </row>
    <row r="356" spans="6:6" ht="15" x14ac:dyDescent="0.25">
      <c r="F356"/>
    </row>
    <row r="357" spans="6:6" ht="15" x14ac:dyDescent="0.25">
      <c r="F357"/>
    </row>
    <row r="358" spans="6:6" ht="15" x14ac:dyDescent="0.25">
      <c r="F358"/>
    </row>
    <row r="359" spans="6:6" ht="15" x14ac:dyDescent="0.25">
      <c r="F359"/>
    </row>
    <row r="360" spans="6:6" ht="15" x14ac:dyDescent="0.25">
      <c r="F360"/>
    </row>
    <row r="361" spans="6:6" ht="15" x14ac:dyDescent="0.25">
      <c r="F361"/>
    </row>
    <row r="362" spans="6:6" ht="15" x14ac:dyDescent="0.25">
      <c r="F362"/>
    </row>
    <row r="363" spans="6:6" ht="15" x14ac:dyDescent="0.25">
      <c r="F363"/>
    </row>
    <row r="364" spans="6:6" ht="15" x14ac:dyDescent="0.25">
      <c r="F364"/>
    </row>
    <row r="365" spans="6:6" ht="15" x14ac:dyDescent="0.25">
      <c r="F365"/>
    </row>
    <row r="366" spans="6:6" ht="15" x14ac:dyDescent="0.25">
      <c r="F366"/>
    </row>
    <row r="367" spans="6:6" ht="15" x14ac:dyDescent="0.25">
      <c r="F367"/>
    </row>
    <row r="368" spans="6:6" ht="15" x14ac:dyDescent="0.25">
      <c r="F368"/>
    </row>
    <row r="369" spans="6:6" ht="15" x14ac:dyDescent="0.25">
      <c r="F369"/>
    </row>
    <row r="370" spans="6:6" ht="15" x14ac:dyDescent="0.25">
      <c r="F370"/>
    </row>
    <row r="371" spans="6:6" ht="15" x14ac:dyDescent="0.25">
      <c r="F371"/>
    </row>
    <row r="372" spans="6:6" ht="15" x14ac:dyDescent="0.25">
      <c r="F372"/>
    </row>
    <row r="373" spans="6:6" ht="15" x14ac:dyDescent="0.25">
      <c r="F373"/>
    </row>
    <row r="374" spans="6:6" ht="15" x14ac:dyDescent="0.25">
      <c r="F374"/>
    </row>
    <row r="375" spans="6:6" ht="15" x14ac:dyDescent="0.25">
      <c r="F375"/>
    </row>
    <row r="376" spans="6:6" ht="15" x14ac:dyDescent="0.25">
      <c r="F376"/>
    </row>
    <row r="377" spans="6:6" ht="15" x14ac:dyDescent="0.25">
      <c r="F377"/>
    </row>
    <row r="378" spans="6:6" ht="15" x14ac:dyDescent="0.25">
      <c r="F378"/>
    </row>
    <row r="379" spans="6:6" ht="15" x14ac:dyDescent="0.25">
      <c r="F379"/>
    </row>
    <row r="380" spans="6:6" ht="15" x14ac:dyDescent="0.25">
      <c r="F380"/>
    </row>
    <row r="381" spans="6:6" ht="15" x14ac:dyDescent="0.25">
      <c r="F381"/>
    </row>
    <row r="382" spans="6:6" ht="15" x14ac:dyDescent="0.25">
      <c r="F382"/>
    </row>
    <row r="383" spans="6:6" ht="15" x14ac:dyDescent="0.25">
      <c r="F383"/>
    </row>
    <row r="384" spans="6:6" ht="15" x14ac:dyDescent="0.25">
      <c r="F384"/>
    </row>
    <row r="385" spans="6:6" ht="15" x14ac:dyDescent="0.25">
      <c r="F385"/>
    </row>
    <row r="386" spans="6:6" ht="15" x14ac:dyDescent="0.25">
      <c r="F386"/>
    </row>
    <row r="387" spans="6:6" ht="15" x14ac:dyDescent="0.25">
      <c r="F387"/>
    </row>
    <row r="388" spans="6:6" ht="15" x14ac:dyDescent="0.25">
      <c r="F388"/>
    </row>
    <row r="389" spans="6:6" ht="15" x14ac:dyDescent="0.25">
      <c r="F389"/>
    </row>
    <row r="390" spans="6:6" ht="15" x14ac:dyDescent="0.25">
      <c r="F390"/>
    </row>
    <row r="391" spans="6:6" ht="15" x14ac:dyDescent="0.25">
      <c r="F391"/>
    </row>
    <row r="392" spans="6:6" ht="15" x14ac:dyDescent="0.25">
      <c r="F392"/>
    </row>
    <row r="393" spans="6:6" ht="15" x14ac:dyDescent="0.25">
      <c r="F393"/>
    </row>
    <row r="394" spans="6:6" ht="15" x14ac:dyDescent="0.25">
      <c r="F394"/>
    </row>
    <row r="395" spans="6:6" ht="15" x14ac:dyDescent="0.25">
      <c r="F395"/>
    </row>
    <row r="396" spans="6:6" ht="15" x14ac:dyDescent="0.25">
      <c r="F396"/>
    </row>
    <row r="397" spans="6:6" ht="15" x14ac:dyDescent="0.25">
      <c r="F397"/>
    </row>
    <row r="398" spans="6:6" ht="15" x14ac:dyDescent="0.25">
      <c r="F398"/>
    </row>
    <row r="399" spans="6:6" ht="15" x14ac:dyDescent="0.25">
      <c r="F399"/>
    </row>
    <row r="400" spans="6:6" ht="15" x14ac:dyDescent="0.25">
      <c r="F400"/>
    </row>
    <row r="401" spans="6:6" ht="15" x14ac:dyDescent="0.25">
      <c r="F401"/>
    </row>
    <row r="402" spans="6:6" ht="15" x14ac:dyDescent="0.25">
      <c r="F402"/>
    </row>
    <row r="403" spans="6:6" ht="15" x14ac:dyDescent="0.25">
      <c r="F403"/>
    </row>
    <row r="404" spans="6:6" ht="15" x14ac:dyDescent="0.25">
      <c r="F404"/>
    </row>
    <row r="405" spans="6:6" ht="15" x14ac:dyDescent="0.25">
      <c r="F405"/>
    </row>
    <row r="406" spans="6:6" ht="15" x14ac:dyDescent="0.25">
      <c r="F406"/>
    </row>
    <row r="407" spans="6:6" ht="15" x14ac:dyDescent="0.25">
      <c r="F407"/>
    </row>
    <row r="408" spans="6:6" ht="15" x14ac:dyDescent="0.25">
      <c r="F408"/>
    </row>
    <row r="409" spans="6:6" ht="15" x14ac:dyDescent="0.25">
      <c r="F409"/>
    </row>
    <row r="410" spans="6:6" ht="15" x14ac:dyDescent="0.25">
      <c r="F410"/>
    </row>
    <row r="411" spans="6:6" ht="15" x14ac:dyDescent="0.25">
      <c r="F411"/>
    </row>
    <row r="412" spans="6:6" ht="15" x14ac:dyDescent="0.25">
      <c r="F412"/>
    </row>
    <row r="413" spans="6:6" ht="15" x14ac:dyDescent="0.25">
      <c r="F413"/>
    </row>
    <row r="414" spans="6:6" ht="15" x14ac:dyDescent="0.25">
      <c r="F414"/>
    </row>
    <row r="415" spans="6:6" ht="15" x14ac:dyDescent="0.25">
      <c r="F415"/>
    </row>
    <row r="416" spans="6:6" ht="15" x14ac:dyDescent="0.25">
      <c r="F416"/>
    </row>
    <row r="417" spans="6:6" ht="15" x14ac:dyDescent="0.25">
      <c r="F417"/>
    </row>
    <row r="418" spans="6:6" ht="15" x14ac:dyDescent="0.25">
      <c r="F418"/>
    </row>
    <row r="419" spans="6:6" ht="15" x14ac:dyDescent="0.25">
      <c r="F419"/>
    </row>
    <row r="420" spans="6:6" ht="15" x14ac:dyDescent="0.25">
      <c r="F420"/>
    </row>
    <row r="421" spans="6:6" ht="15" x14ac:dyDescent="0.25">
      <c r="F421"/>
    </row>
    <row r="422" spans="6:6" ht="15" x14ac:dyDescent="0.25">
      <c r="F422"/>
    </row>
    <row r="423" spans="6:6" ht="15" x14ac:dyDescent="0.25">
      <c r="F423"/>
    </row>
    <row r="424" spans="6:6" ht="15" x14ac:dyDescent="0.25">
      <c r="F424"/>
    </row>
    <row r="425" spans="6:6" ht="15" x14ac:dyDescent="0.25">
      <c r="F425"/>
    </row>
    <row r="426" spans="6:6" ht="15" x14ac:dyDescent="0.25">
      <c r="F426"/>
    </row>
    <row r="427" spans="6:6" ht="15" x14ac:dyDescent="0.25">
      <c r="F427"/>
    </row>
    <row r="428" spans="6:6" ht="15" x14ac:dyDescent="0.25">
      <c r="F428"/>
    </row>
    <row r="429" spans="6:6" ht="15" x14ac:dyDescent="0.25">
      <c r="F429"/>
    </row>
    <row r="430" spans="6:6" ht="15" x14ac:dyDescent="0.25">
      <c r="F430"/>
    </row>
    <row r="431" spans="6:6" ht="15" x14ac:dyDescent="0.25">
      <c r="F431"/>
    </row>
    <row r="432" spans="6:6" ht="15" x14ac:dyDescent="0.25">
      <c r="F432"/>
    </row>
    <row r="433" spans="6:6" ht="15" x14ac:dyDescent="0.25">
      <c r="F433"/>
    </row>
    <row r="434" spans="6:6" ht="15" x14ac:dyDescent="0.25">
      <c r="F434"/>
    </row>
    <row r="435" spans="6:6" ht="15" x14ac:dyDescent="0.25">
      <c r="F435"/>
    </row>
    <row r="436" spans="6:6" ht="15" x14ac:dyDescent="0.25">
      <c r="F436"/>
    </row>
    <row r="437" spans="6:6" ht="15" x14ac:dyDescent="0.25">
      <c r="F437"/>
    </row>
    <row r="438" spans="6:6" ht="15" x14ac:dyDescent="0.25">
      <c r="F438"/>
    </row>
    <row r="439" spans="6:6" ht="15" x14ac:dyDescent="0.25">
      <c r="F439"/>
    </row>
    <row r="440" spans="6:6" ht="15" x14ac:dyDescent="0.25">
      <c r="F440"/>
    </row>
    <row r="441" spans="6:6" ht="15" x14ac:dyDescent="0.25">
      <c r="F441"/>
    </row>
    <row r="442" spans="6:6" ht="15" x14ac:dyDescent="0.25">
      <c r="F442"/>
    </row>
    <row r="443" spans="6:6" ht="15" x14ac:dyDescent="0.25">
      <c r="F443"/>
    </row>
    <row r="444" spans="6:6" ht="15" x14ac:dyDescent="0.25">
      <c r="F444"/>
    </row>
    <row r="445" spans="6:6" ht="15" x14ac:dyDescent="0.25">
      <c r="F445"/>
    </row>
    <row r="446" spans="6:6" ht="15" x14ac:dyDescent="0.25">
      <c r="F446"/>
    </row>
    <row r="447" spans="6:6" ht="15" x14ac:dyDescent="0.25">
      <c r="F447"/>
    </row>
    <row r="448" spans="6:6" ht="15" x14ac:dyDescent="0.25">
      <c r="F448"/>
    </row>
    <row r="449" spans="6:6" ht="15" x14ac:dyDescent="0.25">
      <c r="F449"/>
    </row>
    <row r="450" spans="6:6" ht="15" x14ac:dyDescent="0.25">
      <c r="F450"/>
    </row>
    <row r="451" spans="6:6" ht="15" x14ac:dyDescent="0.25">
      <c r="F451"/>
    </row>
    <row r="452" spans="6:6" ht="15" x14ac:dyDescent="0.25">
      <c r="F452"/>
    </row>
    <row r="453" spans="6:6" ht="15" x14ac:dyDescent="0.25">
      <c r="F453"/>
    </row>
    <row r="454" spans="6:6" ht="15" x14ac:dyDescent="0.25">
      <c r="F454"/>
    </row>
    <row r="455" spans="6:6" ht="15" x14ac:dyDescent="0.25">
      <c r="F455"/>
    </row>
    <row r="456" spans="6:6" ht="15" x14ac:dyDescent="0.25">
      <c r="F456"/>
    </row>
    <row r="457" spans="6:6" ht="15" x14ac:dyDescent="0.25">
      <c r="F457"/>
    </row>
    <row r="458" spans="6:6" ht="15" x14ac:dyDescent="0.25">
      <c r="F458"/>
    </row>
    <row r="459" spans="6:6" ht="15" x14ac:dyDescent="0.25">
      <c r="F459"/>
    </row>
    <row r="460" spans="6:6" ht="15" x14ac:dyDescent="0.25">
      <c r="F460"/>
    </row>
    <row r="461" spans="6:6" ht="15" x14ac:dyDescent="0.25">
      <c r="F461"/>
    </row>
    <row r="462" spans="6:6" ht="15" x14ac:dyDescent="0.25">
      <c r="F462"/>
    </row>
    <row r="463" spans="6:6" ht="15" x14ac:dyDescent="0.25">
      <c r="F463"/>
    </row>
    <row r="464" spans="6:6" ht="15" x14ac:dyDescent="0.25">
      <c r="F464"/>
    </row>
    <row r="465" spans="6:6" ht="15" x14ac:dyDescent="0.25">
      <c r="F465"/>
    </row>
    <row r="466" spans="6:6" ht="15" x14ac:dyDescent="0.25">
      <c r="F466"/>
    </row>
    <row r="467" spans="6:6" ht="15" x14ac:dyDescent="0.25">
      <c r="F467"/>
    </row>
    <row r="468" spans="6:6" ht="15" x14ac:dyDescent="0.25">
      <c r="F468"/>
    </row>
    <row r="469" spans="6:6" ht="15" x14ac:dyDescent="0.25">
      <c r="F469"/>
    </row>
    <row r="470" spans="6:6" ht="15" x14ac:dyDescent="0.25">
      <c r="F470"/>
    </row>
    <row r="471" spans="6:6" ht="15" x14ac:dyDescent="0.25">
      <c r="F471"/>
    </row>
    <row r="472" spans="6:6" ht="15" x14ac:dyDescent="0.25">
      <c r="F472"/>
    </row>
    <row r="473" spans="6:6" ht="15" x14ac:dyDescent="0.25">
      <c r="F473"/>
    </row>
    <row r="474" spans="6:6" ht="15" x14ac:dyDescent="0.25">
      <c r="F474"/>
    </row>
    <row r="475" spans="6:6" ht="15" x14ac:dyDescent="0.25">
      <c r="F475"/>
    </row>
    <row r="476" spans="6:6" ht="15" x14ac:dyDescent="0.25">
      <c r="F476"/>
    </row>
    <row r="477" spans="6:6" ht="15" x14ac:dyDescent="0.25">
      <c r="F477"/>
    </row>
    <row r="478" spans="6:6" ht="15" x14ac:dyDescent="0.25">
      <c r="F478"/>
    </row>
    <row r="479" spans="6:6" ht="15" x14ac:dyDescent="0.25">
      <c r="F479"/>
    </row>
    <row r="480" spans="6:6" ht="15" x14ac:dyDescent="0.25">
      <c r="F480"/>
    </row>
    <row r="481" spans="6:6" ht="15" x14ac:dyDescent="0.25">
      <c r="F481"/>
    </row>
    <row r="482" spans="6:6" ht="15" x14ac:dyDescent="0.25">
      <c r="F482"/>
    </row>
    <row r="483" spans="6:6" ht="15" x14ac:dyDescent="0.25">
      <c r="F483"/>
    </row>
    <row r="484" spans="6:6" ht="15" x14ac:dyDescent="0.25">
      <c r="F484"/>
    </row>
    <row r="485" spans="6:6" ht="15" x14ac:dyDescent="0.25">
      <c r="F485"/>
    </row>
    <row r="486" spans="6:6" ht="15" x14ac:dyDescent="0.25">
      <c r="F486"/>
    </row>
    <row r="487" spans="6:6" ht="15" x14ac:dyDescent="0.25">
      <c r="F487"/>
    </row>
    <row r="488" spans="6:6" ht="15" x14ac:dyDescent="0.25">
      <c r="F488"/>
    </row>
    <row r="489" spans="6:6" ht="15" x14ac:dyDescent="0.25">
      <c r="F489"/>
    </row>
    <row r="490" spans="6:6" ht="15" x14ac:dyDescent="0.25">
      <c r="F490"/>
    </row>
    <row r="491" spans="6:6" ht="15" x14ac:dyDescent="0.25">
      <c r="F491"/>
    </row>
    <row r="492" spans="6:6" ht="15" x14ac:dyDescent="0.25">
      <c r="F492"/>
    </row>
    <row r="493" spans="6:6" ht="15" x14ac:dyDescent="0.25">
      <c r="F493"/>
    </row>
    <row r="494" spans="6:6" ht="15" x14ac:dyDescent="0.25">
      <c r="F494"/>
    </row>
    <row r="495" spans="6:6" ht="15" x14ac:dyDescent="0.25">
      <c r="F495"/>
    </row>
    <row r="496" spans="6:6" ht="15" x14ac:dyDescent="0.25">
      <c r="F496"/>
    </row>
    <row r="497" spans="6:6" ht="15" x14ac:dyDescent="0.25">
      <c r="F497"/>
    </row>
    <row r="498" spans="6:6" ht="15" x14ac:dyDescent="0.25">
      <c r="F498"/>
    </row>
    <row r="499" spans="6:6" ht="15" x14ac:dyDescent="0.25">
      <c r="F499"/>
    </row>
    <row r="500" spans="6:6" ht="15" x14ac:dyDescent="0.25">
      <c r="F500"/>
    </row>
    <row r="501" spans="6:6" ht="15" x14ac:dyDescent="0.25">
      <c r="F501"/>
    </row>
    <row r="502" spans="6:6" ht="15" x14ac:dyDescent="0.25">
      <c r="F502"/>
    </row>
    <row r="503" spans="6:6" ht="15" x14ac:dyDescent="0.25">
      <c r="F503"/>
    </row>
    <row r="504" spans="6:6" ht="15" x14ac:dyDescent="0.25">
      <c r="F504"/>
    </row>
    <row r="505" spans="6:6" ht="15" x14ac:dyDescent="0.25">
      <c r="F505"/>
    </row>
    <row r="506" spans="6:6" ht="15" x14ac:dyDescent="0.25">
      <c r="F506"/>
    </row>
    <row r="507" spans="6:6" ht="15" x14ac:dyDescent="0.25">
      <c r="F507"/>
    </row>
    <row r="508" spans="6:6" ht="15" x14ac:dyDescent="0.25">
      <c r="F508"/>
    </row>
    <row r="509" spans="6:6" ht="15" x14ac:dyDescent="0.25">
      <c r="F509"/>
    </row>
    <row r="510" spans="6:6" ht="15" x14ac:dyDescent="0.25">
      <c r="F510"/>
    </row>
    <row r="511" spans="6:6" ht="15" x14ac:dyDescent="0.25">
      <c r="F511"/>
    </row>
    <row r="512" spans="6:6" ht="15" x14ac:dyDescent="0.25">
      <c r="F512"/>
    </row>
    <row r="513" spans="6:6" ht="15" x14ac:dyDescent="0.25">
      <c r="F513"/>
    </row>
    <row r="514" spans="6:6" ht="15" x14ac:dyDescent="0.25">
      <c r="F514"/>
    </row>
    <row r="515" spans="6:6" ht="15" x14ac:dyDescent="0.25">
      <c r="F515"/>
    </row>
    <row r="516" spans="6:6" ht="15" x14ac:dyDescent="0.25">
      <c r="F516"/>
    </row>
    <row r="517" spans="6:6" ht="15" x14ac:dyDescent="0.25">
      <c r="F517"/>
    </row>
    <row r="518" spans="6:6" ht="15" x14ac:dyDescent="0.25">
      <c r="F518"/>
    </row>
    <row r="519" spans="6:6" ht="15" x14ac:dyDescent="0.25">
      <c r="F519"/>
    </row>
    <row r="520" spans="6:6" ht="15" x14ac:dyDescent="0.25">
      <c r="F520"/>
    </row>
    <row r="521" spans="6:6" ht="15" x14ac:dyDescent="0.25">
      <c r="F521"/>
    </row>
    <row r="522" spans="6:6" ht="15" x14ac:dyDescent="0.25">
      <c r="F522"/>
    </row>
    <row r="523" spans="6:6" ht="15" x14ac:dyDescent="0.25">
      <c r="F523"/>
    </row>
    <row r="524" spans="6:6" ht="15" x14ac:dyDescent="0.25">
      <c r="F524"/>
    </row>
    <row r="525" spans="6:6" ht="15" x14ac:dyDescent="0.25">
      <c r="F525"/>
    </row>
    <row r="526" spans="6:6" ht="15" x14ac:dyDescent="0.25">
      <c r="F526"/>
    </row>
    <row r="527" spans="6:6" ht="15" x14ac:dyDescent="0.25">
      <c r="F527"/>
    </row>
    <row r="528" spans="6:6" ht="15" x14ac:dyDescent="0.25">
      <c r="F528"/>
    </row>
    <row r="529" spans="6:6" ht="15" x14ac:dyDescent="0.25">
      <c r="F529"/>
    </row>
    <row r="530" spans="6:6" ht="15" x14ac:dyDescent="0.25">
      <c r="F530"/>
    </row>
    <row r="531" spans="6:6" ht="15" x14ac:dyDescent="0.25">
      <c r="F531"/>
    </row>
    <row r="532" spans="6:6" ht="15" x14ac:dyDescent="0.25">
      <c r="F532"/>
    </row>
    <row r="533" spans="6:6" ht="15" x14ac:dyDescent="0.25">
      <c r="F533"/>
    </row>
    <row r="534" spans="6:6" ht="15" x14ac:dyDescent="0.25">
      <c r="F534"/>
    </row>
    <row r="535" spans="6:6" ht="15" x14ac:dyDescent="0.25">
      <c r="F535"/>
    </row>
    <row r="536" spans="6:6" ht="15" x14ac:dyDescent="0.25">
      <c r="F536"/>
    </row>
    <row r="537" spans="6:6" ht="15" x14ac:dyDescent="0.25">
      <c r="F537"/>
    </row>
    <row r="538" spans="6:6" ht="15" x14ac:dyDescent="0.25">
      <c r="F538"/>
    </row>
    <row r="539" spans="6:6" ht="15" x14ac:dyDescent="0.25">
      <c r="F539"/>
    </row>
    <row r="540" spans="6:6" ht="15" x14ac:dyDescent="0.25">
      <c r="F540"/>
    </row>
    <row r="541" spans="6:6" ht="15" x14ac:dyDescent="0.25">
      <c r="F541"/>
    </row>
    <row r="542" spans="6:6" ht="15" x14ac:dyDescent="0.25">
      <c r="F542"/>
    </row>
    <row r="543" spans="6:6" ht="15" x14ac:dyDescent="0.25">
      <c r="F543"/>
    </row>
    <row r="544" spans="6:6" ht="15" x14ac:dyDescent="0.25">
      <c r="F544"/>
    </row>
    <row r="545" spans="6:6" ht="15" x14ac:dyDescent="0.25">
      <c r="F545"/>
    </row>
    <row r="546" spans="6:6" ht="15" x14ac:dyDescent="0.25">
      <c r="F546"/>
    </row>
    <row r="547" spans="6:6" ht="15" x14ac:dyDescent="0.25">
      <c r="F547"/>
    </row>
    <row r="548" spans="6:6" ht="15" x14ac:dyDescent="0.25">
      <c r="F548"/>
    </row>
    <row r="549" spans="6:6" ht="15" x14ac:dyDescent="0.25">
      <c r="F549"/>
    </row>
    <row r="550" spans="6:6" ht="15" x14ac:dyDescent="0.25">
      <c r="F550"/>
    </row>
    <row r="551" spans="6:6" ht="15" x14ac:dyDescent="0.25">
      <c r="F551"/>
    </row>
    <row r="552" spans="6:6" ht="15" x14ac:dyDescent="0.25">
      <c r="F552"/>
    </row>
    <row r="553" spans="6:6" ht="15" x14ac:dyDescent="0.25">
      <c r="F553"/>
    </row>
    <row r="554" spans="6:6" ht="15" x14ac:dyDescent="0.25">
      <c r="F554"/>
    </row>
    <row r="555" spans="6:6" ht="15" x14ac:dyDescent="0.25">
      <c r="F555"/>
    </row>
    <row r="556" spans="6:6" ht="15" x14ac:dyDescent="0.25">
      <c r="F556"/>
    </row>
    <row r="557" spans="6:6" ht="15" x14ac:dyDescent="0.25">
      <c r="F557"/>
    </row>
    <row r="558" spans="6:6" ht="15" x14ac:dyDescent="0.25">
      <c r="F558"/>
    </row>
    <row r="559" spans="6:6" ht="15" x14ac:dyDescent="0.25">
      <c r="F559"/>
    </row>
    <row r="560" spans="6:6" ht="15" x14ac:dyDescent="0.25">
      <c r="F560"/>
    </row>
    <row r="561" spans="6:6" ht="15" x14ac:dyDescent="0.25">
      <c r="F561"/>
    </row>
    <row r="562" spans="6:6" ht="15" x14ac:dyDescent="0.25">
      <c r="F562"/>
    </row>
    <row r="563" spans="6:6" ht="15" x14ac:dyDescent="0.25">
      <c r="F563"/>
    </row>
    <row r="564" spans="6:6" ht="15" x14ac:dyDescent="0.25">
      <c r="F564"/>
    </row>
    <row r="565" spans="6:6" ht="15" x14ac:dyDescent="0.25">
      <c r="F565"/>
    </row>
    <row r="566" spans="6:6" ht="15" x14ac:dyDescent="0.25">
      <c r="F566"/>
    </row>
    <row r="567" spans="6:6" ht="15" x14ac:dyDescent="0.25">
      <c r="F567"/>
    </row>
    <row r="568" spans="6:6" ht="15" x14ac:dyDescent="0.25">
      <c r="F568"/>
    </row>
    <row r="569" spans="6:6" ht="15" x14ac:dyDescent="0.25">
      <c r="F569"/>
    </row>
    <row r="570" spans="6:6" ht="15" x14ac:dyDescent="0.25">
      <c r="F570"/>
    </row>
    <row r="571" spans="6:6" ht="15" x14ac:dyDescent="0.25">
      <c r="F571"/>
    </row>
    <row r="572" spans="6:6" ht="15" x14ac:dyDescent="0.25">
      <c r="F572"/>
    </row>
    <row r="573" spans="6:6" ht="15" x14ac:dyDescent="0.25">
      <c r="F573"/>
    </row>
    <row r="574" spans="6:6" ht="15" x14ac:dyDescent="0.25">
      <c r="F574"/>
    </row>
    <row r="575" spans="6:6" ht="15" x14ac:dyDescent="0.25">
      <c r="F575"/>
    </row>
    <row r="576" spans="6:6" ht="15" x14ac:dyDescent="0.25">
      <c r="F576"/>
    </row>
    <row r="577" spans="6:6" ht="15" x14ac:dyDescent="0.25">
      <c r="F577"/>
    </row>
    <row r="578" spans="6:6" ht="15" x14ac:dyDescent="0.25">
      <c r="F578"/>
    </row>
    <row r="579" spans="6:6" ht="15" x14ac:dyDescent="0.25">
      <c r="F579"/>
    </row>
    <row r="580" spans="6:6" ht="15" x14ac:dyDescent="0.25">
      <c r="F580"/>
    </row>
    <row r="581" spans="6:6" ht="15" x14ac:dyDescent="0.25">
      <c r="F581"/>
    </row>
    <row r="582" spans="6:6" ht="15" x14ac:dyDescent="0.25">
      <c r="F582"/>
    </row>
    <row r="583" spans="6:6" ht="15" x14ac:dyDescent="0.25">
      <c r="F583"/>
    </row>
    <row r="584" spans="6:6" ht="15" x14ac:dyDescent="0.25">
      <c r="F584"/>
    </row>
    <row r="585" spans="6:6" ht="15" x14ac:dyDescent="0.25">
      <c r="F585"/>
    </row>
    <row r="586" spans="6:6" ht="15" x14ac:dyDescent="0.25">
      <c r="F586"/>
    </row>
    <row r="587" spans="6:6" ht="15" x14ac:dyDescent="0.25">
      <c r="F587"/>
    </row>
    <row r="588" spans="6:6" ht="15" x14ac:dyDescent="0.25">
      <c r="F588"/>
    </row>
    <row r="589" spans="6:6" ht="15" x14ac:dyDescent="0.25">
      <c r="F589"/>
    </row>
    <row r="590" spans="6:6" ht="15" x14ac:dyDescent="0.25">
      <c r="F590"/>
    </row>
    <row r="591" spans="6:6" ht="15" x14ac:dyDescent="0.25">
      <c r="F591"/>
    </row>
    <row r="592" spans="6:6" ht="15" x14ac:dyDescent="0.25">
      <c r="F592"/>
    </row>
    <row r="593" spans="6:6" ht="15" x14ac:dyDescent="0.25">
      <c r="F593"/>
    </row>
    <row r="594" spans="6:6" ht="15" x14ac:dyDescent="0.25">
      <c r="F594"/>
    </row>
    <row r="595" spans="6:6" ht="15" x14ac:dyDescent="0.25">
      <c r="F595"/>
    </row>
    <row r="596" spans="6:6" ht="15" x14ac:dyDescent="0.25">
      <c r="F596"/>
    </row>
    <row r="597" spans="6:6" ht="15" x14ac:dyDescent="0.25">
      <c r="F597"/>
    </row>
    <row r="598" spans="6:6" ht="15" x14ac:dyDescent="0.25">
      <c r="F598"/>
    </row>
    <row r="599" spans="6:6" ht="15" x14ac:dyDescent="0.25">
      <c r="F599"/>
    </row>
    <row r="600" spans="6:6" ht="15" x14ac:dyDescent="0.25">
      <c r="F600"/>
    </row>
    <row r="601" spans="6:6" ht="15" x14ac:dyDescent="0.25">
      <c r="F601"/>
    </row>
    <row r="602" spans="6:6" ht="15" x14ac:dyDescent="0.25">
      <c r="F602"/>
    </row>
    <row r="603" spans="6:6" ht="15" x14ac:dyDescent="0.25">
      <c r="F603"/>
    </row>
    <row r="604" spans="6:6" ht="15" x14ac:dyDescent="0.25">
      <c r="F604"/>
    </row>
  </sheetData>
  <mergeCells count="5">
    <mergeCell ref="B5:D5"/>
    <mergeCell ref="E5:H5"/>
    <mergeCell ref="B32:D32"/>
    <mergeCell ref="E32:H32"/>
    <mergeCell ref="A87:F87"/>
  </mergeCells>
  <printOptions horizontalCentered="1" verticalCentered="1"/>
  <pageMargins left="0" right="0" top="0" bottom="0" header="0.31496062992125984" footer="0.31496062992125984"/>
  <pageSetup paperSize="9" scale="65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3BFA7-EBD8-4E5C-A6D2-FD4AB0E9D3E7}">
  <sheetPr>
    <tabColor rgb="FF002060"/>
    <pageSetUpPr fitToPage="1"/>
  </sheetPr>
  <dimension ref="A1:H255"/>
  <sheetViews>
    <sheetView showGridLines="0" view="pageBreakPreview" zoomScaleNormal="130" zoomScaleSheetLayoutView="100" workbookViewId="0"/>
  </sheetViews>
  <sheetFormatPr baseColWidth="10" defaultColWidth="11.5703125" defaultRowHeight="15" x14ac:dyDescent="0.25"/>
  <cols>
    <col min="1" max="1" width="57.140625" style="1" customWidth="1"/>
    <col min="2" max="2" width="13.85546875" style="1" customWidth="1"/>
    <col min="3" max="3" width="14" style="1" customWidth="1"/>
    <col min="4" max="4" width="8.42578125" style="588" customWidth="1"/>
    <col min="5" max="5" width="13.85546875" customWidth="1"/>
    <col min="6" max="6" width="14" customWidth="1"/>
    <col min="7" max="7" width="8.42578125" customWidth="1"/>
    <col min="8" max="8" width="7.5703125" bestFit="1" customWidth="1"/>
    <col min="9" max="9" width="3" customWidth="1"/>
  </cols>
  <sheetData>
    <row r="1" spans="1:8" s="186" customFormat="1" ht="14.25" customHeight="1" x14ac:dyDescent="0.25">
      <c r="A1" s="194" t="s">
        <v>526</v>
      </c>
      <c r="D1" s="195"/>
      <c r="E1" s="195"/>
    </row>
    <row r="2" spans="1:8" s="186" customFormat="1" ht="14.25" customHeight="1" x14ac:dyDescent="0.25">
      <c r="A2" s="196" t="s">
        <v>309</v>
      </c>
      <c r="D2" s="195"/>
      <c r="E2" s="195"/>
    </row>
    <row r="3" spans="1:8" x14ac:dyDescent="0.25">
      <c r="A3" s="197"/>
      <c r="B3" s="607"/>
      <c r="C3" s="608"/>
      <c r="D3" s="609"/>
      <c r="E3" s="607"/>
    </row>
    <row r="4" spans="1:8" ht="15.75" thickBot="1" x14ac:dyDescent="0.3">
      <c r="A4" s="198" t="s">
        <v>327</v>
      </c>
      <c r="B4" s="610"/>
      <c r="C4" s="610"/>
      <c r="D4" s="609"/>
      <c r="E4" s="607"/>
    </row>
    <row r="5" spans="1:8" ht="15.75" thickBot="1" x14ac:dyDescent="0.3">
      <c r="B5" s="1069" t="s">
        <v>815</v>
      </c>
      <c r="C5" s="1070"/>
      <c r="D5" s="1070"/>
      <c r="E5" s="1069" t="s">
        <v>816</v>
      </c>
      <c r="F5" s="1070"/>
      <c r="G5" s="1070"/>
      <c r="H5" s="784"/>
    </row>
    <row r="6" spans="1:8" ht="15.75" thickBot="1" x14ac:dyDescent="0.3">
      <c r="A6" s="611" t="s">
        <v>328</v>
      </c>
      <c r="B6" s="202">
        <v>2024</v>
      </c>
      <c r="C6" s="203">
        <v>2025</v>
      </c>
      <c r="D6" s="217" t="s">
        <v>275</v>
      </c>
      <c r="E6" s="203">
        <v>2024</v>
      </c>
      <c r="F6" s="203">
        <v>2025</v>
      </c>
      <c r="G6" s="217" t="s">
        <v>275</v>
      </c>
      <c r="H6" s="217" t="s">
        <v>277</v>
      </c>
    </row>
    <row r="7" spans="1:8" x14ac:dyDescent="0.25">
      <c r="A7" s="612" t="s">
        <v>310</v>
      </c>
      <c r="B7" s="218">
        <f>SUM(B8:B18)</f>
        <v>93809598</v>
      </c>
      <c r="C7" s="222">
        <f>SUM(C8:C18)</f>
        <v>81689461</v>
      </c>
      <c r="D7" s="175">
        <f t="shared" ref="D7:D17" si="0">C7/B7-1</f>
        <v>-0.12919932777027787</v>
      </c>
      <c r="E7" s="218">
        <f>+SUM(E8:E18)</f>
        <v>378133917</v>
      </c>
      <c r="F7" s="785">
        <f>+SUM(F8:F18)</f>
        <v>385836096</v>
      </c>
      <c r="G7" s="175">
        <f>F7/E7-1</f>
        <v>2.0368918665394364E-2</v>
      </c>
      <c r="H7" s="786">
        <f>SUM(H8:H18)</f>
        <v>1.0000000000000002</v>
      </c>
    </row>
    <row r="8" spans="1:8" x14ac:dyDescent="0.25">
      <c r="A8" s="613" t="s">
        <v>278</v>
      </c>
      <c r="B8" s="219">
        <v>13771561</v>
      </c>
      <c r="C8" s="220">
        <v>22019707</v>
      </c>
      <c r="D8" s="179">
        <f t="shared" si="0"/>
        <v>0.59892600410367414</v>
      </c>
      <c r="E8" s="219">
        <v>60810445</v>
      </c>
      <c r="F8" s="220">
        <v>93159168</v>
      </c>
      <c r="G8" s="179">
        <f>F8/E8-1</f>
        <v>0.53195997825702479</v>
      </c>
      <c r="H8" s="221">
        <f t="shared" ref="H8:H18" si="1">+F8/$F$7</f>
        <v>0.24144751868938669</v>
      </c>
    </row>
    <row r="9" spans="1:8" x14ac:dyDescent="0.25">
      <c r="A9" s="613" t="s">
        <v>279</v>
      </c>
      <c r="B9" s="219">
        <v>20358742</v>
      </c>
      <c r="C9" s="220">
        <v>14458578</v>
      </c>
      <c r="D9" s="179">
        <f t="shared" si="0"/>
        <v>-0.28980985170891205</v>
      </c>
      <c r="E9" s="219">
        <v>68055113</v>
      </c>
      <c r="F9" s="220">
        <v>64054407</v>
      </c>
      <c r="G9" s="179">
        <f t="shared" ref="G9:G18" si="2">F9/E9-1</f>
        <v>-5.8786266360324801E-2</v>
      </c>
      <c r="H9" s="221">
        <f t="shared" si="1"/>
        <v>0.16601455297743839</v>
      </c>
    </row>
    <row r="10" spans="1:8" x14ac:dyDescent="0.25">
      <c r="A10" s="613" t="s">
        <v>283</v>
      </c>
      <c r="B10" s="219">
        <v>15859026</v>
      </c>
      <c r="C10" s="220">
        <v>11807732</v>
      </c>
      <c r="D10" s="179">
        <f t="shared" si="0"/>
        <v>-0.25545667180317377</v>
      </c>
      <c r="E10" s="219">
        <v>63779808</v>
      </c>
      <c r="F10" s="220">
        <v>60916063</v>
      </c>
      <c r="G10" s="179">
        <f t="shared" si="2"/>
        <v>-4.4900495780733629E-2</v>
      </c>
      <c r="H10" s="221">
        <f t="shared" si="1"/>
        <v>0.1578806742850726</v>
      </c>
    </row>
    <row r="11" spans="1:8" x14ac:dyDescent="0.25">
      <c r="A11" s="613" t="s">
        <v>280</v>
      </c>
      <c r="B11" s="219">
        <v>6438295</v>
      </c>
      <c r="C11" s="220">
        <v>5419440</v>
      </c>
      <c r="D11" s="179">
        <f t="shared" si="0"/>
        <v>-0.15824919485671285</v>
      </c>
      <c r="E11" s="219">
        <v>29974068</v>
      </c>
      <c r="F11" s="220">
        <v>30936383</v>
      </c>
      <c r="G11" s="179">
        <f t="shared" si="2"/>
        <v>3.2104918157922269E-2</v>
      </c>
      <c r="H11" s="221">
        <f t="shared" si="1"/>
        <v>8.0180116170364732E-2</v>
      </c>
    </row>
    <row r="12" spans="1:8" x14ac:dyDescent="0.25">
      <c r="A12" s="613" t="s">
        <v>286</v>
      </c>
      <c r="B12" s="219">
        <v>4321761</v>
      </c>
      <c r="C12" s="220">
        <v>8696290</v>
      </c>
      <c r="D12" s="179">
        <f t="shared" si="0"/>
        <v>1.012209837610178</v>
      </c>
      <c r="E12" s="219">
        <v>12654335</v>
      </c>
      <c r="F12" s="220">
        <v>21321086</v>
      </c>
      <c r="G12" s="179">
        <f t="shared" si="2"/>
        <v>0.68488395478703534</v>
      </c>
      <c r="H12" s="221">
        <f t="shared" si="1"/>
        <v>5.5259438453368552E-2</v>
      </c>
    </row>
    <row r="13" spans="1:8" x14ac:dyDescent="0.25">
      <c r="A13" s="613" t="s">
        <v>297</v>
      </c>
      <c r="B13" s="219">
        <v>0</v>
      </c>
      <c r="C13" s="220">
        <v>999691</v>
      </c>
      <c r="D13" s="179" t="s">
        <v>246</v>
      </c>
      <c r="E13" s="219">
        <v>20675939</v>
      </c>
      <c r="F13" s="220">
        <v>20392512</v>
      </c>
      <c r="G13" s="179">
        <f t="shared" si="2"/>
        <v>-1.370805940180031E-2</v>
      </c>
      <c r="H13" s="221">
        <f t="shared" si="1"/>
        <v>5.2852784411337193E-2</v>
      </c>
    </row>
    <row r="14" spans="1:8" x14ac:dyDescent="0.25">
      <c r="A14" s="613" t="s">
        <v>282</v>
      </c>
      <c r="B14" s="219">
        <v>4568607</v>
      </c>
      <c r="C14" s="220">
        <v>1739098</v>
      </c>
      <c r="D14" s="179">
        <f t="shared" si="0"/>
        <v>-0.61933736038140297</v>
      </c>
      <c r="E14" s="219">
        <v>29693857</v>
      </c>
      <c r="F14" s="220">
        <v>13676399</v>
      </c>
      <c r="G14" s="179">
        <f t="shared" si="2"/>
        <v>-0.53941992109681136</v>
      </c>
      <c r="H14" s="221">
        <f t="shared" si="1"/>
        <v>3.5446136693234633E-2</v>
      </c>
    </row>
    <row r="15" spans="1:8" x14ac:dyDescent="0.25">
      <c r="A15" s="613" t="s">
        <v>285</v>
      </c>
      <c r="B15" s="219">
        <v>2865695</v>
      </c>
      <c r="C15" s="220">
        <v>3643721</v>
      </c>
      <c r="D15" s="179">
        <f t="shared" si="0"/>
        <v>0.27149644327117861</v>
      </c>
      <c r="E15" s="219">
        <v>14005598</v>
      </c>
      <c r="F15" s="220">
        <v>12806186</v>
      </c>
      <c r="G15" s="179">
        <f t="shared" si="2"/>
        <v>-8.5638042731199349E-2</v>
      </c>
      <c r="H15" s="221">
        <f t="shared" si="1"/>
        <v>3.3190741179384108E-2</v>
      </c>
    </row>
    <row r="16" spans="1:8" x14ac:dyDescent="0.25">
      <c r="A16" s="613" t="s">
        <v>295</v>
      </c>
      <c r="B16" s="176">
        <v>1836122</v>
      </c>
      <c r="C16" s="177">
        <v>2375660</v>
      </c>
      <c r="D16" s="179">
        <f t="shared" si="0"/>
        <v>0.29384648732491625</v>
      </c>
      <c r="E16" s="176">
        <v>5466240</v>
      </c>
      <c r="F16" s="177">
        <v>9595904</v>
      </c>
      <c r="G16" s="179">
        <f t="shared" si="2"/>
        <v>0.75548530617023757</v>
      </c>
      <c r="H16" s="221">
        <f t="shared" si="1"/>
        <v>2.48704154418979E-2</v>
      </c>
    </row>
    <row r="17" spans="1:8" x14ac:dyDescent="0.25">
      <c r="A17" s="613" t="s">
        <v>400</v>
      </c>
      <c r="B17" s="219">
        <v>564263</v>
      </c>
      <c r="C17" s="220">
        <v>525423</v>
      </c>
      <c r="D17" s="179">
        <f t="shared" si="0"/>
        <v>-6.8833150498969431E-2</v>
      </c>
      <c r="E17" s="219">
        <v>5728415</v>
      </c>
      <c r="F17" s="220">
        <v>7382597</v>
      </c>
      <c r="G17" s="179">
        <f t="shared" si="2"/>
        <v>0.28876783543091755</v>
      </c>
      <c r="H17" s="221">
        <f t="shared" si="1"/>
        <v>1.913402368657597E-2</v>
      </c>
    </row>
    <row r="18" spans="1:8" x14ac:dyDescent="0.25">
      <c r="A18" s="330" t="s">
        <v>840</v>
      </c>
      <c r="B18" s="219">
        <v>23225526</v>
      </c>
      <c r="C18" s="220">
        <v>10004121</v>
      </c>
      <c r="D18" s="179">
        <f>C18/B18-1</f>
        <v>-0.56926181133637188</v>
      </c>
      <c r="E18" s="219">
        <v>67290099</v>
      </c>
      <c r="F18" s="787">
        <v>51595391</v>
      </c>
      <c r="G18" s="179">
        <f t="shared" si="2"/>
        <v>-0.23323948445966769</v>
      </c>
      <c r="H18" s="221">
        <f t="shared" si="1"/>
        <v>0.13372359801193925</v>
      </c>
    </row>
    <row r="19" spans="1:8" x14ac:dyDescent="0.25">
      <c r="A19" s="614" t="s">
        <v>311</v>
      </c>
      <c r="B19" s="218">
        <f>SUM(B20:B30)</f>
        <v>104241633</v>
      </c>
      <c r="C19" s="222">
        <f>SUM(C20:C30)</f>
        <v>73525647</v>
      </c>
      <c r="D19" s="175">
        <f>C19/B19-1</f>
        <v>-0.2946614046232372</v>
      </c>
      <c r="E19" s="218">
        <f>+SUM(E20:E30)</f>
        <v>346444042</v>
      </c>
      <c r="F19" s="222">
        <f>+SUM(F20:F30)</f>
        <v>306932710</v>
      </c>
      <c r="G19" s="175">
        <f>F19/E19-1</f>
        <v>-0.11404823639599493</v>
      </c>
      <c r="H19" s="788">
        <f>SUM(H20:H30)</f>
        <v>1.0000000000000002</v>
      </c>
    </row>
    <row r="20" spans="1:8" x14ac:dyDescent="0.25">
      <c r="A20" s="615" t="s">
        <v>280</v>
      </c>
      <c r="B20" s="495">
        <v>22221108</v>
      </c>
      <c r="C20" s="494">
        <v>7341517</v>
      </c>
      <c r="D20" s="179">
        <f t="shared" ref="D20:D53" si="3">C20/B20-1</f>
        <v>-0.66961516950459898</v>
      </c>
      <c r="E20" s="495">
        <v>47671557</v>
      </c>
      <c r="F20" s="494">
        <v>69148317</v>
      </c>
      <c r="G20" s="179">
        <f t="shared" ref="G20:G54" si="4">F20/E20-1</f>
        <v>0.4505151782644734</v>
      </c>
      <c r="H20" s="221">
        <f t="shared" ref="H20:H30" si="5">+F20/$F$19</f>
        <v>0.2252881975335897</v>
      </c>
    </row>
    <row r="21" spans="1:8" x14ac:dyDescent="0.25">
      <c r="A21" s="615" t="s">
        <v>279</v>
      </c>
      <c r="B21" s="495">
        <v>30485622</v>
      </c>
      <c r="C21" s="494">
        <v>11648863</v>
      </c>
      <c r="D21" s="179">
        <f t="shared" si="3"/>
        <v>-0.61788993513073143</v>
      </c>
      <c r="E21" s="495">
        <v>81761263</v>
      </c>
      <c r="F21" s="494">
        <v>63712487</v>
      </c>
      <c r="G21" s="179">
        <f t="shared" si="4"/>
        <v>-0.22074972105066426</v>
      </c>
      <c r="H21" s="221">
        <f t="shared" si="5"/>
        <v>0.20757802907353862</v>
      </c>
    </row>
    <row r="22" spans="1:8" x14ac:dyDescent="0.25">
      <c r="A22" s="615" t="s">
        <v>294</v>
      </c>
      <c r="B22" s="495">
        <v>6746703</v>
      </c>
      <c r="C22" s="494">
        <v>11013095</v>
      </c>
      <c r="D22" s="179">
        <f t="shared" si="3"/>
        <v>0.63236695019774847</v>
      </c>
      <c r="E22" s="495">
        <v>23620847</v>
      </c>
      <c r="F22" s="494">
        <v>28881291</v>
      </c>
      <c r="G22" s="179">
        <f t="shared" si="4"/>
        <v>0.22270344496960681</v>
      </c>
      <c r="H22" s="221">
        <f t="shared" si="5"/>
        <v>9.4096491051735731E-2</v>
      </c>
    </row>
    <row r="23" spans="1:8" x14ac:dyDescent="0.25">
      <c r="A23" s="615" t="s">
        <v>278</v>
      </c>
      <c r="B23" s="495">
        <v>26186679</v>
      </c>
      <c r="C23" s="494">
        <v>6752164</v>
      </c>
      <c r="D23" s="179">
        <f t="shared" si="3"/>
        <v>-0.74215271818163731</v>
      </c>
      <c r="E23" s="495">
        <v>54398701</v>
      </c>
      <c r="F23" s="494">
        <v>24566782</v>
      </c>
      <c r="G23" s="179">
        <f t="shared" si="4"/>
        <v>-0.54839395889251108</v>
      </c>
      <c r="H23" s="221">
        <f t="shared" si="5"/>
        <v>8.0039634746000191E-2</v>
      </c>
    </row>
    <row r="24" spans="1:8" x14ac:dyDescent="0.25">
      <c r="A24" s="615" t="s">
        <v>838</v>
      </c>
      <c r="B24" s="495">
        <v>0</v>
      </c>
      <c r="C24" s="494">
        <v>18992754</v>
      </c>
      <c r="D24" s="179" t="s">
        <v>246</v>
      </c>
      <c r="E24" s="495">
        <v>0</v>
      </c>
      <c r="F24" s="494">
        <v>18992754</v>
      </c>
      <c r="G24" s="179" t="s">
        <v>246</v>
      </c>
      <c r="H24" s="221">
        <f t="shared" si="5"/>
        <v>6.1879211244705717E-2</v>
      </c>
    </row>
    <row r="25" spans="1:8" x14ac:dyDescent="0.25">
      <c r="A25" s="615" t="s">
        <v>281</v>
      </c>
      <c r="B25" s="495">
        <v>682519</v>
      </c>
      <c r="C25" s="494">
        <v>2921663</v>
      </c>
      <c r="D25" s="179">
        <f t="shared" si="3"/>
        <v>3.2807057385948228</v>
      </c>
      <c r="E25" s="495">
        <v>15204755</v>
      </c>
      <c r="F25" s="494">
        <v>17265121</v>
      </c>
      <c r="G25" s="179">
        <f t="shared" si="4"/>
        <v>0.13550800391061868</v>
      </c>
      <c r="H25" s="221">
        <f t="shared" si="5"/>
        <v>5.6250508458352319E-2</v>
      </c>
    </row>
    <row r="26" spans="1:8" x14ac:dyDescent="0.25">
      <c r="A26" s="615" t="s">
        <v>286</v>
      </c>
      <c r="B26" s="495">
        <v>2150926</v>
      </c>
      <c r="C26" s="494">
        <v>1677885</v>
      </c>
      <c r="D26" s="179">
        <f t="shared" si="3"/>
        <v>-0.21992434886183909</v>
      </c>
      <c r="E26" s="495">
        <v>14670789</v>
      </c>
      <c r="F26" s="494">
        <v>14981359</v>
      </c>
      <c r="G26" s="179">
        <f t="shared" si="4"/>
        <v>2.1169277262456765E-2</v>
      </c>
      <c r="H26" s="221">
        <f t="shared" si="5"/>
        <v>4.8809913417178635E-2</v>
      </c>
    </row>
    <row r="27" spans="1:8" x14ac:dyDescent="0.25">
      <c r="A27" s="615" t="s">
        <v>282</v>
      </c>
      <c r="B27" s="495">
        <v>1040677</v>
      </c>
      <c r="C27" s="494">
        <v>1315739</v>
      </c>
      <c r="D27" s="179">
        <f t="shared" si="3"/>
        <v>0.26431063624928774</v>
      </c>
      <c r="E27" s="495">
        <v>5169569</v>
      </c>
      <c r="F27" s="494">
        <v>14400873</v>
      </c>
      <c r="G27" s="179">
        <f t="shared" si="4"/>
        <v>1.7857008969219677</v>
      </c>
      <c r="H27" s="221">
        <f t="shared" si="5"/>
        <v>4.6918665006411342E-2</v>
      </c>
    </row>
    <row r="28" spans="1:8" x14ac:dyDescent="0.25">
      <c r="A28" s="615" t="s">
        <v>284</v>
      </c>
      <c r="B28" s="495">
        <v>2402870</v>
      </c>
      <c r="C28" s="494">
        <v>961037</v>
      </c>
      <c r="D28" s="179">
        <f t="shared" si="3"/>
        <v>-0.60004619475876764</v>
      </c>
      <c r="E28" s="495">
        <v>11283236</v>
      </c>
      <c r="F28" s="494">
        <v>9939307</v>
      </c>
      <c r="G28" s="179">
        <f t="shared" si="4"/>
        <v>-0.11910847207308262</v>
      </c>
      <c r="H28" s="221">
        <f t="shared" si="5"/>
        <v>3.2382690655551181E-2</v>
      </c>
    </row>
    <row r="29" spans="1:8" x14ac:dyDescent="0.25">
      <c r="A29" s="615" t="s">
        <v>285</v>
      </c>
      <c r="B29" s="495">
        <v>2885442</v>
      </c>
      <c r="C29" s="494">
        <v>3769643</v>
      </c>
      <c r="D29" s="179">
        <f t="shared" si="3"/>
        <v>0.3064352012620597</v>
      </c>
      <c r="E29" s="495">
        <v>6243962</v>
      </c>
      <c r="F29" s="494">
        <v>9161952</v>
      </c>
      <c r="G29" s="179">
        <f t="shared" si="4"/>
        <v>0.46732987804858528</v>
      </c>
      <c r="H29" s="221">
        <f t="shared" si="5"/>
        <v>2.9850034556434209E-2</v>
      </c>
    </row>
    <row r="30" spans="1:8" x14ac:dyDescent="0.25">
      <c r="A30" s="330" t="s">
        <v>841</v>
      </c>
      <c r="B30" s="495">
        <v>9439087</v>
      </c>
      <c r="C30" s="494">
        <v>7131287</v>
      </c>
      <c r="D30" s="179">
        <f t="shared" si="3"/>
        <v>-0.2444939854882151</v>
      </c>
      <c r="E30" s="219">
        <v>86419363</v>
      </c>
      <c r="F30" s="787">
        <v>35882467</v>
      </c>
      <c r="G30" s="179">
        <f t="shared" si="4"/>
        <v>-0.58478672192943604</v>
      </c>
      <c r="H30" s="221">
        <f t="shared" si="5"/>
        <v>0.11690662425650235</v>
      </c>
    </row>
    <row r="31" spans="1:8" x14ac:dyDescent="0.25">
      <c r="A31" s="614" t="s">
        <v>232</v>
      </c>
      <c r="B31" s="218">
        <f>SUM(B32:B42)</f>
        <v>45137598</v>
      </c>
      <c r="C31" s="222">
        <f>SUM(C32:C42)</f>
        <v>49819464</v>
      </c>
      <c r="D31" s="175">
        <f t="shared" si="3"/>
        <v>0.10372430540056654</v>
      </c>
      <c r="E31" s="218">
        <f>+SUM(E32:E42)</f>
        <v>189803808</v>
      </c>
      <c r="F31" s="222">
        <f>+SUM(F32:F42)</f>
        <v>265189558</v>
      </c>
      <c r="G31" s="175">
        <f t="shared" si="4"/>
        <v>0.39717722628620811</v>
      </c>
      <c r="H31" s="788">
        <f>SUM(H32:H42)</f>
        <v>1</v>
      </c>
    </row>
    <row r="32" spans="1:8" x14ac:dyDescent="0.25">
      <c r="A32" s="613" t="s">
        <v>280</v>
      </c>
      <c r="B32" s="219">
        <v>3582693</v>
      </c>
      <c r="C32" s="220">
        <v>2333563</v>
      </c>
      <c r="D32" s="179">
        <f t="shared" si="3"/>
        <v>-0.34865672275017701</v>
      </c>
      <c r="E32" s="219">
        <v>11560766</v>
      </c>
      <c r="F32" s="220">
        <v>52696271</v>
      </c>
      <c r="G32" s="179">
        <f t="shared" si="4"/>
        <v>3.5581989117330117</v>
      </c>
      <c r="H32" s="221">
        <f t="shared" ref="H32:H42" si="6">+F32/$F$31</f>
        <v>0.19871171171830226</v>
      </c>
    </row>
    <row r="33" spans="1:8" x14ac:dyDescent="0.25">
      <c r="A33" s="613" t="s">
        <v>325</v>
      </c>
      <c r="B33" s="219">
        <v>3051811</v>
      </c>
      <c r="C33" s="220">
        <v>11023597</v>
      </c>
      <c r="D33" s="179">
        <f t="shared" si="3"/>
        <v>2.6121493106879816</v>
      </c>
      <c r="E33" s="219">
        <v>13088096</v>
      </c>
      <c r="F33" s="220">
        <v>42256522</v>
      </c>
      <c r="G33" s="179">
        <f t="shared" si="4"/>
        <v>2.2286225590032349</v>
      </c>
      <c r="H33" s="221">
        <f t="shared" si="6"/>
        <v>0.15934459229348691</v>
      </c>
    </row>
    <row r="34" spans="1:8" x14ac:dyDescent="0.25">
      <c r="A34" s="613" t="s">
        <v>289</v>
      </c>
      <c r="B34" s="219">
        <v>4149449</v>
      </c>
      <c r="C34" s="220">
        <v>6093120</v>
      </c>
      <c r="D34" s="179">
        <f t="shared" si="3"/>
        <v>0.46841665001786992</v>
      </c>
      <c r="E34" s="219">
        <v>19790672</v>
      </c>
      <c r="F34" s="220">
        <v>23087844</v>
      </c>
      <c r="G34" s="179">
        <f t="shared" si="4"/>
        <v>0.16660232659103236</v>
      </c>
      <c r="H34" s="221">
        <f t="shared" si="6"/>
        <v>8.7061663265037004E-2</v>
      </c>
    </row>
    <row r="35" spans="1:8" x14ac:dyDescent="0.25">
      <c r="A35" s="613" t="s">
        <v>294</v>
      </c>
      <c r="B35" s="219">
        <v>4192920</v>
      </c>
      <c r="C35" s="220">
        <v>4216279</v>
      </c>
      <c r="D35" s="179">
        <f t="shared" si="3"/>
        <v>5.5710578785190812E-3</v>
      </c>
      <c r="E35" s="219">
        <v>16447822</v>
      </c>
      <c r="F35" s="220">
        <v>21735745</v>
      </c>
      <c r="G35" s="179">
        <f t="shared" si="4"/>
        <v>0.3214968522884063</v>
      </c>
      <c r="H35" s="221">
        <f t="shared" si="6"/>
        <v>8.1963049993092105E-2</v>
      </c>
    </row>
    <row r="36" spans="1:8" x14ac:dyDescent="0.25">
      <c r="A36" s="613" t="s">
        <v>279</v>
      </c>
      <c r="B36" s="219">
        <v>2772947</v>
      </c>
      <c r="C36" s="220">
        <v>2215938</v>
      </c>
      <c r="D36" s="179">
        <f t="shared" si="3"/>
        <v>-0.20087257347507903</v>
      </c>
      <c r="E36" s="219">
        <v>12254777</v>
      </c>
      <c r="F36" s="220">
        <v>11358395</v>
      </c>
      <c r="G36" s="179">
        <f t="shared" si="4"/>
        <v>-7.314551705020822E-2</v>
      </c>
      <c r="H36" s="221">
        <f t="shared" si="6"/>
        <v>4.2831230179885139E-2</v>
      </c>
    </row>
    <row r="37" spans="1:8" x14ac:dyDescent="0.25">
      <c r="A37" s="613" t="s">
        <v>318</v>
      </c>
      <c r="B37" s="219">
        <v>4367446</v>
      </c>
      <c r="C37" s="220">
        <v>2483617</v>
      </c>
      <c r="D37" s="179">
        <f t="shared" si="3"/>
        <v>-0.43133423973645013</v>
      </c>
      <c r="E37" s="219">
        <v>14010333</v>
      </c>
      <c r="F37" s="220">
        <v>8037872</v>
      </c>
      <c r="G37" s="179">
        <f t="shared" si="4"/>
        <v>-0.42628972487663208</v>
      </c>
      <c r="H37" s="221">
        <f t="shared" si="6"/>
        <v>3.0309911372905566E-2</v>
      </c>
    </row>
    <row r="38" spans="1:8" x14ac:dyDescent="0.25">
      <c r="A38" s="613" t="s">
        <v>401</v>
      </c>
      <c r="B38" s="219">
        <v>1327591</v>
      </c>
      <c r="C38" s="220">
        <v>1646604</v>
      </c>
      <c r="D38" s="179">
        <f t="shared" si="3"/>
        <v>0.24029463893623859</v>
      </c>
      <c r="E38" s="219">
        <v>5333246</v>
      </c>
      <c r="F38" s="220">
        <v>7659525</v>
      </c>
      <c r="G38" s="179">
        <f t="shared" si="4"/>
        <v>0.436184455020451</v>
      </c>
      <c r="H38" s="221">
        <f t="shared" si="6"/>
        <v>2.8883207384809623E-2</v>
      </c>
    </row>
    <row r="39" spans="1:8" x14ac:dyDescent="0.25">
      <c r="A39" s="613" t="s">
        <v>285</v>
      </c>
      <c r="B39" s="219">
        <v>548894</v>
      </c>
      <c r="C39" s="220">
        <v>922928</v>
      </c>
      <c r="D39" s="179">
        <f t="shared" si="3"/>
        <v>0.68143211621916078</v>
      </c>
      <c r="E39" s="219">
        <v>4882322</v>
      </c>
      <c r="F39" s="220">
        <v>5913505</v>
      </c>
      <c r="G39" s="179">
        <f t="shared" si="4"/>
        <v>0.21120749512219805</v>
      </c>
      <c r="H39" s="221">
        <f t="shared" si="6"/>
        <v>2.2299162322220848E-2</v>
      </c>
    </row>
    <row r="40" spans="1:8" x14ac:dyDescent="0.25">
      <c r="A40" s="613" t="s">
        <v>608</v>
      </c>
      <c r="B40" s="219">
        <v>882567</v>
      </c>
      <c r="C40" s="220">
        <v>1121392</v>
      </c>
      <c r="D40" s="179">
        <f t="shared" si="3"/>
        <v>0.27060268512192276</v>
      </c>
      <c r="E40" s="219">
        <v>3821749</v>
      </c>
      <c r="F40" s="220">
        <v>5160794</v>
      </c>
      <c r="G40" s="179">
        <f t="shared" si="4"/>
        <v>0.35037491996465486</v>
      </c>
      <c r="H40" s="828">
        <f t="shared" si="6"/>
        <v>1.9460773791100779E-2</v>
      </c>
    </row>
    <row r="41" spans="1:8" x14ac:dyDescent="0.25">
      <c r="A41" s="613" t="s">
        <v>296</v>
      </c>
      <c r="B41" s="219">
        <v>3133511</v>
      </c>
      <c r="C41" s="220">
        <v>1270419</v>
      </c>
      <c r="D41" s="179">
        <f t="shared" si="3"/>
        <v>-0.59457011639659152</v>
      </c>
      <c r="E41" s="219">
        <v>13553689</v>
      </c>
      <c r="F41" s="220">
        <v>5135241</v>
      </c>
      <c r="G41" s="179">
        <f t="shared" si="4"/>
        <v>-0.62111857517167468</v>
      </c>
      <c r="H41" s="828">
        <f t="shared" si="6"/>
        <v>1.9364416301791188E-2</v>
      </c>
    </row>
    <row r="42" spans="1:8" x14ac:dyDescent="0.25">
      <c r="A42" s="330" t="s">
        <v>842</v>
      </c>
      <c r="B42" s="219">
        <v>17127769</v>
      </c>
      <c r="C42" s="220">
        <v>16492007</v>
      </c>
      <c r="D42" s="179">
        <f t="shared" si="3"/>
        <v>-3.7118786457243758E-2</v>
      </c>
      <c r="E42" s="219">
        <v>75060336</v>
      </c>
      <c r="F42" s="787">
        <v>82147844</v>
      </c>
      <c r="G42" s="179">
        <f t="shared" si="4"/>
        <v>9.4424144331035187E-2</v>
      </c>
      <c r="H42" s="221">
        <f t="shared" si="6"/>
        <v>0.30977028137736856</v>
      </c>
    </row>
    <row r="43" spans="1:8" x14ac:dyDescent="0.25">
      <c r="A43" s="614" t="s">
        <v>312</v>
      </c>
      <c r="B43" s="218">
        <f>SUM(B44:B54)</f>
        <v>85563406</v>
      </c>
      <c r="C43" s="222">
        <f>SUM(C44:C54)</f>
        <v>93261140</v>
      </c>
      <c r="D43" s="175">
        <f t="shared" si="3"/>
        <v>8.9965259213734328E-2</v>
      </c>
      <c r="E43" s="218">
        <f>+SUM(E44:E54)</f>
        <v>369431469</v>
      </c>
      <c r="F43" s="222">
        <f>+SUM(F44:F54)</f>
        <v>408422213</v>
      </c>
      <c r="G43" s="175">
        <f t="shared" si="4"/>
        <v>0.10554256275336416</v>
      </c>
      <c r="H43" s="788">
        <f>SUM(H44:H54)</f>
        <v>1</v>
      </c>
    </row>
    <row r="44" spans="1:8" x14ac:dyDescent="0.25">
      <c r="A44" s="613" t="s">
        <v>282</v>
      </c>
      <c r="B44" s="219">
        <v>14861372</v>
      </c>
      <c r="C44" s="220">
        <v>19835542</v>
      </c>
      <c r="D44" s="179">
        <f t="shared" si="3"/>
        <v>0.33470462888621588</v>
      </c>
      <c r="E44" s="219">
        <v>61316680</v>
      </c>
      <c r="F44" s="220">
        <v>80467589</v>
      </c>
      <c r="G44" s="179">
        <f t="shared" si="4"/>
        <v>0.31232788533234346</v>
      </c>
      <c r="H44" s="221">
        <f t="shared" ref="H44:H54" si="7">+F44/$F$43</f>
        <v>0.19702059887717224</v>
      </c>
    </row>
    <row r="45" spans="1:8" x14ac:dyDescent="0.25">
      <c r="A45" s="613" t="s">
        <v>294</v>
      </c>
      <c r="B45" s="219">
        <v>13687817</v>
      </c>
      <c r="C45" s="220">
        <v>10854344</v>
      </c>
      <c r="D45" s="179">
        <f t="shared" si="3"/>
        <v>-0.20700693178466656</v>
      </c>
      <c r="E45" s="219">
        <v>34007840</v>
      </c>
      <c r="F45" s="220">
        <v>40838989</v>
      </c>
      <c r="G45" s="179">
        <f t="shared" si="4"/>
        <v>0.20086982883946769</v>
      </c>
      <c r="H45" s="221">
        <f t="shared" si="7"/>
        <v>9.9992085885886914E-2</v>
      </c>
    </row>
    <row r="46" spans="1:8" x14ac:dyDescent="0.25">
      <c r="A46" s="613" t="s">
        <v>281</v>
      </c>
      <c r="B46" s="219">
        <v>17919576</v>
      </c>
      <c r="C46" s="220">
        <v>7648981</v>
      </c>
      <c r="D46" s="179">
        <f t="shared" si="3"/>
        <v>-0.57314944282163816</v>
      </c>
      <c r="E46" s="219">
        <v>78498565</v>
      </c>
      <c r="F46" s="220">
        <v>39413879</v>
      </c>
      <c r="G46" s="179">
        <f t="shared" si="4"/>
        <v>-0.4979031909691598</v>
      </c>
      <c r="H46" s="221">
        <f t="shared" si="7"/>
        <v>9.6502780077732941E-2</v>
      </c>
    </row>
    <row r="47" spans="1:8" x14ac:dyDescent="0.25">
      <c r="A47" s="613" t="s">
        <v>280</v>
      </c>
      <c r="B47" s="219">
        <v>5996516</v>
      </c>
      <c r="C47" s="220">
        <v>5576832</v>
      </c>
      <c r="D47" s="179">
        <f t="shared" si="3"/>
        <v>-6.9987973016331528E-2</v>
      </c>
      <c r="E47" s="219">
        <v>24458626</v>
      </c>
      <c r="F47" s="220">
        <v>35642220</v>
      </c>
      <c r="G47" s="179">
        <f t="shared" si="4"/>
        <v>0.45724539064459302</v>
      </c>
      <c r="H47" s="221">
        <f t="shared" si="7"/>
        <v>8.7268074226903025E-2</v>
      </c>
    </row>
    <row r="48" spans="1:8" x14ac:dyDescent="0.25">
      <c r="A48" s="613" t="s">
        <v>305</v>
      </c>
      <c r="B48" s="219">
        <v>1592051</v>
      </c>
      <c r="C48" s="220">
        <v>8925242</v>
      </c>
      <c r="D48" s="179">
        <f t="shared" si="3"/>
        <v>4.6061281956419737</v>
      </c>
      <c r="E48" s="219">
        <v>6331401</v>
      </c>
      <c r="F48" s="220">
        <v>34416372</v>
      </c>
      <c r="G48" s="179">
        <f t="shared" si="4"/>
        <v>4.4358224980537484</v>
      </c>
      <c r="H48" s="221">
        <f t="shared" si="7"/>
        <v>8.4266650795509004E-2</v>
      </c>
    </row>
    <row r="49" spans="1:8" x14ac:dyDescent="0.25">
      <c r="A49" s="613" t="s">
        <v>279</v>
      </c>
      <c r="B49" s="219">
        <v>5278565</v>
      </c>
      <c r="C49" s="220">
        <v>6112705</v>
      </c>
      <c r="D49" s="179">
        <f t="shared" si="3"/>
        <v>0.15802400841895481</v>
      </c>
      <c r="E49" s="219">
        <v>28457943</v>
      </c>
      <c r="F49" s="220">
        <v>21916357</v>
      </c>
      <c r="G49" s="179">
        <f t="shared" si="4"/>
        <v>-0.2298685467182221</v>
      </c>
      <c r="H49" s="221">
        <f t="shared" si="7"/>
        <v>5.3661030919491148E-2</v>
      </c>
    </row>
    <row r="50" spans="1:8" x14ac:dyDescent="0.25">
      <c r="A50" s="613" t="s">
        <v>289</v>
      </c>
      <c r="B50" s="219">
        <v>1785458</v>
      </c>
      <c r="C50" s="220">
        <v>2081490</v>
      </c>
      <c r="D50" s="179">
        <f t="shared" si="3"/>
        <v>0.16580171586226045</v>
      </c>
      <c r="E50" s="219">
        <v>12298635</v>
      </c>
      <c r="F50" s="220">
        <v>21590022</v>
      </c>
      <c r="G50" s="179">
        <f t="shared" si="4"/>
        <v>0.75548115705523422</v>
      </c>
      <c r="H50" s="221">
        <f t="shared" si="7"/>
        <v>5.2862017081328531E-2</v>
      </c>
    </row>
    <row r="51" spans="1:8" x14ac:dyDescent="0.25">
      <c r="A51" s="613" t="s">
        <v>292</v>
      </c>
      <c r="B51" s="219">
        <v>3388850</v>
      </c>
      <c r="C51" s="220">
        <v>2415326</v>
      </c>
      <c r="D51" s="179">
        <f t="shared" si="3"/>
        <v>-0.28727267362084485</v>
      </c>
      <c r="E51" s="219">
        <v>10200641</v>
      </c>
      <c r="F51" s="220">
        <v>11967889</v>
      </c>
      <c r="G51" s="179">
        <f t="shared" si="4"/>
        <v>0.17324872035002503</v>
      </c>
      <c r="H51" s="221">
        <f t="shared" si="7"/>
        <v>2.9302737752904737E-2</v>
      </c>
    </row>
    <row r="52" spans="1:8" x14ac:dyDescent="0.25">
      <c r="A52" s="613" t="s">
        <v>306</v>
      </c>
      <c r="B52" s="219">
        <v>1899623</v>
      </c>
      <c r="C52" s="220">
        <v>2528871</v>
      </c>
      <c r="D52" s="179">
        <f t="shared" si="3"/>
        <v>0.33124888464711155</v>
      </c>
      <c r="E52" s="219">
        <v>17941642</v>
      </c>
      <c r="F52" s="220">
        <v>8132216</v>
      </c>
      <c r="G52" s="179">
        <f t="shared" si="4"/>
        <v>-0.54674070522642237</v>
      </c>
      <c r="H52" s="221">
        <f t="shared" si="7"/>
        <v>1.991129703809719E-2</v>
      </c>
    </row>
    <row r="53" spans="1:8" x14ac:dyDescent="0.25">
      <c r="A53" s="613" t="s">
        <v>319</v>
      </c>
      <c r="B53" s="219">
        <v>507774</v>
      </c>
      <c r="C53" s="220">
        <v>1271208</v>
      </c>
      <c r="D53" s="179">
        <f t="shared" si="3"/>
        <v>1.5034917108792496</v>
      </c>
      <c r="E53" s="219">
        <v>2267562</v>
      </c>
      <c r="F53" s="220">
        <v>7346651</v>
      </c>
      <c r="G53" s="179">
        <f t="shared" si="4"/>
        <v>2.2398898023516005</v>
      </c>
      <c r="H53" s="221">
        <f t="shared" si="7"/>
        <v>1.7987883043961667E-2</v>
      </c>
    </row>
    <row r="54" spans="1:8" x14ac:dyDescent="0.25">
      <c r="A54" s="330" t="s">
        <v>843</v>
      </c>
      <c r="B54" s="219">
        <v>18645804</v>
      </c>
      <c r="C54" s="220">
        <v>26010599</v>
      </c>
      <c r="D54" s="179">
        <f>C54/B54-1</f>
        <v>0.3949840403771272</v>
      </c>
      <c r="E54" s="219">
        <v>93651934</v>
      </c>
      <c r="F54" s="787">
        <v>106690029</v>
      </c>
      <c r="G54" s="179">
        <f t="shared" si="4"/>
        <v>0.1392186412295553</v>
      </c>
      <c r="H54" s="221">
        <f t="shared" si="7"/>
        <v>0.26122484430101262</v>
      </c>
    </row>
    <row r="55" spans="1:8" x14ac:dyDescent="0.25">
      <c r="A55" s="614" t="s">
        <v>313</v>
      </c>
      <c r="B55" s="218">
        <f>SUM(B56:B66)</f>
        <v>55782898</v>
      </c>
      <c r="C55" s="222">
        <f>SUM(C56:C66)</f>
        <v>55196363</v>
      </c>
      <c r="D55" s="175">
        <f>C55/B55-1</f>
        <v>-1.0514602522084804E-2</v>
      </c>
      <c r="E55" s="218">
        <f>+SUM(E56:E66)</f>
        <v>276248358</v>
      </c>
      <c r="F55" s="222">
        <f>+SUM(F56:F66)</f>
        <v>279932829</v>
      </c>
      <c r="G55" s="175">
        <f>F55/E55-1</f>
        <v>1.3337530860545455E-2</v>
      </c>
      <c r="H55" s="788">
        <f>SUM(H56:H66)</f>
        <v>0.99999999999999978</v>
      </c>
    </row>
    <row r="56" spans="1:8" x14ac:dyDescent="0.25">
      <c r="A56" s="613" t="s">
        <v>305</v>
      </c>
      <c r="B56" s="219">
        <v>13236600</v>
      </c>
      <c r="C56" s="220">
        <v>12507557</v>
      </c>
      <c r="D56" s="179">
        <f t="shared" ref="D56:D66" si="8">(C56-B56)/B56</f>
        <v>-5.5077814544520494E-2</v>
      </c>
      <c r="E56" s="219">
        <v>50136583</v>
      </c>
      <c r="F56" s="220">
        <v>64984240</v>
      </c>
      <c r="G56" s="179">
        <f>(F56-E56)/E56</f>
        <v>0.29614417480345639</v>
      </c>
      <c r="H56" s="221">
        <f t="shared" ref="H56:H66" si="9">+F56/$F$55</f>
        <v>0.2321422615280325</v>
      </c>
    </row>
    <row r="57" spans="1:8" x14ac:dyDescent="0.25">
      <c r="A57" s="613" t="s">
        <v>293</v>
      </c>
      <c r="B57" s="219">
        <v>6637507</v>
      </c>
      <c r="C57" s="220">
        <v>7011927</v>
      </c>
      <c r="D57" s="179">
        <f t="shared" si="8"/>
        <v>5.640973335320023E-2</v>
      </c>
      <c r="E57" s="219">
        <v>33949756</v>
      </c>
      <c r="F57" s="220">
        <v>33924410</v>
      </c>
      <c r="G57" s="179">
        <f t="shared" ref="G57:G66" si="10">(F57-E57)/E57</f>
        <v>-7.4657384871926625E-4</v>
      </c>
      <c r="H57" s="221">
        <f t="shared" si="9"/>
        <v>0.12118767963438828</v>
      </c>
    </row>
    <row r="58" spans="1:8" x14ac:dyDescent="0.25">
      <c r="A58" s="613" t="s">
        <v>289</v>
      </c>
      <c r="B58" s="219">
        <v>4653061</v>
      </c>
      <c r="C58" s="220">
        <v>4240613</v>
      </c>
      <c r="D58" s="179">
        <f t="shared" si="8"/>
        <v>-8.8640144627375392E-2</v>
      </c>
      <c r="E58" s="219">
        <v>22160211</v>
      </c>
      <c r="F58" s="220">
        <v>27673293</v>
      </c>
      <c r="G58" s="179">
        <f t="shared" si="10"/>
        <v>0.24878291998212471</v>
      </c>
      <c r="H58" s="221">
        <f t="shared" si="9"/>
        <v>9.8856904704092419E-2</v>
      </c>
    </row>
    <row r="59" spans="1:8" x14ac:dyDescent="0.25">
      <c r="A59" s="613" t="s">
        <v>295</v>
      </c>
      <c r="B59" s="219">
        <v>4532232</v>
      </c>
      <c r="C59" s="220">
        <v>4554213</v>
      </c>
      <c r="D59" s="179">
        <f t="shared" si="8"/>
        <v>4.8499282472741906E-3</v>
      </c>
      <c r="E59" s="219">
        <v>20153807</v>
      </c>
      <c r="F59" s="220">
        <v>21368444</v>
      </c>
      <c r="G59" s="179">
        <f t="shared" si="10"/>
        <v>6.0268365177854485E-2</v>
      </c>
      <c r="H59" s="221">
        <f t="shared" si="9"/>
        <v>7.6334183726625357E-2</v>
      </c>
    </row>
    <row r="60" spans="1:8" x14ac:dyDescent="0.25">
      <c r="A60" s="613" t="s">
        <v>296</v>
      </c>
      <c r="B60" s="219">
        <v>0</v>
      </c>
      <c r="C60" s="220">
        <v>2853573</v>
      </c>
      <c r="D60" s="179" t="s">
        <v>246</v>
      </c>
      <c r="E60" s="219">
        <v>0</v>
      </c>
      <c r="F60" s="220">
        <v>16417442</v>
      </c>
      <c r="G60" s="179" t="s">
        <v>246</v>
      </c>
      <c r="H60" s="221">
        <f t="shared" si="9"/>
        <v>5.8647790824133746E-2</v>
      </c>
    </row>
    <row r="61" spans="1:8" x14ac:dyDescent="0.25">
      <c r="A61" s="613" t="s">
        <v>321</v>
      </c>
      <c r="B61" s="219">
        <v>4553538</v>
      </c>
      <c r="C61" s="220">
        <v>2632925</v>
      </c>
      <c r="D61" s="179">
        <f t="shared" si="8"/>
        <v>-0.42178477482783716</v>
      </c>
      <c r="E61" s="219">
        <v>23994778</v>
      </c>
      <c r="F61" s="220">
        <v>13930412</v>
      </c>
      <c r="G61" s="179">
        <f t="shared" si="10"/>
        <v>-0.41943984645325744</v>
      </c>
      <c r="H61" s="828">
        <f t="shared" si="9"/>
        <v>4.9763409492782282E-2</v>
      </c>
    </row>
    <row r="62" spans="1:8" x14ac:dyDescent="0.25">
      <c r="A62" s="613" t="s">
        <v>297</v>
      </c>
      <c r="B62" s="219">
        <v>2353516</v>
      </c>
      <c r="C62" s="220">
        <v>2980460</v>
      </c>
      <c r="D62" s="179">
        <f t="shared" si="8"/>
        <v>0.26638612187042704</v>
      </c>
      <c r="E62" s="219">
        <v>13052718</v>
      </c>
      <c r="F62" s="220">
        <v>13901351</v>
      </c>
      <c r="G62" s="179">
        <f t="shared" si="10"/>
        <v>6.5015807435662057E-2</v>
      </c>
      <c r="H62" s="828">
        <f t="shared" si="9"/>
        <v>4.9659595302414497E-2</v>
      </c>
    </row>
    <row r="63" spans="1:8" x14ac:dyDescent="0.25">
      <c r="A63" s="613" t="s">
        <v>528</v>
      </c>
      <c r="B63" s="219">
        <v>1568436</v>
      </c>
      <c r="C63" s="220">
        <v>2669489</v>
      </c>
      <c r="D63" s="179">
        <f t="shared" si="8"/>
        <v>0.70200696745037727</v>
      </c>
      <c r="E63" s="219">
        <v>8904948</v>
      </c>
      <c r="F63" s="220">
        <v>11593892</v>
      </c>
      <c r="G63" s="179">
        <f t="shared" si="10"/>
        <v>0.30196066276860911</v>
      </c>
      <c r="H63" s="221">
        <f t="shared" si="9"/>
        <v>4.1416692859557389E-2</v>
      </c>
    </row>
    <row r="64" spans="1:8" x14ac:dyDescent="0.25">
      <c r="A64" s="613" t="s">
        <v>322</v>
      </c>
      <c r="B64" s="219">
        <v>931731</v>
      </c>
      <c r="C64" s="220">
        <v>623613</v>
      </c>
      <c r="D64" s="179">
        <f t="shared" si="8"/>
        <v>-0.33069415958039389</v>
      </c>
      <c r="E64" s="219">
        <v>3018448</v>
      </c>
      <c r="F64" s="220">
        <v>10191587</v>
      </c>
      <c r="G64" s="179">
        <f t="shared" si="10"/>
        <v>2.3764328555602083</v>
      </c>
      <c r="H64" s="221">
        <f t="shared" si="9"/>
        <v>3.6407258971401311E-2</v>
      </c>
    </row>
    <row r="65" spans="1:8" x14ac:dyDescent="0.25">
      <c r="A65" s="613" t="s">
        <v>298</v>
      </c>
      <c r="B65" s="219">
        <v>1543714</v>
      </c>
      <c r="C65" s="220">
        <v>2039852</v>
      </c>
      <c r="D65" s="179">
        <f t="shared" si="8"/>
        <v>0.32139243409077067</v>
      </c>
      <c r="E65" s="219">
        <v>6482940</v>
      </c>
      <c r="F65" s="220">
        <v>8137840</v>
      </c>
      <c r="G65" s="179">
        <f t="shared" si="10"/>
        <v>0.25526998553125591</v>
      </c>
      <c r="H65" s="221">
        <f t="shared" si="9"/>
        <v>2.9070688239999174E-2</v>
      </c>
    </row>
    <row r="66" spans="1:8" x14ac:dyDescent="0.25">
      <c r="A66" s="330" t="s">
        <v>844</v>
      </c>
      <c r="B66" s="219">
        <v>15772563</v>
      </c>
      <c r="C66" s="220">
        <v>13082141</v>
      </c>
      <c r="D66" s="179">
        <f t="shared" si="8"/>
        <v>-0.17057608202294072</v>
      </c>
      <c r="E66" s="219">
        <v>94394169</v>
      </c>
      <c r="F66" s="787">
        <v>57809918</v>
      </c>
      <c r="G66" s="179">
        <f t="shared" si="10"/>
        <v>-0.38756897155374076</v>
      </c>
      <c r="H66" s="221">
        <f t="shared" si="9"/>
        <v>0.20651353471657302</v>
      </c>
    </row>
    <row r="67" spans="1:8" x14ac:dyDescent="0.25">
      <c r="A67" s="614" t="s">
        <v>252</v>
      </c>
      <c r="B67" s="218">
        <f>SUM(B68:B78)</f>
        <v>33838617</v>
      </c>
      <c r="C67" s="222">
        <f>SUM(C68:C78)</f>
        <v>48438519</v>
      </c>
      <c r="D67" s="175">
        <f>C67/B67-1</f>
        <v>0.43145681751709897</v>
      </c>
      <c r="E67" s="218">
        <f>+SUM(E68:E78)</f>
        <v>203048513</v>
      </c>
      <c r="F67" s="222">
        <f>+SUM(F68:F78)</f>
        <v>198806237</v>
      </c>
      <c r="G67" s="175">
        <f>F67/E67-1</f>
        <v>-2.0892918334250443E-2</v>
      </c>
      <c r="H67" s="788">
        <f>SUM(H68:H78)</f>
        <v>1.0000000000000002</v>
      </c>
    </row>
    <row r="68" spans="1:8" x14ac:dyDescent="0.25">
      <c r="A68" s="613" t="s">
        <v>282</v>
      </c>
      <c r="B68" s="219">
        <v>4794123</v>
      </c>
      <c r="C68" s="220">
        <v>7821738</v>
      </c>
      <c r="D68" s="179">
        <f t="shared" ref="D68:D77" si="11">C68/B68-1</f>
        <v>0.6315263500748729</v>
      </c>
      <c r="E68" s="219">
        <v>29865411</v>
      </c>
      <c r="F68" s="220">
        <v>34533648</v>
      </c>
      <c r="G68" s="179">
        <f t="shared" ref="G68:G78" si="12">F68/E68-1</f>
        <v>0.15630914973847165</v>
      </c>
      <c r="H68" s="221">
        <f t="shared" ref="H68:H78" si="13">+F68/$F$67</f>
        <v>0.17370505332787925</v>
      </c>
    </row>
    <row r="69" spans="1:8" x14ac:dyDescent="0.25">
      <c r="A69" s="613" t="s">
        <v>294</v>
      </c>
      <c r="B69" s="219">
        <v>4032388</v>
      </c>
      <c r="C69" s="220">
        <v>7467735</v>
      </c>
      <c r="D69" s="179">
        <f t="shared" si="11"/>
        <v>0.85193860313045278</v>
      </c>
      <c r="E69" s="219">
        <v>14349083</v>
      </c>
      <c r="F69" s="220">
        <v>30856959</v>
      </c>
      <c r="G69" s="179">
        <f t="shared" si="12"/>
        <v>1.1504481505891353</v>
      </c>
      <c r="H69" s="221">
        <f t="shared" si="13"/>
        <v>0.15521122207046251</v>
      </c>
    </row>
    <row r="70" spans="1:8" x14ac:dyDescent="0.25">
      <c r="A70" s="613" t="s">
        <v>281</v>
      </c>
      <c r="B70" s="219">
        <v>4572395</v>
      </c>
      <c r="C70" s="220">
        <v>6854732</v>
      </c>
      <c r="D70" s="179">
        <f t="shared" si="11"/>
        <v>0.4991556941165407</v>
      </c>
      <c r="E70" s="219">
        <v>75069655</v>
      </c>
      <c r="F70" s="220">
        <v>22632196</v>
      </c>
      <c r="G70" s="179">
        <f t="shared" si="12"/>
        <v>-0.69851738362191762</v>
      </c>
      <c r="H70" s="221">
        <f t="shared" si="13"/>
        <v>0.1138404727211853</v>
      </c>
    </row>
    <row r="71" spans="1:8" x14ac:dyDescent="0.25">
      <c r="A71" s="613" t="s">
        <v>284</v>
      </c>
      <c r="B71" s="219">
        <v>167400</v>
      </c>
      <c r="C71" s="220">
        <v>0</v>
      </c>
      <c r="D71" s="179" t="s">
        <v>247</v>
      </c>
      <c r="E71" s="219">
        <v>4397866</v>
      </c>
      <c r="F71" s="220">
        <v>21978415</v>
      </c>
      <c r="G71" s="179">
        <f t="shared" si="12"/>
        <v>3.9975181144673346</v>
      </c>
      <c r="H71" s="221">
        <f t="shared" si="13"/>
        <v>0.11055193907221331</v>
      </c>
    </row>
    <row r="72" spans="1:8" x14ac:dyDescent="0.25">
      <c r="A72" s="613" t="s">
        <v>306</v>
      </c>
      <c r="B72" s="219">
        <v>4043501</v>
      </c>
      <c r="C72" s="220">
        <v>3859044</v>
      </c>
      <c r="D72" s="179">
        <f t="shared" si="11"/>
        <v>-4.5618141308732207E-2</v>
      </c>
      <c r="E72" s="219">
        <v>13107664</v>
      </c>
      <c r="F72" s="220">
        <v>9816233</v>
      </c>
      <c r="G72" s="179">
        <f t="shared" si="12"/>
        <v>-0.25110736741497186</v>
      </c>
      <c r="H72" s="221">
        <f t="shared" si="13"/>
        <v>4.9375880496143588E-2</v>
      </c>
    </row>
    <row r="73" spans="1:8" x14ac:dyDescent="0.25">
      <c r="A73" s="613" t="s">
        <v>299</v>
      </c>
      <c r="B73" s="219">
        <v>3980994</v>
      </c>
      <c r="C73" s="220">
        <v>0</v>
      </c>
      <c r="D73" s="179" t="s">
        <v>247</v>
      </c>
      <c r="E73" s="219">
        <v>4390672</v>
      </c>
      <c r="F73" s="220">
        <v>8096332</v>
      </c>
      <c r="G73" s="179">
        <f t="shared" si="12"/>
        <v>0.84398470211393617</v>
      </c>
      <c r="H73" s="221">
        <f t="shared" si="13"/>
        <v>4.0724738429609733E-2</v>
      </c>
    </row>
    <row r="74" spans="1:8" x14ac:dyDescent="0.25">
      <c r="A74" s="613" t="s">
        <v>296</v>
      </c>
      <c r="B74" s="219">
        <v>0</v>
      </c>
      <c r="C74" s="220">
        <v>1401585</v>
      </c>
      <c r="D74" s="179" t="s">
        <v>246</v>
      </c>
      <c r="E74" s="219">
        <v>1320759</v>
      </c>
      <c r="F74" s="220">
        <v>6442250</v>
      </c>
      <c r="G74" s="179">
        <f t="shared" si="12"/>
        <v>3.8776877537839987</v>
      </c>
      <c r="H74" s="828">
        <f t="shared" si="13"/>
        <v>3.2404667465236514E-2</v>
      </c>
    </row>
    <row r="75" spans="1:8" x14ac:dyDescent="0.25">
      <c r="A75" s="613" t="s">
        <v>279</v>
      </c>
      <c r="B75" s="219">
        <v>1896294</v>
      </c>
      <c r="C75" s="220">
        <v>1776769</v>
      </c>
      <c r="D75" s="179">
        <f t="shared" si="11"/>
        <v>-6.3030838045155413E-2</v>
      </c>
      <c r="E75" s="219">
        <v>8316680</v>
      </c>
      <c r="F75" s="220">
        <v>6373124</v>
      </c>
      <c r="G75" s="179">
        <f t="shared" si="12"/>
        <v>-0.23369373355714063</v>
      </c>
      <c r="H75" s="828">
        <f t="shared" si="13"/>
        <v>3.2056962076094223E-2</v>
      </c>
    </row>
    <row r="76" spans="1:8" x14ac:dyDescent="0.25">
      <c r="A76" s="613" t="s">
        <v>324</v>
      </c>
      <c r="B76" s="219">
        <v>0</v>
      </c>
      <c r="C76" s="220">
        <v>1462779</v>
      </c>
      <c r="D76" s="179" t="s">
        <v>246</v>
      </c>
      <c r="E76" s="219">
        <v>1884115</v>
      </c>
      <c r="F76" s="220">
        <v>6054298</v>
      </c>
      <c r="G76" s="179">
        <f t="shared" si="12"/>
        <v>2.2133378270434658</v>
      </c>
      <c r="H76" s="221">
        <f t="shared" si="13"/>
        <v>3.0453259874336839E-2</v>
      </c>
    </row>
    <row r="77" spans="1:8" x14ac:dyDescent="0.25">
      <c r="A77" s="613" t="s">
        <v>278</v>
      </c>
      <c r="B77" s="219">
        <v>1114488</v>
      </c>
      <c r="C77" s="220">
        <v>1787687</v>
      </c>
      <c r="D77" s="179">
        <f t="shared" si="11"/>
        <v>0.60404329162808401</v>
      </c>
      <c r="E77" s="219">
        <v>8081739</v>
      </c>
      <c r="F77" s="220">
        <v>5673235</v>
      </c>
      <c r="G77" s="179">
        <f t="shared" si="12"/>
        <v>-0.29801803794950565</v>
      </c>
      <c r="H77" s="221">
        <f t="shared" si="13"/>
        <v>2.8536504113802024E-2</v>
      </c>
    </row>
    <row r="78" spans="1:8" x14ac:dyDescent="0.25">
      <c r="A78" s="330" t="s">
        <v>845</v>
      </c>
      <c r="B78" s="219">
        <v>9237034</v>
      </c>
      <c r="C78" s="220">
        <v>16006450</v>
      </c>
      <c r="D78" s="179">
        <f>C78/B78-1</f>
        <v>0.73285602283157125</v>
      </c>
      <c r="E78" s="219">
        <v>42264869</v>
      </c>
      <c r="F78" s="787">
        <v>46349547</v>
      </c>
      <c r="G78" s="179">
        <f t="shared" si="12"/>
        <v>9.6644757138605986E-2</v>
      </c>
      <c r="H78" s="221">
        <f t="shared" si="13"/>
        <v>0.2331393003530367</v>
      </c>
    </row>
    <row r="79" spans="1:8" s="1" customFormat="1" ht="16.5" customHeight="1" thickBot="1" x14ac:dyDescent="0.3">
      <c r="A79" s="616" t="s">
        <v>0</v>
      </c>
      <c r="B79" s="617">
        <f>+B67+B55+B43+B31+B19+B7</f>
        <v>418373750</v>
      </c>
      <c r="C79" s="618">
        <f>+C67+C55+C43+C31+C19+C7</f>
        <v>401930594</v>
      </c>
      <c r="D79" s="223">
        <f>C79/B79-1</f>
        <v>-3.9302551845090683E-2</v>
      </c>
      <c r="E79" s="789">
        <f>+E7+E19+E31+E43+E55+E67</f>
        <v>1763110107</v>
      </c>
      <c r="F79" s="789">
        <f>+F7+F19+F31+F43+F55+F67</f>
        <v>1845119643</v>
      </c>
      <c r="G79" s="223">
        <f>F79/E79-1</f>
        <v>4.6514131859604735E-2</v>
      </c>
      <c r="H79" s="790">
        <f>+F79/$F$79</f>
        <v>1</v>
      </c>
    </row>
    <row r="80" spans="1:8" s="1" customFormat="1" x14ac:dyDescent="0.25">
      <c r="B80" s="607"/>
      <c r="C80" s="607"/>
      <c r="D80" s="609"/>
      <c r="E80" s="791"/>
    </row>
    <row r="81" spans="1:8" s="1" customFormat="1" ht="62.25" customHeight="1" x14ac:dyDescent="0.25">
      <c r="A81" s="1038" t="s">
        <v>837</v>
      </c>
      <c r="B81" s="1038"/>
      <c r="C81" s="1038"/>
      <c r="D81" s="1038"/>
      <c r="E81" s="1038"/>
      <c r="F81" s="701"/>
      <c r="G81" s="701"/>
      <c r="H81" s="701"/>
    </row>
    <row r="82" spans="1:8" s="1" customFormat="1" x14ac:dyDescent="0.25">
      <c r="B82" s="619"/>
      <c r="C82" s="619"/>
      <c r="D82" s="588"/>
      <c r="E82" s="619"/>
    </row>
    <row r="83" spans="1:8" s="1" customFormat="1" x14ac:dyDescent="0.25">
      <c r="D83" s="588"/>
    </row>
    <row r="84" spans="1:8" s="1" customFormat="1" x14ac:dyDescent="0.25">
      <c r="D84" s="588"/>
    </row>
    <row r="85" spans="1:8" s="1" customFormat="1" x14ac:dyDescent="0.25">
      <c r="D85" s="588"/>
    </row>
    <row r="86" spans="1:8" s="1" customFormat="1" x14ac:dyDescent="0.25">
      <c r="D86" s="588"/>
    </row>
    <row r="87" spans="1:8" s="1" customFormat="1" x14ac:dyDescent="0.25">
      <c r="D87" s="588"/>
    </row>
    <row r="88" spans="1:8" s="1" customFormat="1" x14ac:dyDescent="0.25">
      <c r="D88" s="588"/>
    </row>
    <row r="89" spans="1:8" s="1" customFormat="1" x14ac:dyDescent="0.25">
      <c r="D89" s="588"/>
    </row>
    <row r="90" spans="1:8" s="1" customFormat="1" x14ac:dyDescent="0.25">
      <c r="D90" s="588"/>
    </row>
    <row r="91" spans="1:8" s="1" customFormat="1" x14ac:dyDescent="0.25">
      <c r="D91" s="588"/>
    </row>
    <row r="92" spans="1:8" s="1" customFormat="1" x14ac:dyDescent="0.25">
      <c r="D92" s="588"/>
    </row>
    <row r="93" spans="1:8" s="1" customFormat="1" x14ac:dyDescent="0.25">
      <c r="D93" s="588"/>
    </row>
    <row r="94" spans="1:8" s="1" customFormat="1" x14ac:dyDescent="0.25">
      <c r="D94" s="588"/>
    </row>
    <row r="95" spans="1:8" s="1" customFormat="1" x14ac:dyDescent="0.25">
      <c r="D95" s="588"/>
    </row>
    <row r="96" spans="1:8" s="1" customFormat="1" x14ac:dyDescent="0.25">
      <c r="D96" s="588"/>
    </row>
    <row r="97" spans="4:4" s="1" customFormat="1" x14ac:dyDescent="0.25">
      <c r="D97" s="588"/>
    </row>
    <row r="98" spans="4:4" s="1" customFormat="1" x14ac:dyDescent="0.25">
      <c r="D98" s="588"/>
    </row>
    <row r="99" spans="4:4" s="1" customFormat="1" x14ac:dyDescent="0.25">
      <c r="D99" s="588"/>
    </row>
    <row r="100" spans="4:4" s="1" customFormat="1" x14ac:dyDescent="0.25">
      <c r="D100" s="588"/>
    </row>
    <row r="101" spans="4:4" s="1" customFormat="1" x14ac:dyDescent="0.25">
      <c r="D101" s="588"/>
    </row>
    <row r="102" spans="4:4" s="1" customFormat="1" x14ac:dyDescent="0.25">
      <c r="D102" s="588"/>
    </row>
    <row r="103" spans="4:4" s="1" customFormat="1" x14ac:dyDescent="0.25">
      <c r="D103" s="588"/>
    </row>
    <row r="104" spans="4:4" s="1" customFormat="1" x14ac:dyDescent="0.25">
      <c r="D104" s="588"/>
    </row>
    <row r="105" spans="4:4" s="1" customFormat="1" x14ac:dyDescent="0.25">
      <c r="D105" s="588"/>
    </row>
    <row r="106" spans="4:4" s="1" customFormat="1" x14ac:dyDescent="0.25">
      <c r="D106" s="588"/>
    </row>
    <row r="107" spans="4:4" s="1" customFormat="1" x14ac:dyDescent="0.25">
      <c r="D107" s="588"/>
    </row>
    <row r="108" spans="4:4" s="1" customFormat="1" x14ac:dyDescent="0.25">
      <c r="D108" s="588"/>
    </row>
    <row r="109" spans="4:4" s="1" customFormat="1" x14ac:dyDescent="0.25">
      <c r="D109" s="588"/>
    </row>
    <row r="110" spans="4:4" s="1" customFormat="1" x14ac:dyDescent="0.25">
      <c r="D110" s="588"/>
    </row>
    <row r="111" spans="4:4" s="1" customFormat="1" x14ac:dyDescent="0.25">
      <c r="D111" s="588"/>
    </row>
    <row r="112" spans="4:4" s="1" customFormat="1" x14ac:dyDescent="0.25">
      <c r="D112" s="588"/>
    </row>
    <row r="113" spans="4:4" s="1" customFormat="1" x14ac:dyDescent="0.25">
      <c r="D113" s="588"/>
    </row>
    <row r="114" spans="4:4" s="1" customFormat="1" x14ac:dyDescent="0.25">
      <c r="D114" s="588"/>
    </row>
    <row r="115" spans="4:4" s="1" customFormat="1" x14ac:dyDescent="0.25">
      <c r="D115" s="588"/>
    </row>
    <row r="116" spans="4:4" s="1" customFormat="1" x14ac:dyDescent="0.25">
      <c r="D116" s="588"/>
    </row>
    <row r="117" spans="4:4" s="1" customFormat="1" x14ac:dyDescent="0.25">
      <c r="D117" s="588"/>
    </row>
    <row r="118" spans="4:4" s="1" customFormat="1" x14ac:dyDescent="0.25">
      <c r="D118" s="588"/>
    </row>
    <row r="119" spans="4:4" s="1" customFormat="1" x14ac:dyDescent="0.25">
      <c r="D119" s="588"/>
    </row>
    <row r="120" spans="4:4" s="1" customFormat="1" x14ac:dyDescent="0.25">
      <c r="D120" s="588"/>
    </row>
    <row r="121" spans="4:4" s="1" customFormat="1" x14ac:dyDescent="0.25">
      <c r="D121" s="588"/>
    </row>
    <row r="122" spans="4:4" s="1" customFormat="1" x14ac:dyDescent="0.25">
      <c r="D122" s="588"/>
    </row>
    <row r="123" spans="4:4" s="1" customFormat="1" x14ac:dyDescent="0.25">
      <c r="D123" s="588"/>
    </row>
    <row r="124" spans="4:4" s="1" customFormat="1" x14ac:dyDescent="0.25">
      <c r="D124" s="588"/>
    </row>
    <row r="125" spans="4:4" s="1" customFormat="1" x14ac:dyDescent="0.25">
      <c r="D125" s="588"/>
    </row>
    <row r="126" spans="4:4" s="1" customFormat="1" x14ac:dyDescent="0.25">
      <c r="D126" s="588"/>
    </row>
    <row r="127" spans="4:4" s="1" customFormat="1" x14ac:dyDescent="0.25">
      <c r="D127" s="588"/>
    </row>
    <row r="128" spans="4:4" s="1" customFormat="1" x14ac:dyDescent="0.25">
      <c r="D128" s="588"/>
    </row>
    <row r="129" spans="4:4" s="1" customFormat="1" x14ac:dyDescent="0.25">
      <c r="D129" s="588"/>
    </row>
    <row r="130" spans="4:4" s="1" customFormat="1" x14ac:dyDescent="0.25">
      <c r="D130" s="588"/>
    </row>
    <row r="131" spans="4:4" s="1" customFormat="1" x14ac:dyDescent="0.25">
      <c r="D131" s="588"/>
    </row>
    <row r="132" spans="4:4" s="1" customFormat="1" x14ac:dyDescent="0.25">
      <c r="D132" s="588"/>
    </row>
    <row r="133" spans="4:4" s="1" customFormat="1" x14ac:dyDescent="0.25">
      <c r="D133" s="588"/>
    </row>
    <row r="134" spans="4:4" s="1" customFormat="1" x14ac:dyDescent="0.25">
      <c r="D134" s="588"/>
    </row>
    <row r="135" spans="4:4" s="1" customFormat="1" x14ac:dyDescent="0.25">
      <c r="D135" s="588"/>
    </row>
    <row r="136" spans="4:4" s="1" customFormat="1" x14ac:dyDescent="0.25">
      <c r="D136" s="588"/>
    </row>
    <row r="137" spans="4:4" s="1" customFormat="1" x14ac:dyDescent="0.25">
      <c r="D137" s="588"/>
    </row>
    <row r="138" spans="4:4" s="1" customFormat="1" x14ac:dyDescent="0.25">
      <c r="D138" s="588"/>
    </row>
    <row r="139" spans="4:4" s="1" customFormat="1" x14ac:dyDescent="0.25">
      <c r="D139" s="588"/>
    </row>
    <row r="140" spans="4:4" s="1" customFormat="1" x14ac:dyDescent="0.25">
      <c r="D140" s="588"/>
    </row>
    <row r="141" spans="4:4" s="1" customFormat="1" x14ac:dyDescent="0.25">
      <c r="D141" s="588"/>
    </row>
    <row r="142" spans="4:4" s="1" customFormat="1" x14ac:dyDescent="0.25">
      <c r="D142" s="588"/>
    </row>
    <row r="143" spans="4:4" s="1" customFormat="1" x14ac:dyDescent="0.25">
      <c r="D143" s="588"/>
    </row>
    <row r="144" spans="4:4" s="1" customFormat="1" x14ac:dyDescent="0.25">
      <c r="D144" s="588"/>
    </row>
    <row r="145" spans="4:4" s="1" customFormat="1" x14ac:dyDescent="0.25">
      <c r="D145" s="588"/>
    </row>
    <row r="146" spans="4:4" s="1" customFormat="1" x14ac:dyDescent="0.25">
      <c r="D146" s="588"/>
    </row>
    <row r="147" spans="4:4" s="1" customFormat="1" x14ac:dyDescent="0.25">
      <c r="D147" s="588"/>
    </row>
    <row r="148" spans="4:4" s="1" customFormat="1" x14ac:dyDescent="0.25">
      <c r="D148" s="588"/>
    </row>
    <row r="149" spans="4:4" s="1" customFormat="1" x14ac:dyDescent="0.25">
      <c r="D149" s="588"/>
    </row>
    <row r="150" spans="4:4" s="1" customFormat="1" x14ac:dyDescent="0.25">
      <c r="D150" s="588"/>
    </row>
    <row r="151" spans="4:4" s="1" customFormat="1" x14ac:dyDescent="0.25">
      <c r="D151" s="588"/>
    </row>
    <row r="152" spans="4:4" s="1" customFormat="1" x14ac:dyDescent="0.25">
      <c r="D152" s="588"/>
    </row>
    <row r="153" spans="4:4" s="1" customFormat="1" x14ac:dyDescent="0.25">
      <c r="D153" s="588"/>
    </row>
    <row r="154" spans="4:4" s="1" customFormat="1" x14ac:dyDescent="0.25">
      <c r="D154" s="588"/>
    </row>
    <row r="155" spans="4:4" s="1" customFormat="1" x14ac:dyDescent="0.25">
      <c r="D155" s="588"/>
    </row>
    <row r="156" spans="4:4" s="1" customFormat="1" x14ac:dyDescent="0.25">
      <c r="D156" s="588"/>
    </row>
    <row r="157" spans="4:4" s="1" customFormat="1" x14ac:dyDescent="0.25">
      <c r="D157" s="588"/>
    </row>
    <row r="158" spans="4:4" s="1" customFormat="1" x14ac:dyDescent="0.25">
      <c r="D158" s="588"/>
    </row>
    <row r="159" spans="4:4" s="1" customFormat="1" x14ac:dyDescent="0.25">
      <c r="D159" s="588"/>
    </row>
    <row r="160" spans="4:4" s="1" customFormat="1" x14ac:dyDescent="0.25">
      <c r="D160" s="588"/>
    </row>
    <row r="161" spans="4:4" s="1" customFormat="1" x14ac:dyDescent="0.25">
      <c r="D161" s="588"/>
    </row>
    <row r="162" spans="4:4" s="1" customFormat="1" x14ac:dyDescent="0.25">
      <c r="D162" s="588"/>
    </row>
    <row r="163" spans="4:4" s="1" customFormat="1" x14ac:dyDescent="0.25">
      <c r="D163" s="588"/>
    </row>
    <row r="164" spans="4:4" s="1" customFormat="1" x14ac:dyDescent="0.25">
      <c r="D164" s="588"/>
    </row>
    <row r="165" spans="4:4" s="1" customFormat="1" x14ac:dyDescent="0.25">
      <c r="D165" s="588"/>
    </row>
    <row r="166" spans="4:4" s="1" customFormat="1" x14ac:dyDescent="0.25">
      <c r="D166" s="588"/>
    </row>
    <row r="167" spans="4:4" s="1" customFormat="1" x14ac:dyDescent="0.25">
      <c r="D167" s="588"/>
    </row>
    <row r="168" spans="4:4" s="1" customFormat="1" x14ac:dyDescent="0.25">
      <c r="D168" s="588"/>
    </row>
    <row r="169" spans="4:4" s="1" customFormat="1" x14ac:dyDescent="0.25">
      <c r="D169" s="588"/>
    </row>
    <row r="170" spans="4:4" s="1" customFormat="1" x14ac:dyDescent="0.25">
      <c r="D170" s="588"/>
    </row>
    <row r="171" spans="4:4" s="1" customFormat="1" x14ac:dyDescent="0.25">
      <c r="D171" s="588"/>
    </row>
    <row r="172" spans="4:4" s="1" customFormat="1" x14ac:dyDescent="0.25">
      <c r="D172" s="588"/>
    </row>
    <row r="173" spans="4:4" s="1" customFormat="1" x14ac:dyDescent="0.25">
      <c r="D173" s="588"/>
    </row>
    <row r="174" spans="4:4" s="1" customFormat="1" x14ac:dyDescent="0.25">
      <c r="D174" s="588"/>
    </row>
    <row r="175" spans="4:4" s="1" customFormat="1" x14ac:dyDescent="0.25">
      <c r="D175" s="588"/>
    </row>
    <row r="176" spans="4:4" s="1" customFormat="1" x14ac:dyDescent="0.25">
      <c r="D176" s="588"/>
    </row>
    <row r="177" spans="4:4" s="1" customFormat="1" x14ac:dyDescent="0.25">
      <c r="D177" s="588"/>
    </row>
    <row r="178" spans="4:4" s="1" customFormat="1" x14ac:dyDescent="0.25">
      <c r="D178" s="588"/>
    </row>
    <row r="179" spans="4:4" s="1" customFormat="1" x14ac:dyDescent="0.25">
      <c r="D179" s="588"/>
    </row>
    <row r="180" spans="4:4" s="1" customFormat="1" x14ac:dyDescent="0.25">
      <c r="D180" s="588"/>
    </row>
    <row r="181" spans="4:4" s="1" customFormat="1" x14ac:dyDescent="0.25">
      <c r="D181" s="588"/>
    </row>
    <row r="182" spans="4:4" s="1" customFormat="1" x14ac:dyDescent="0.25">
      <c r="D182" s="588"/>
    </row>
    <row r="183" spans="4:4" s="1" customFormat="1" x14ac:dyDescent="0.25">
      <c r="D183" s="588"/>
    </row>
    <row r="184" spans="4:4" s="1" customFormat="1" x14ac:dyDescent="0.25">
      <c r="D184" s="588"/>
    </row>
    <row r="185" spans="4:4" s="1" customFormat="1" x14ac:dyDescent="0.25">
      <c r="D185" s="588"/>
    </row>
    <row r="186" spans="4:4" s="1" customFormat="1" x14ac:dyDescent="0.25">
      <c r="D186" s="588"/>
    </row>
    <row r="187" spans="4:4" s="1" customFormat="1" x14ac:dyDescent="0.25">
      <c r="D187" s="588"/>
    </row>
    <row r="188" spans="4:4" s="1" customFormat="1" x14ac:dyDescent="0.25">
      <c r="D188" s="588"/>
    </row>
    <row r="189" spans="4:4" s="1" customFormat="1" x14ac:dyDescent="0.25">
      <c r="D189" s="588"/>
    </row>
    <row r="190" spans="4:4" s="1" customFormat="1" x14ac:dyDescent="0.25">
      <c r="D190" s="588"/>
    </row>
    <row r="191" spans="4:4" s="1" customFormat="1" x14ac:dyDescent="0.25">
      <c r="D191" s="588"/>
    </row>
    <row r="192" spans="4:4" s="1" customFormat="1" x14ac:dyDescent="0.25">
      <c r="D192" s="588"/>
    </row>
    <row r="193" spans="4:4" s="1" customFormat="1" x14ac:dyDescent="0.25">
      <c r="D193" s="588"/>
    </row>
    <row r="194" spans="4:4" s="1" customFormat="1" x14ac:dyDescent="0.25">
      <c r="D194" s="588"/>
    </row>
    <row r="195" spans="4:4" s="1" customFormat="1" x14ac:dyDescent="0.25">
      <c r="D195" s="588"/>
    </row>
    <row r="196" spans="4:4" s="1" customFormat="1" x14ac:dyDescent="0.25">
      <c r="D196" s="588"/>
    </row>
    <row r="197" spans="4:4" s="1" customFormat="1" x14ac:dyDescent="0.25">
      <c r="D197" s="588"/>
    </row>
    <row r="198" spans="4:4" s="1" customFormat="1" x14ac:dyDescent="0.25">
      <c r="D198" s="588"/>
    </row>
    <row r="199" spans="4:4" s="1" customFormat="1" x14ac:dyDescent="0.25">
      <c r="D199" s="588"/>
    </row>
    <row r="200" spans="4:4" s="1" customFormat="1" x14ac:dyDescent="0.25">
      <c r="D200" s="588"/>
    </row>
    <row r="201" spans="4:4" s="1" customFormat="1" x14ac:dyDescent="0.25">
      <c r="D201" s="588"/>
    </row>
    <row r="202" spans="4:4" s="1" customFormat="1" x14ac:dyDescent="0.25">
      <c r="D202" s="588"/>
    </row>
    <row r="203" spans="4:4" s="1" customFormat="1" x14ac:dyDescent="0.25">
      <c r="D203" s="588"/>
    </row>
    <row r="204" spans="4:4" s="1" customFormat="1" x14ac:dyDescent="0.25">
      <c r="D204" s="588"/>
    </row>
    <row r="205" spans="4:4" s="1" customFormat="1" x14ac:dyDescent="0.25">
      <c r="D205" s="588"/>
    </row>
    <row r="206" spans="4:4" s="1" customFormat="1" x14ac:dyDescent="0.25">
      <c r="D206" s="588"/>
    </row>
    <row r="207" spans="4:4" s="1" customFormat="1" x14ac:dyDescent="0.25">
      <c r="D207" s="588"/>
    </row>
    <row r="208" spans="4:4" s="1" customFormat="1" x14ac:dyDescent="0.25">
      <c r="D208" s="588"/>
    </row>
    <row r="209" spans="4:4" s="1" customFormat="1" x14ac:dyDescent="0.25">
      <c r="D209" s="588"/>
    </row>
    <row r="210" spans="4:4" s="1" customFormat="1" x14ac:dyDescent="0.25">
      <c r="D210" s="588"/>
    </row>
    <row r="211" spans="4:4" s="1" customFormat="1" x14ac:dyDescent="0.25">
      <c r="D211" s="588"/>
    </row>
    <row r="212" spans="4:4" s="1" customFormat="1" x14ac:dyDescent="0.25">
      <c r="D212" s="588"/>
    </row>
    <row r="213" spans="4:4" s="1" customFormat="1" x14ac:dyDescent="0.25">
      <c r="D213" s="588"/>
    </row>
    <row r="214" spans="4:4" s="1" customFormat="1" x14ac:dyDescent="0.25">
      <c r="D214" s="588"/>
    </row>
    <row r="215" spans="4:4" s="1" customFormat="1" x14ac:dyDescent="0.25">
      <c r="D215" s="588"/>
    </row>
    <row r="216" spans="4:4" s="1" customFormat="1" x14ac:dyDescent="0.25">
      <c r="D216" s="588"/>
    </row>
    <row r="217" spans="4:4" s="1" customFormat="1" x14ac:dyDescent="0.25">
      <c r="D217" s="588"/>
    </row>
    <row r="218" spans="4:4" s="1" customFormat="1" x14ac:dyDescent="0.25">
      <c r="D218" s="588"/>
    </row>
    <row r="219" spans="4:4" s="1" customFormat="1" x14ac:dyDescent="0.25">
      <c r="D219" s="588"/>
    </row>
    <row r="220" spans="4:4" s="1" customFormat="1" x14ac:dyDescent="0.25">
      <c r="D220" s="588"/>
    </row>
    <row r="221" spans="4:4" s="1" customFormat="1" x14ac:dyDescent="0.25">
      <c r="D221" s="588"/>
    </row>
    <row r="222" spans="4:4" s="1" customFormat="1" x14ac:dyDescent="0.25">
      <c r="D222" s="588"/>
    </row>
    <row r="223" spans="4:4" s="1" customFormat="1" x14ac:dyDescent="0.25">
      <c r="D223" s="588"/>
    </row>
    <row r="224" spans="4:4" s="1" customFormat="1" x14ac:dyDescent="0.25">
      <c r="D224" s="588"/>
    </row>
    <row r="225" spans="4:4" s="1" customFormat="1" x14ac:dyDescent="0.25">
      <c r="D225" s="588"/>
    </row>
    <row r="226" spans="4:4" s="1" customFormat="1" x14ac:dyDescent="0.25">
      <c r="D226" s="588"/>
    </row>
    <row r="227" spans="4:4" s="1" customFormat="1" x14ac:dyDescent="0.25">
      <c r="D227" s="588"/>
    </row>
    <row r="228" spans="4:4" s="1" customFormat="1" x14ac:dyDescent="0.25">
      <c r="D228" s="588"/>
    </row>
    <row r="229" spans="4:4" s="1" customFormat="1" x14ac:dyDescent="0.25">
      <c r="D229" s="588"/>
    </row>
    <row r="230" spans="4:4" s="1" customFormat="1" x14ac:dyDescent="0.25">
      <c r="D230" s="588"/>
    </row>
    <row r="231" spans="4:4" s="1" customFormat="1" x14ac:dyDescent="0.25">
      <c r="D231" s="588"/>
    </row>
    <row r="232" spans="4:4" s="1" customFormat="1" x14ac:dyDescent="0.25">
      <c r="D232" s="588"/>
    </row>
    <row r="233" spans="4:4" s="1" customFormat="1" x14ac:dyDescent="0.25">
      <c r="D233" s="588"/>
    </row>
    <row r="234" spans="4:4" s="1" customFormat="1" x14ac:dyDescent="0.25">
      <c r="D234" s="588"/>
    </row>
    <row r="235" spans="4:4" s="1" customFormat="1" x14ac:dyDescent="0.25">
      <c r="D235" s="588"/>
    </row>
    <row r="236" spans="4:4" s="1" customFormat="1" x14ac:dyDescent="0.25">
      <c r="D236" s="588"/>
    </row>
    <row r="237" spans="4:4" s="1" customFormat="1" x14ac:dyDescent="0.25">
      <c r="D237" s="588"/>
    </row>
    <row r="238" spans="4:4" s="1" customFormat="1" x14ac:dyDescent="0.25">
      <c r="D238" s="588"/>
    </row>
    <row r="239" spans="4:4" s="1" customFormat="1" x14ac:dyDescent="0.25">
      <c r="D239" s="588"/>
    </row>
    <row r="240" spans="4:4" s="1" customFormat="1" x14ac:dyDescent="0.25">
      <c r="D240" s="588"/>
    </row>
    <row r="241" spans="4:4" s="1" customFormat="1" x14ac:dyDescent="0.25">
      <c r="D241" s="588"/>
    </row>
    <row r="242" spans="4:4" s="1" customFormat="1" x14ac:dyDescent="0.25">
      <c r="D242" s="588"/>
    </row>
    <row r="243" spans="4:4" s="1" customFormat="1" x14ac:dyDescent="0.25">
      <c r="D243" s="588"/>
    </row>
    <row r="244" spans="4:4" s="1" customFormat="1" x14ac:dyDescent="0.25">
      <c r="D244" s="588"/>
    </row>
    <row r="245" spans="4:4" s="1" customFormat="1" x14ac:dyDescent="0.25">
      <c r="D245" s="588"/>
    </row>
    <row r="246" spans="4:4" s="1" customFormat="1" x14ac:dyDescent="0.25">
      <c r="D246" s="588"/>
    </row>
    <row r="247" spans="4:4" s="1" customFormat="1" x14ac:dyDescent="0.25">
      <c r="D247" s="588"/>
    </row>
    <row r="248" spans="4:4" s="1" customFormat="1" x14ac:dyDescent="0.25">
      <c r="D248" s="588"/>
    </row>
    <row r="249" spans="4:4" s="1" customFormat="1" x14ac:dyDescent="0.25">
      <c r="D249" s="588"/>
    </row>
    <row r="250" spans="4:4" s="1" customFormat="1" x14ac:dyDescent="0.25">
      <c r="D250" s="588"/>
    </row>
    <row r="251" spans="4:4" s="1" customFormat="1" x14ac:dyDescent="0.25">
      <c r="D251" s="588"/>
    </row>
    <row r="252" spans="4:4" s="1" customFormat="1" x14ac:dyDescent="0.25">
      <c r="D252" s="588"/>
    </row>
    <row r="253" spans="4:4" s="1" customFormat="1" x14ac:dyDescent="0.25">
      <c r="D253" s="588"/>
    </row>
    <row r="254" spans="4:4" s="1" customFormat="1" x14ac:dyDescent="0.25">
      <c r="D254" s="588"/>
    </row>
    <row r="255" spans="4:4" s="1" customFormat="1" x14ac:dyDescent="0.25">
      <c r="D255" s="588"/>
    </row>
  </sheetData>
  <mergeCells count="3">
    <mergeCell ref="B5:D5"/>
    <mergeCell ref="E5:G5"/>
    <mergeCell ref="A81:E81"/>
  </mergeCells>
  <printOptions horizontalCentered="1" verticalCentered="1"/>
  <pageMargins left="0" right="0" top="0" bottom="0" header="0.31496062992125984" footer="0.31496062992125984"/>
  <pageSetup paperSize="9" scale="65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67CA0-D853-499F-B858-2177AD9FA656}">
  <sheetPr>
    <tabColor rgb="FF002060"/>
  </sheetPr>
  <dimension ref="A1:P68"/>
  <sheetViews>
    <sheetView showGridLines="0" view="pageBreakPreview" zoomScaleNormal="100" zoomScaleSheetLayoutView="100" workbookViewId="0"/>
  </sheetViews>
  <sheetFormatPr baseColWidth="10" defaultColWidth="11.42578125" defaultRowHeight="12.75" x14ac:dyDescent="0.2"/>
  <cols>
    <col min="1" max="1" width="9.7109375" style="6" customWidth="1"/>
    <col min="2" max="2" width="11.5703125" style="6" customWidth="1"/>
    <col min="3" max="3" width="14.5703125" style="6" customWidth="1"/>
    <col min="4" max="8" width="14" style="6" customWidth="1"/>
    <col min="9" max="9" width="19.140625" style="6" customWidth="1"/>
    <col min="10" max="10" width="10.42578125" style="6" customWidth="1"/>
    <col min="11" max="11" width="14" style="17" customWidth="1"/>
    <col min="12" max="14" width="14" style="6" customWidth="1"/>
    <col min="15" max="15" width="3.28515625" style="6" customWidth="1"/>
    <col min="16" max="16384" width="11.42578125" style="6"/>
  </cols>
  <sheetData>
    <row r="1" spans="1:16" x14ac:dyDescent="0.2">
      <c r="A1" s="107" t="s">
        <v>361</v>
      </c>
      <c r="B1" s="262"/>
      <c r="C1" s="262"/>
      <c r="D1" s="263"/>
      <c r="E1" s="264"/>
      <c r="F1" s="264"/>
      <c r="G1" s="186"/>
      <c r="H1" s="186"/>
    </row>
    <row r="2" spans="1:16" ht="15.75" x14ac:dyDescent="0.2">
      <c r="A2" s="1075" t="s">
        <v>362</v>
      </c>
      <c r="B2" s="1075"/>
      <c r="C2" s="1075"/>
      <c r="D2" s="1075"/>
      <c r="E2" s="264"/>
      <c r="F2" s="264"/>
      <c r="G2" s="186"/>
      <c r="H2" s="186"/>
    </row>
    <row r="3" spans="1:16" x14ac:dyDescent="0.2">
      <c r="A3" s="265"/>
      <c r="B3" s="265"/>
      <c r="C3" s="265"/>
      <c r="D3" s="265"/>
      <c r="E3" s="264"/>
      <c r="F3" s="264"/>
      <c r="G3" s="186"/>
      <c r="H3" s="186"/>
    </row>
    <row r="4" spans="1:16" ht="15" customHeight="1" x14ac:dyDescent="0.25">
      <c r="A4" s="1076" t="s">
        <v>363</v>
      </c>
      <c r="B4" s="1076"/>
      <c r="C4" s="1076"/>
      <c r="D4" s="1076"/>
      <c r="F4" s="198" t="s">
        <v>846</v>
      </c>
      <c r="G4" s="198"/>
      <c r="H4" s="198"/>
      <c r="J4" s="266"/>
      <c r="L4"/>
      <c r="M4"/>
      <c r="N4"/>
      <c r="O4"/>
    </row>
    <row r="5" spans="1:16" ht="15" x14ac:dyDescent="0.25">
      <c r="A5" s="291" t="s">
        <v>209</v>
      </c>
      <c r="B5" s="267" t="s">
        <v>364</v>
      </c>
      <c r="C5" s="267" t="s">
        <v>365</v>
      </c>
      <c r="D5" s="267" t="s">
        <v>0</v>
      </c>
      <c r="F5" s="79" t="s">
        <v>184</v>
      </c>
      <c r="G5" s="327" t="s">
        <v>395</v>
      </c>
      <c r="H5" s="327" t="s">
        <v>396</v>
      </c>
      <c r="I5" s="80" t="s">
        <v>397</v>
      </c>
      <c r="J5" s="80" t="s">
        <v>522</v>
      </c>
      <c r="K5" s="268"/>
      <c r="L5"/>
      <c r="M5"/>
      <c r="N5"/>
      <c r="O5"/>
    </row>
    <row r="6" spans="1:16" ht="15" x14ac:dyDescent="0.25">
      <c r="A6" s="209">
        <v>2015</v>
      </c>
      <c r="B6" s="551">
        <v>74023</v>
      </c>
      <c r="C6" s="551">
        <v>109334</v>
      </c>
      <c r="D6" s="552">
        <f t="shared" ref="D6:D19" si="0">+B6+C6</f>
        <v>183357</v>
      </c>
      <c r="E6" s="17"/>
      <c r="F6" s="6" t="s">
        <v>250</v>
      </c>
      <c r="G6" s="17">
        <v>36829</v>
      </c>
      <c r="H6" s="17">
        <v>2551</v>
      </c>
      <c r="I6" s="17">
        <f>+G6+H6</f>
        <v>39380</v>
      </c>
      <c r="J6" s="275">
        <f t="shared" ref="J6:J29" si="1">I6/$I$31</f>
        <v>0.15374764771564883</v>
      </c>
      <c r="K6" s="557"/>
      <c r="N6"/>
      <c r="O6"/>
    </row>
    <row r="7" spans="1:16" ht="15" x14ac:dyDescent="0.25">
      <c r="A7" s="209">
        <v>2016</v>
      </c>
      <c r="B7" s="551">
        <v>75038</v>
      </c>
      <c r="C7" s="551">
        <v>97626</v>
      </c>
      <c r="D7" s="552">
        <f t="shared" si="0"/>
        <v>172664</v>
      </c>
      <c r="E7" s="17"/>
      <c r="F7" s="6" t="s">
        <v>254</v>
      </c>
      <c r="G7" s="17">
        <v>21682</v>
      </c>
      <c r="H7" s="17">
        <v>2487</v>
      </c>
      <c r="I7" s="17">
        <f t="shared" ref="I7:I29" si="2">+G7+H7</f>
        <v>24169</v>
      </c>
      <c r="J7" s="275">
        <f t="shared" si="1"/>
        <v>9.4360764287443291E-2</v>
      </c>
      <c r="K7" s="557"/>
      <c r="N7"/>
      <c r="O7"/>
    </row>
    <row r="8" spans="1:16" ht="15" x14ac:dyDescent="0.25">
      <c r="A8" s="7">
        <v>2017</v>
      </c>
      <c r="B8" s="551">
        <v>80588</v>
      </c>
      <c r="C8" s="551">
        <v>102104</v>
      </c>
      <c r="D8" s="552">
        <f t="shared" si="0"/>
        <v>182692</v>
      </c>
      <c r="E8" s="17"/>
      <c r="F8" s="6" t="s">
        <v>263</v>
      </c>
      <c r="G8" s="17">
        <v>21820</v>
      </c>
      <c r="H8" s="17">
        <v>1083</v>
      </c>
      <c r="I8" s="17">
        <f t="shared" si="2"/>
        <v>22903</v>
      </c>
      <c r="J8" s="275">
        <f t="shared" si="1"/>
        <v>8.9418038995213445E-2</v>
      </c>
      <c r="K8" s="557"/>
      <c r="L8"/>
      <c r="M8"/>
      <c r="N8"/>
      <c r="O8"/>
      <c r="P8"/>
    </row>
    <row r="9" spans="1:16" ht="15" x14ac:dyDescent="0.25">
      <c r="A9" s="7">
        <v>2018</v>
      </c>
      <c r="B9" s="551">
        <v>86808</v>
      </c>
      <c r="C9" s="551">
        <v>109061</v>
      </c>
      <c r="D9" s="552">
        <f t="shared" si="0"/>
        <v>195869</v>
      </c>
      <c r="E9" s="17"/>
      <c r="F9" s="6" t="s">
        <v>260</v>
      </c>
      <c r="G9" s="17">
        <v>19379</v>
      </c>
      <c r="H9" s="17">
        <v>1026</v>
      </c>
      <c r="I9" s="17">
        <f t="shared" si="2"/>
        <v>20405</v>
      </c>
      <c r="J9" s="275">
        <f t="shared" si="1"/>
        <v>7.9665331428080619E-2</v>
      </c>
      <c r="K9" s="557"/>
      <c r="L9"/>
      <c r="M9"/>
      <c r="N9"/>
      <c r="O9"/>
      <c r="P9"/>
    </row>
    <row r="10" spans="1:16" ht="15" x14ac:dyDescent="0.25">
      <c r="A10" s="270">
        <v>2019</v>
      </c>
      <c r="B10" s="551">
        <v>83216</v>
      </c>
      <c r="C10" s="551">
        <v>98328</v>
      </c>
      <c r="D10" s="552">
        <f t="shared" si="0"/>
        <v>181544</v>
      </c>
      <c r="E10" s="17"/>
      <c r="F10" s="6" t="s">
        <v>256</v>
      </c>
      <c r="G10" s="17">
        <v>18798</v>
      </c>
      <c r="H10" s="17">
        <v>1535</v>
      </c>
      <c r="I10" s="17">
        <f t="shared" si="2"/>
        <v>20333</v>
      </c>
      <c r="J10" s="275">
        <f t="shared" si="1"/>
        <v>7.9384228567859011E-2</v>
      </c>
      <c r="K10" s="557"/>
      <c r="L10"/>
      <c r="M10"/>
      <c r="N10"/>
      <c r="O10"/>
      <c r="P10"/>
    </row>
    <row r="11" spans="1:16" ht="15" x14ac:dyDescent="0.25">
      <c r="A11" s="270">
        <v>2020</v>
      </c>
      <c r="B11" s="551">
        <v>62178.25</v>
      </c>
      <c r="C11" s="551">
        <v>115970.91666666667</v>
      </c>
      <c r="D11" s="552">
        <f t="shared" si="0"/>
        <v>178149.16666666669</v>
      </c>
      <c r="E11" s="17"/>
      <c r="F11" s="6" t="s">
        <v>248</v>
      </c>
      <c r="G11" s="17">
        <v>17829</v>
      </c>
      <c r="H11" s="17">
        <v>1618</v>
      </c>
      <c r="I11" s="17">
        <f t="shared" si="2"/>
        <v>19447</v>
      </c>
      <c r="J11" s="275">
        <f t="shared" si="1"/>
        <v>7.5925101704576517E-2</v>
      </c>
      <c r="K11" s="557"/>
      <c r="L11"/>
      <c r="M11"/>
      <c r="N11"/>
      <c r="O11"/>
      <c r="P11"/>
    </row>
    <row r="12" spans="1:16" ht="15" x14ac:dyDescent="0.25">
      <c r="A12" s="7">
        <v>2021</v>
      </c>
      <c r="B12" s="551">
        <v>64650.833333333336</v>
      </c>
      <c r="C12" s="551">
        <v>152669.83333333334</v>
      </c>
      <c r="D12" s="552">
        <f t="shared" si="0"/>
        <v>217320.66666666669</v>
      </c>
      <c r="E12" s="17"/>
      <c r="F12" s="6" t="s">
        <v>249</v>
      </c>
      <c r="G12" s="17">
        <v>15721</v>
      </c>
      <c r="H12" s="17">
        <v>1179</v>
      </c>
      <c r="I12" s="17">
        <f t="shared" si="2"/>
        <v>16900</v>
      </c>
      <c r="J12" s="275">
        <f t="shared" si="1"/>
        <v>6.5981088024237314E-2</v>
      </c>
      <c r="K12" s="557"/>
      <c r="L12" s="551"/>
      <c r="M12"/>
      <c r="N12"/>
      <c r="O12"/>
      <c r="P12"/>
    </row>
    <row r="13" spans="1:16" ht="15" x14ac:dyDescent="0.25">
      <c r="A13" s="7">
        <v>2022</v>
      </c>
      <c r="B13" s="551">
        <v>69021.083333333343</v>
      </c>
      <c r="C13" s="551">
        <v>163168.5</v>
      </c>
      <c r="D13" s="552">
        <f t="shared" si="0"/>
        <v>232189.58333333334</v>
      </c>
      <c r="E13" s="17"/>
      <c r="F13" s="6" t="s">
        <v>251</v>
      </c>
      <c r="G13" s="17">
        <v>14363</v>
      </c>
      <c r="H13" s="17">
        <v>1492</v>
      </c>
      <c r="I13" s="17">
        <f t="shared" si="2"/>
        <v>15855</v>
      </c>
      <c r="J13" s="275">
        <f t="shared" si="1"/>
        <v>6.1901192344632108E-2</v>
      </c>
      <c r="K13" s="557"/>
      <c r="L13" s="551"/>
      <c r="M13"/>
      <c r="N13"/>
      <c r="O13"/>
      <c r="P13"/>
    </row>
    <row r="14" spans="1:16" ht="15" x14ac:dyDescent="0.25">
      <c r="A14" s="7">
        <v>2023</v>
      </c>
      <c r="B14" s="551">
        <v>70795.166666666672</v>
      </c>
      <c r="C14" s="551">
        <v>155441.66666666666</v>
      </c>
      <c r="D14" s="552">
        <f t="shared" si="0"/>
        <v>226236.83333333331</v>
      </c>
      <c r="E14" s="188"/>
      <c r="F14" s="6" t="s">
        <v>307</v>
      </c>
      <c r="G14" s="17">
        <v>13163</v>
      </c>
      <c r="H14" s="17">
        <v>1343</v>
      </c>
      <c r="I14" s="17">
        <f t="shared" si="2"/>
        <v>14506</v>
      </c>
      <c r="J14" s="275">
        <f t="shared" si="1"/>
        <v>5.6634417921869025E-2</v>
      </c>
      <c r="K14" s="557"/>
      <c r="L14" s="551"/>
      <c r="M14" s="551"/>
      <c r="N14"/>
      <c r="O14"/>
      <c r="P14"/>
    </row>
    <row r="15" spans="1:16" ht="15" x14ac:dyDescent="0.25">
      <c r="A15" s="7">
        <v>2024</v>
      </c>
      <c r="B15" s="551">
        <v>72859.666666666672</v>
      </c>
      <c r="C15" s="551">
        <v>166000.5</v>
      </c>
      <c r="D15" s="552">
        <f t="shared" si="0"/>
        <v>238860.16666666669</v>
      </c>
      <c r="E15" s="188"/>
      <c r="F15" s="6" t="s">
        <v>269</v>
      </c>
      <c r="G15" s="17">
        <v>13132</v>
      </c>
      <c r="H15" s="17">
        <v>1191</v>
      </c>
      <c r="I15" s="17">
        <f t="shared" si="2"/>
        <v>14323</v>
      </c>
      <c r="J15" s="275">
        <f t="shared" si="1"/>
        <v>5.5919948152139118E-2</v>
      </c>
      <c r="K15" s="557"/>
      <c r="L15" s="551"/>
      <c r="M15" s="551"/>
      <c r="N15"/>
      <c r="O15"/>
      <c r="P15"/>
    </row>
    <row r="16" spans="1:16" ht="15" x14ac:dyDescent="0.25">
      <c r="A16" s="190" t="s">
        <v>605</v>
      </c>
      <c r="B16" s="553">
        <f>AVERAGE(B17:B26)</f>
        <v>72969.8</v>
      </c>
      <c r="C16" s="553">
        <f>AVERAGE(C17:C26)</f>
        <v>174499.8</v>
      </c>
      <c r="D16" s="554">
        <f t="shared" si="0"/>
        <v>247469.59999999998</v>
      </c>
      <c r="E16" s="271"/>
      <c r="F16" s="6" t="s">
        <v>268</v>
      </c>
      <c r="G16" s="17">
        <v>11134</v>
      </c>
      <c r="H16" s="17">
        <v>1242</v>
      </c>
      <c r="I16" s="17">
        <f t="shared" si="2"/>
        <v>12376</v>
      </c>
      <c r="J16" s="275">
        <f t="shared" si="1"/>
        <v>4.8318458306979943E-2</v>
      </c>
      <c r="K16" s="557"/>
      <c r="L16"/>
      <c r="M16"/>
      <c r="N16"/>
      <c r="O16"/>
      <c r="P16"/>
    </row>
    <row r="17" spans="1:16" ht="15" x14ac:dyDescent="0.25">
      <c r="A17" s="272" t="s">
        <v>210</v>
      </c>
      <c r="B17" s="551">
        <v>72292</v>
      </c>
      <c r="C17" s="551">
        <v>173057</v>
      </c>
      <c r="D17" s="552">
        <f t="shared" si="0"/>
        <v>245349</v>
      </c>
      <c r="E17" s="271"/>
      <c r="F17" s="6" t="s">
        <v>264</v>
      </c>
      <c r="G17" s="17">
        <v>7545</v>
      </c>
      <c r="H17" s="17">
        <v>299</v>
      </c>
      <c r="I17" s="17">
        <f t="shared" si="2"/>
        <v>7844</v>
      </c>
      <c r="J17" s="275">
        <f t="shared" si="1"/>
        <v>3.0624594938586835E-2</v>
      </c>
      <c r="K17" s="551"/>
      <c r="L17"/>
      <c r="M17"/>
      <c r="N17"/>
      <c r="O17"/>
      <c r="P17"/>
    </row>
    <row r="18" spans="1:16" ht="15" x14ac:dyDescent="0.25">
      <c r="A18" s="272" t="s">
        <v>211</v>
      </c>
      <c r="B18" s="551">
        <v>71305</v>
      </c>
      <c r="C18" s="551">
        <v>164906</v>
      </c>
      <c r="D18" s="552">
        <f t="shared" si="0"/>
        <v>236211</v>
      </c>
      <c r="E18" s="271"/>
      <c r="F18" s="6" t="s">
        <v>261</v>
      </c>
      <c r="G18" s="17">
        <v>6574</v>
      </c>
      <c r="H18" s="17">
        <v>639</v>
      </c>
      <c r="I18" s="17">
        <f t="shared" si="2"/>
        <v>7213</v>
      </c>
      <c r="J18" s="275">
        <f t="shared" si="1"/>
        <v>2.8161040705255842E-2</v>
      </c>
      <c r="K18" s="551"/>
      <c r="L18" s="551"/>
      <c r="M18" s="551"/>
      <c r="N18"/>
      <c r="O18"/>
      <c r="P18"/>
    </row>
    <row r="19" spans="1:16" ht="15" x14ac:dyDescent="0.25">
      <c r="A19" s="272" t="s">
        <v>746</v>
      </c>
      <c r="B19" s="551">
        <v>72986</v>
      </c>
      <c r="C19" s="551">
        <v>171981</v>
      </c>
      <c r="D19" s="552">
        <f t="shared" si="0"/>
        <v>244967</v>
      </c>
      <c r="E19" s="271"/>
      <c r="F19" s="6" t="s">
        <v>259</v>
      </c>
      <c r="G19" s="17">
        <v>5869</v>
      </c>
      <c r="H19" s="17">
        <v>433</v>
      </c>
      <c r="I19" s="17">
        <f t="shared" si="2"/>
        <v>6302</v>
      </c>
      <c r="J19" s="275">
        <f t="shared" si="1"/>
        <v>2.4604308682174173E-2</v>
      </c>
      <c r="K19" s="557"/>
      <c r="L19" s="551"/>
      <c r="M19"/>
      <c r="N19"/>
      <c r="O19"/>
      <c r="P19"/>
    </row>
    <row r="20" spans="1:16" ht="15" x14ac:dyDescent="0.25">
      <c r="A20" s="272" t="s">
        <v>806</v>
      </c>
      <c r="B20" s="551">
        <v>74599</v>
      </c>
      <c r="C20" s="551">
        <v>180088</v>
      </c>
      <c r="D20" s="552">
        <f>+B20+C20</f>
        <v>254687</v>
      </c>
      <c r="E20" s="274"/>
      <c r="F20" s="6" t="s">
        <v>267</v>
      </c>
      <c r="G20" s="17">
        <v>5128</v>
      </c>
      <c r="H20" s="17">
        <v>346</v>
      </c>
      <c r="I20" s="17">
        <f t="shared" si="2"/>
        <v>5474</v>
      </c>
      <c r="J20" s="275">
        <f t="shared" si="1"/>
        <v>2.1371625789625742E-2</v>
      </c>
      <c r="K20" s="557"/>
      <c r="L20"/>
      <c r="M20"/>
      <c r="N20"/>
      <c r="O20"/>
      <c r="P20"/>
    </row>
    <row r="21" spans="1:16" ht="15" x14ac:dyDescent="0.25">
      <c r="A21" s="272" t="s">
        <v>819</v>
      </c>
      <c r="B21" s="551">
        <v>73667</v>
      </c>
      <c r="C21" s="551">
        <v>182467</v>
      </c>
      <c r="D21" s="552">
        <f t="shared" ref="D21" si="3">+B21+C21</f>
        <v>256134</v>
      </c>
      <c r="E21" s="271"/>
      <c r="F21" s="6" t="s">
        <v>253</v>
      </c>
      <c r="G21" s="17">
        <v>2760</v>
      </c>
      <c r="H21" s="17">
        <v>281</v>
      </c>
      <c r="I21" s="17">
        <f t="shared" si="2"/>
        <v>3041</v>
      </c>
      <c r="J21" s="275">
        <f t="shared" si="1"/>
        <v>1.187269163797075E-2</v>
      </c>
      <c r="K21" s="557"/>
      <c r="L21"/>
      <c r="M21"/>
      <c r="N21"/>
      <c r="O21"/>
      <c r="P21"/>
    </row>
    <row r="22" spans="1:16" ht="15" x14ac:dyDescent="0.25">
      <c r="A22" s="272"/>
      <c r="B22" s="551"/>
      <c r="C22" s="551"/>
      <c r="D22" s="552"/>
      <c r="E22" s="271"/>
      <c r="F22" s="6" t="s">
        <v>266</v>
      </c>
      <c r="G22" s="17">
        <v>2638</v>
      </c>
      <c r="H22" s="17">
        <v>325</v>
      </c>
      <c r="I22" s="17">
        <f t="shared" si="2"/>
        <v>2963</v>
      </c>
      <c r="J22" s="275">
        <f t="shared" si="1"/>
        <v>1.1568163539397347E-2</v>
      </c>
      <c r="K22" s="557"/>
      <c r="L22"/>
      <c r="M22" s="551"/>
    </row>
    <row r="23" spans="1:16" ht="15" x14ac:dyDescent="0.25">
      <c r="A23" s="272"/>
      <c r="B23" s="551"/>
      <c r="C23" s="551"/>
      <c r="D23" s="552"/>
      <c r="E23" s="271"/>
      <c r="F23" s="6" t="s">
        <v>255</v>
      </c>
      <c r="G23" s="17">
        <v>1283</v>
      </c>
      <c r="H23" s="17">
        <v>161</v>
      </c>
      <c r="I23" s="17">
        <f t="shared" si="2"/>
        <v>1444</v>
      </c>
      <c r="J23" s="275">
        <f t="shared" si="1"/>
        <v>5.6376740299999223E-3</v>
      </c>
      <c r="K23" s="6"/>
      <c r="L23"/>
      <c r="M23" s="551"/>
    </row>
    <row r="24" spans="1:16" ht="15" x14ac:dyDescent="0.25">
      <c r="A24" s="272"/>
      <c r="B24" s="551"/>
      <c r="C24" s="551"/>
      <c r="D24" s="552"/>
      <c r="E24" s="271"/>
      <c r="F24" s="6" t="s">
        <v>308</v>
      </c>
      <c r="G24" s="17">
        <v>908</v>
      </c>
      <c r="H24" s="17">
        <v>139</v>
      </c>
      <c r="I24" s="17">
        <f t="shared" si="2"/>
        <v>1047</v>
      </c>
      <c r="J24" s="275">
        <f t="shared" si="1"/>
        <v>4.0877040923891399E-3</v>
      </c>
      <c r="K24" s="557"/>
      <c r="L24" s="551"/>
      <c r="M24" s="273"/>
    </row>
    <row r="25" spans="1:16" ht="15" x14ac:dyDescent="0.25">
      <c r="A25" s="272"/>
      <c r="B25" s="551"/>
      <c r="C25" s="551"/>
      <c r="D25" s="552"/>
      <c r="E25" s="274"/>
      <c r="F25" s="6" t="s">
        <v>262</v>
      </c>
      <c r="G25" s="17">
        <v>76</v>
      </c>
      <c r="H25" s="17">
        <v>3</v>
      </c>
      <c r="I25" s="17">
        <f t="shared" si="2"/>
        <v>79</v>
      </c>
      <c r="J25" s="276">
        <f t="shared" si="1"/>
        <v>3.0843230496536967E-4</v>
      </c>
      <c r="K25" s="557"/>
      <c r="M25" s="273"/>
      <c r="O25" s="17"/>
    </row>
    <row r="26" spans="1:16" ht="15" x14ac:dyDescent="0.25">
      <c r="A26" s="272"/>
      <c r="B26" s="551"/>
      <c r="C26" s="551"/>
      <c r="D26" s="552"/>
      <c r="E26" s="271"/>
      <c r="F26" s="6" t="s">
        <v>258</v>
      </c>
      <c r="G26" s="17">
        <v>34</v>
      </c>
      <c r="H26" s="17">
        <v>35</v>
      </c>
      <c r="I26" s="17">
        <f t="shared" si="2"/>
        <v>69</v>
      </c>
      <c r="J26" s="276">
        <f t="shared" si="1"/>
        <v>2.6939024104570265E-4</v>
      </c>
      <c r="K26" s="557"/>
      <c r="M26" s="273"/>
      <c r="O26" s="17"/>
    </row>
    <row r="27" spans="1:16" ht="15" x14ac:dyDescent="0.25">
      <c r="A27" s="272"/>
      <c r="B27" s="551"/>
      <c r="C27" s="551"/>
      <c r="D27" s="552"/>
      <c r="E27" s="274"/>
      <c r="F27" s="6" t="s">
        <v>530</v>
      </c>
      <c r="G27" s="17">
        <v>25</v>
      </c>
      <c r="H27" s="17">
        <v>5</v>
      </c>
      <c r="I27" s="17">
        <f t="shared" si="2"/>
        <v>30</v>
      </c>
      <c r="J27" s="276">
        <f t="shared" si="1"/>
        <v>1.1712619175900115E-4</v>
      </c>
      <c r="K27" s="557"/>
      <c r="M27" s="273"/>
      <c r="O27" s="17"/>
    </row>
    <row r="28" spans="1:16" ht="15" x14ac:dyDescent="0.25">
      <c r="A28" s="197" t="s">
        <v>847</v>
      </c>
      <c r="B28" s="265"/>
      <c r="C28" s="265"/>
      <c r="D28" s="265"/>
      <c r="E28" s="274"/>
      <c r="F28" s="6" t="s">
        <v>265</v>
      </c>
      <c r="G28" s="17">
        <v>15</v>
      </c>
      <c r="H28" s="17">
        <v>1</v>
      </c>
      <c r="I28" s="17">
        <f t="shared" si="2"/>
        <v>16</v>
      </c>
      <c r="J28" s="837">
        <f t="shared" si="1"/>
        <v>6.2467302271467279E-5</v>
      </c>
      <c r="K28" s="273"/>
      <c r="M28" s="273"/>
      <c r="O28" s="17"/>
    </row>
    <row r="29" spans="1:16" ht="15" x14ac:dyDescent="0.25">
      <c r="A29" s="277">
        <v>45413</v>
      </c>
      <c r="B29" s="551">
        <v>72576</v>
      </c>
      <c r="C29" s="551">
        <v>162442</v>
      </c>
      <c r="D29" s="552">
        <f>+B29+C29</f>
        <v>235018</v>
      </c>
      <c r="E29" s="274"/>
      <c r="F29" s="6" t="s">
        <v>257</v>
      </c>
      <c r="G29" s="17">
        <v>8</v>
      </c>
      <c r="H29" s="17">
        <v>7</v>
      </c>
      <c r="I29" s="17">
        <f t="shared" si="2"/>
        <v>15</v>
      </c>
      <c r="J29" s="837">
        <f t="shared" si="1"/>
        <v>5.8563095879500575E-5</v>
      </c>
      <c r="K29" s="273"/>
      <c r="M29" s="273"/>
      <c r="O29" s="17"/>
    </row>
    <row r="30" spans="1:16" ht="15" x14ac:dyDescent="0.25">
      <c r="A30" s="277">
        <v>45778</v>
      </c>
      <c r="B30" s="551">
        <v>73667</v>
      </c>
      <c r="C30" s="551">
        <v>182467</v>
      </c>
      <c r="D30" s="552">
        <f>+B30+C30</f>
        <v>256134</v>
      </c>
      <c r="E30" s="271"/>
      <c r="G30" s="17"/>
      <c r="H30" s="17"/>
      <c r="I30" s="17"/>
      <c r="J30" s="276"/>
      <c r="K30" s="273"/>
      <c r="L30" s="551"/>
    </row>
    <row r="31" spans="1:16" ht="15" x14ac:dyDescent="0.25">
      <c r="A31" s="278" t="s">
        <v>271</v>
      </c>
      <c r="B31" s="565">
        <f>+B30/B29-1</f>
        <v>1.5032517636684339E-2</v>
      </c>
      <c r="C31" s="565">
        <f>+C30/C29-1</f>
        <v>0.12327476884057087</v>
      </c>
      <c r="D31" s="566">
        <f>+D30/D29-1</f>
        <v>8.9848437140984894E-2</v>
      </c>
      <c r="E31" s="10"/>
      <c r="F31" s="279" t="s">
        <v>0</v>
      </c>
      <c r="G31" s="280">
        <f>+SUM(G6:G29)</f>
        <v>236713</v>
      </c>
      <c r="H31" s="280">
        <f t="shared" ref="H31:I31" si="4">+SUM(H6:H29)</f>
        <v>19421</v>
      </c>
      <c r="I31" s="280">
        <f t="shared" si="4"/>
        <v>256134</v>
      </c>
      <c r="J31" s="281">
        <f>SUM(J6:J29)</f>
        <v>0.99999999999999989</v>
      </c>
      <c r="K31" s="567"/>
      <c r="L31" s="273"/>
      <c r="M31"/>
    </row>
    <row r="32" spans="1:16" x14ac:dyDescent="0.2">
      <c r="G32" s="10"/>
      <c r="H32" s="10"/>
      <c r="K32" s="6"/>
      <c r="M32" s="17"/>
      <c r="O32" s="17"/>
    </row>
    <row r="33" spans="1:14" ht="12.75" customHeight="1" x14ac:dyDescent="0.2">
      <c r="E33" s="282"/>
      <c r="I33" s="266"/>
    </row>
    <row r="34" spans="1:14" ht="52.5" customHeight="1" x14ac:dyDescent="0.2">
      <c r="A34" s="1077" t="s">
        <v>848</v>
      </c>
      <c r="B34" s="1077"/>
      <c r="C34" s="1077"/>
      <c r="D34" s="1077"/>
      <c r="E34" s="1077"/>
      <c r="F34" s="1077"/>
      <c r="G34" s="1077"/>
      <c r="H34" s="1077"/>
      <c r="I34" s="1077"/>
      <c r="J34" s="193"/>
      <c r="K34" s="10"/>
    </row>
    <row r="36" spans="1:14" ht="12.75" customHeight="1" x14ac:dyDescent="0.2">
      <c r="A36" s="1078" t="s">
        <v>366</v>
      </c>
      <c r="B36" s="1078"/>
      <c r="C36" s="1078"/>
      <c r="D36" s="1078"/>
      <c r="E36" s="1078"/>
      <c r="F36" s="1078"/>
      <c r="G36" s="1078"/>
      <c r="H36" s="1078"/>
      <c r="I36" s="1078"/>
      <c r="J36" s="1078"/>
    </row>
    <row r="37" spans="1:14" x14ac:dyDescent="0.2">
      <c r="A37" s="1079"/>
      <c r="B37" s="1079"/>
      <c r="C37" s="1079"/>
      <c r="D37" s="1079"/>
      <c r="E37" s="1079"/>
      <c r="F37" s="1079"/>
      <c r="G37" s="1079"/>
      <c r="H37" s="1079"/>
      <c r="I37" s="1079"/>
      <c r="J37" s="1079"/>
    </row>
    <row r="38" spans="1:14" ht="22.5" customHeight="1" x14ac:dyDescent="0.2">
      <c r="A38" s="267" t="s">
        <v>367</v>
      </c>
      <c r="B38" s="267" t="s">
        <v>368</v>
      </c>
      <c r="C38" s="267" t="s">
        <v>369</v>
      </c>
      <c r="D38" s="267" t="s">
        <v>370</v>
      </c>
      <c r="E38" s="267" t="s">
        <v>371</v>
      </c>
      <c r="F38" s="267" t="s">
        <v>372</v>
      </c>
      <c r="G38" s="267" t="s">
        <v>373</v>
      </c>
      <c r="H38" s="267" t="s">
        <v>374</v>
      </c>
      <c r="I38" s="267" t="s">
        <v>375</v>
      </c>
      <c r="J38" s="267" t="s">
        <v>376</v>
      </c>
      <c r="K38" s="283" t="s">
        <v>342</v>
      </c>
      <c r="L38" s="267" t="s">
        <v>343</v>
      </c>
      <c r="M38" s="267" t="s">
        <v>344</v>
      </c>
      <c r="N38" s="267" t="s">
        <v>0</v>
      </c>
    </row>
    <row r="39" spans="1:14" x14ac:dyDescent="0.2">
      <c r="A39" s="284">
        <v>2000</v>
      </c>
      <c r="B39" s="285">
        <v>6</v>
      </c>
      <c r="C39" s="285">
        <v>4</v>
      </c>
      <c r="D39" s="285">
        <v>2</v>
      </c>
      <c r="E39" s="285">
        <v>3</v>
      </c>
      <c r="F39" s="285">
        <v>3</v>
      </c>
      <c r="G39" s="285">
        <v>6</v>
      </c>
      <c r="H39" s="285">
        <v>8</v>
      </c>
      <c r="I39" s="285">
        <v>0</v>
      </c>
      <c r="J39" s="286">
        <v>0</v>
      </c>
      <c r="K39" s="286">
        <v>7</v>
      </c>
      <c r="L39" s="286">
        <v>8</v>
      </c>
      <c r="M39" s="286">
        <v>7</v>
      </c>
      <c r="N39" s="287">
        <f>SUM(B39:M39)</f>
        <v>54</v>
      </c>
    </row>
    <row r="40" spans="1:14" x14ac:dyDescent="0.2">
      <c r="A40" s="284">
        <v>2001</v>
      </c>
      <c r="B40" s="285">
        <v>2</v>
      </c>
      <c r="C40" s="285">
        <v>9</v>
      </c>
      <c r="D40" s="285">
        <v>5</v>
      </c>
      <c r="E40" s="285">
        <v>5</v>
      </c>
      <c r="F40" s="285">
        <v>8</v>
      </c>
      <c r="G40" s="285">
        <v>3</v>
      </c>
      <c r="H40" s="285">
        <v>8</v>
      </c>
      <c r="I40" s="285">
        <v>8</v>
      </c>
      <c r="J40" s="286">
        <v>4</v>
      </c>
      <c r="K40" s="286">
        <v>5</v>
      </c>
      <c r="L40" s="286">
        <v>4</v>
      </c>
      <c r="M40" s="286">
        <v>5</v>
      </c>
      <c r="N40" s="287">
        <f t="shared" ref="N40:N63" si="5">SUM(B40:M40)</f>
        <v>66</v>
      </c>
    </row>
    <row r="41" spans="1:14" x14ac:dyDescent="0.2">
      <c r="A41" s="284">
        <v>2002</v>
      </c>
      <c r="B41" s="285">
        <v>18</v>
      </c>
      <c r="C41" s="285">
        <v>2</v>
      </c>
      <c r="D41" s="285">
        <v>4</v>
      </c>
      <c r="E41" s="285">
        <v>5</v>
      </c>
      <c r="F41" s="285">
        <v>5</v>
      </c>
      <c r="G41" s="285">
        <v>4</v>
      </c>
      <c r="H41" s="285">
        <v>4</v>
      </c>
      <c r="I41" s="285">
        <v>4</v>
      </c>
      <c r="J41" s="286">
        <v>4</v>
      </c>
      <c r="K41" s="286">
        <v>7</v>
      </c>
      <c r="L41" s="286">
        <v>8</v>
      </c>
      <c r="M41" s="286">
        <v>1</v>
      </c>
      <c r="N41" s="287">
        <f t="shared" si="5"/>
        <v>66</v>
      </c>
    </row>
    <row r="42" spans="1:14" x14ac:dyDescent="0.2">
      <c r="A42" s="284">
        <v>2003</v>
      </c>
      <c r="B42" s="285">
        <v>4</v>
      </c>
      <c r="C42" s="285">
        <v>8</v>
      </c>
      <c r="D42" s="285">
        <v>5</v>
      </c>
      <c r="E42" s="285">
        <v>6</v>
      </c>
      <c r="F42" s="285">
        <v>5</v>
      </c>
      <c r="G42" s="285">
        <v>3</v>
      </c>
      <c r="H42" s="285">
        <v>4</v>
      </c>
      <c r="I42" s="285">
        <v>5</v>
      </c>
      <c r="J42" s="286">
        <v>3</v>
      </c>
      <c r="K42" s="286">
        <v>3</v>
      </c>
      <c r="L42" s="286">
        <v>4</v>
      </c>
      <c r="M42" s="286">
        <v>3</v>
      </c>
      <c r="N42" s="287">
        <f t="shared" si="5"/>
        <v>53</v>
      </c>
    </row>
    <row r="43" spans="1:14" x14ac:dyDescent="0.2">
      <c r="A43" s="284">
        <v>2004</v>
      </c>
      <c r="B43" s="285">
        <v>2</v>
      </c>
      <c r="C43" s="285">
        <v>9</v>
      </c>
      <c r="D43" s="285">
        <v>8</v>
      </c>
      <c r="E43" s="285">
        <v>5</v>
      </c>
      <c r="F43" s="285">
        <v>2</v>
      </c>
      <c r="G43" s="285">
        <v>9</v>
      </c>
      <c r="H43" s="285">
        <v>1</v>
      </c>
      <c r="I43" s="285">
        <v>3</v>
      </c>
      <c r="J43" s="286">
        <v>4</v>
      </c>
      <c r="K43" s="286">
        <v>7</v>
      </c>
      <c r="L43" s="286">
        <v>5</v>
      </c>
      <c r="M43" s="286">
        <v>1</v>
      </c>
      <c r="N43" s="287">
        <f t="shared" si="5"/>
        <v>56</v>
      </c>
    </row>
    <row r="44" spans="1:14" x14ac:dyDescent="0.2">
      <c r="A44" s="284">
        <v>2005</v>
      </c>
      <c r="B44" s="285">
        <v>3</v>
      </c>
      <c r="C44" s="285">
        <v>8</v>
      </c>
      <c r="D44" s="285">
        <v>6</v>
      </c>
      <c r="E44" s="285">
        <v>6</v>
      </c>
      <c r="F44" s="285">
        <v>6</v>
      </c>
      <c r="G44" s="285">
        <v>3</v>
      </c>
      <c r="H44" s="285">
        <v>5</v>
      </c>
      <c r="I44" s="285">
        <v>3</v>
      </c>
      <c r="J44" s="286">
        <v>7</v>
      </c>
      <c r="K44" s="286">
        <v>5</v>
      </c>
      <c r="L44" s="286">
        <v>8</v>
      </c>
      <c r="M44" s="286">
        <v>9</v>
      </c>
      <c r="N44" s="287">
        <f t="shared" si="5"/>
        <v>69</v>
      </c>
    </row>
    <row r="45" spans="1:14" x14ac:dyDescent="0.2">
      <c r="A45" s="284">
        <v>2006</v>
      </c>
      <c r="B45" s="285">
        <v>6</v>
      </c>
      <c r="C45" s="285">
        <v>7</v>
      </c>
      <c r="D45" s="285">
        <v>6</v>
      </c>
      <c r="E45" s="285">
        <v>3</v>
      </c>
      <c r="F45" s="285">
        <v>6</v>
      </c>
      <c r="G45" s="285">
        <v>5</v>
      </c>
      <c r="H45" s="285">
        <v>6</v>
      </c>
      <c r="I45" s="285">
        <v>5</v>
      </c>
      <c r="J45" s="286">
        <v>4</v>
      </c>
      <c r="K45" s="286">
        <v>9</v>
      </c>
      <c r="L45" s="286">
        <v>4</v>
      </c>
      <c r="M45" s="286">
        <v>4</v>
      </c>
      <c r="N45" s="287">
        <f t="shared" si="5"/>
        <v>65</v>
      </c>
    </row>
    <row r="46" spans="1:14" x14ac:dyDescent="0.2">
      <c r="A46" s="284">
        <v>2007</v>
      </c>
      <c r="B46" s="285">
        <v>5</v>
      </c>
      <c r="C46" s="285">
        <v>6</v>
      </c>
      <c r="D46" s="285">
        <v>7</v>
      </c>
      <c r="E46" s="285">
        <v>3</v>
      </c>
      <c r="F46" s="285">
        <v>7</v>
      </c>
      <c r="G46" s="285">
        <v>6</v>
      </c>
      <c r="H46" s="285">
        <v>4</v>
      </c>
      <c r="I46" s="285">
        <v>6</v>
      </c>
      <c r="J46" s="286">
        <v>5</v>
      </c>
      <c r="K46" s="286">
        <v>6</v>
      </c>
      <c r="L46" s="286">
        <v>5</v>
      </c>
      <c r="M46" s="286">
        <v>2</v>
      </c>
      <c r="N46" s="287">
        <f t="shared" si="5"/>
        <v>62</v>
      </c>
    </row>
    <row r="47" spans="1:14" x14ac:dyDescent="0.2">
      <c r="A47" s="284">
        <v>2008</v>
      </c>
      <c r="B47" s="285">
        <v>13</v>
      </c>
      <c r="C47" s="285">
        <v>4</v>
      </c>
      <c r="D47" s="285">
        <v>7</v>
      </c>
      <c r="E47" s="285">
        <v>6</v>
      </c>
      <c r="F47" s="285">
        <v>3</v>
      </c>
      <c r="G47" s="285">
        <v>5</v>
      </c>
      <c r="H47" s="285">
        <v>6</v>
      </c>
      <c r="I47" s="285">
        <v>6</v>
      </c>
      <c r="J47" s="286">
        <v>5</v>
      </c>
      <c r="K47" s="286">
        <v>3</v>
      </c>
      <c r="L47" s="286">
        <v>3</v>
      </c>
      <c r="M47" s="286">
        <v>3</v>
      </c>
      <c r="N47" s="287">
        <f t="shared" si="5"/>
        <v>64</v>
      </c>
    </row>
    <row r="48" spans="1:14" x14ac:dyDescent="0.2">
      <c r="A48" s="284">
        <v>2009</v>
      </c>
      <c r="B48" s="285">
        <v>4</v>
      </c>
      <c r="C48" s="285">
        <v>14</v>
      </c>
      <c r="D48" s="285">
        <v>6</v>
      </c>
      <c r="E48" s="285">
        <v>2</v>
      </c>
      <c r="F48" s="285">
        <v>3</v>
      </c>
      <c r="G48" s="285">
        <v>9</v>
      </c>
      <c r="H48" s="285">
        <v>5</v>
      </c>
      <c r="I48" s="285">
        <v>4</v>
      </c>
      <c r="J48" s="286">
        <v>2</v>
      </c>
      <c r="K48" s="286">
        <v>1</v>
      </c>
      <c r="L48" s="286">
        <v>4</v>
      </c>
      <c r="M48" s="286">
        <v>2</v>
      </c>
      <c r="N48" s="287">
        <f t="shared" si="5"/>
        <v>56</v>
      </c>
    </row>
    <row r="49" spans="1:15" x14ac:dyDescent="0.2">
      <c r="A49" s="284">
        <v>2010</v>
      </c>
      <c r="B49" s="285">
        <v>5</v>
      </c>
      <c r="C49" s="285">
        <v>13</v>
      </c>
      <c r="D49" s="285">
        <v>1</v>
      </c>
      <c r="E49" s="285">
        <v>6</v>
      </c>
      <c r="F49" s="285">
        <v>5</v>
      </c>
      <c r="G49" s="285">
        <v>9</v>
      </c>
      <c r="H49" s="285">
        <v>6</v>
      </c>
      <c r="I49" s="285">
        <v>4</v>
      </c>
      <c r="J49" s="286">
        <v>3</v>
      </c>
      <c r="K49" s="286">
        <v>4</v>
      </c>
      <c r="L49" s="286">
        <v>4</v>
      </c>
      <c r="M49" s="286">
        <v>6</v>
      </c>
      <c r="N49" s="287">
        <f t="shared" si="5"/>
        <v>66</v>
      </c>
    </row>
    <row r="50" spans="1:15" x14ac:dyDescent="0.2">
      <c r="A50" s="284">
        <v>2011</v>
      </c>
      <c r="B50" s="285">
        <v>4</v>
      </c>
      <c r="C50" s="285">
        <v>8</v>
      </c>
      <c r="D50" s="285">
        <v>3</v>
      </c>
      <c r="E50" s="285">
        <v>5</v>
      </c>
      <c r="F50" s="285">
        <v>6</v>
      </c>
      <c r="G50" s="285">
        <v>5</v>
      </c>
      <c r="H50" s="285">
        <v>4</v>
      </c>
      <c r="I50" s="285">
        <v>5</v>
      </c>
      <c r="J50" s="286">
        <v>4</v>
      </c>
      <c r="K50" s="286">
        <v>5</v>
      </c>
      <c r="L50" s="286">
        <v>1</v>
      </c>
      <c r="M50" s="286">
        <v>3</v>
      </c>
      <c r="N50" s="287">
        <f t="shared" si="5"/>
        <v>53</v>
      </c>
    </row>
    <row r="51" spans="1:15" x14ac:dyDescent="0.2">
      <c r="A51" s="284">
        <v>2012</v>
      </c>
      <c r="B51" s="285">
        <v>2</v>
      </c>
      <c r="C51" s="285">
        <v>6</v>
      </c>
      <c r="D51" s="285">
        <v>9</v>
      </c>
      <c r="E51" s="285">
        <v>2</v>
      </c>
      <c r="F51" s="285">
        <v>4</v>
      </c>
      <c r="G51" s="285">
        <v>2</v>
      </c>
      <c r="H51" s="285">
        <v>5</v>
      </c>
      <c r="I51" s="285">
        <v>5</v>
      </c>
      <c r="J51" s="286">
        <v>4</v>
      </c>
      <c r="K51" s="286">
        <v>7</v>
      </c>
      <c r="L51" s="286">
        <v>4</v>
      </c>
      <c r="M51" s="286">
        <v>4</v>
      </c>
      <c r="N51" s="287">
        <f t="shared" si="5"/>
        <v>54</v>
      </c>
      <c r="O51" s="288"/>
    </row>
    <row r="52" spans="1:15" x14ac:dyDescent="0.2">
      <c r="A52" s="284">
        <v>2013</v>
      </c>
      <c r="B52" s="285">
        <v>4</v>
      </c>
      <c r="C52" s="285">
        <v>6</v>
      </c>
      <c r="D52" s="285">
        <v>5</v>
      </c>
      <c r="E52" s="285">
        <v>6</v>
      </c>
      <c r="F52" s="285">
        <v>1</v>
      </c>
      <c r="G52" s="285">
        <v>4</v>
      </c>
      <c r="H52" s="285">
        <v>4</v>
      </c>
      <c r="I52" s="285">
        <v>4</v>
      </c>
      <c r="J52" s="286">
        <v>5</v>
      </c>
      <c r="K52" s="286">
        <v>2</v>
      </c>
      <c r="L52" s="286">
        <v>4</v>
      </c>
      <c r="M52" s="286">
        <v>2</v>
      </c>
      <c r="N52" s="287">
        <f t="shared" si="5"/>
        <v>47</v>
      </c>
      <c r="O52" s="288"/>
    </row>
    <row r="53" spans="1:15" x14ac:dyDescent="0.2">
      <c r="A53" s="284">
        <v>2014</v>
      </c>
      <c r="B53" s="285">
        <v>6</v>
      </c>
      <c r="C53" s="285">
        <v>1</v>
      </c>
      <c r="D53" s="285">
        <v>1</v>
      </c>
      <c r="E53" s="285">
        <v>1</v>
      </c>
      <c r="F53" s="285">
        <v>1</v>
      </c>
      <c r="G53" s="285">
        <v>3</v>
      </c>
      <c r="H53" s="285">
        <v>7</v>
      </c>
      <c r="I53" s="285">
        <v>2</v>
      </c>
      <c r="J53" s="286">
        <v>2</v>
      </c>
      <c r="K53" s="286">
        <v>0</v>
      </c>
      <c r="L53" s="286">
        <v>1</v>
      </c>
      <c r="M53" s="286">
        <v>7</v>
      </c>
      <c r="N53" s="287">
        <f t="shared" si="5"/>
        <v>32</v>
      </c>
      <c r="O53" s="288"/>
    </row>
    <row r="54" spans="1:15" x14ac:dyDescent="0.2">
      <c r="A54" s="284">
        <v>2015</v>
      </c>
      <c r="B54" s="285">
        <v>5</v>
      </c>
      <c r="C54" s="285">
        <v>2</v>
      </c>
      <c r="D54" s="285">
        <v>7</v>
      </c>
      <c r="E54" s="285">
        <v>2</v>
      </c>
      <c r="F54" s="285">
        <v>0</v>
      </c>
      <c r="G54" s="285">
        <v>2</v>
      </c>
      <c r="H54" s="285">
        <v>1</v>
      </c>
      <c r="I54" s="285">
        <v>2</v>
      </c>
      <c r="J54" s="286">
        <v>2</v>
      </c>
      <c r="K54" s="286">
        <v>3</v>
      </c>
      <c r="L54" s="286">
        <v>3</v>
      </c>
      <c r="M54" s="286">
        <v>0</v>
      </c>
      <c r="N54" s="287">
        <f t="shared" si="5"/>
        <v>29</v>
      </c>
      <c r="O54" s="288"/>
    </row>
    <row r="55" spans="1:15" x14ac:dyDescent="0.2">
      <c r="A55" s="284">
        <v>2016</v>
      </c>
      <c r="B55" s="285">
        <v>4</v>
      </c>
      <c r="C55" s="285">
        <v>3</v>
      </c>
      <c r="D55" s="285">
        <v>3</v>
      </c>
      <c r="E55" s="285">
        <v>1</v>
      </c>
      <c r="F55" s="285">
        <v>6</v>
      </c>
      <c r="G55" s="285">
        <v>2</v>
      </c>
      <c r="H55" s="285">
        <v>2</v>
      </c>
      <c r="I55" s="285">
        <v>3</v>
      </c>
      <c r="J55" s="286">
        <v>4</v>
      </c>
      <c r="K55" s="286">
        <v>1</v>
      </c>
      <c r="L55" s="286">
        <v>2</v>
      </c>
      <c r="M55" s="286">
        <v>3</v>
      </c>
      <c r="N55" s="287">
        <f t="shared" si="5"/>
        <v>34</v>
      </c>
      <c r="O55" s="288"/>
    </row>
    <row r="56" spans="1:15" x14ac:dyDescent="0.2">
      <c r="A56" s="284">
        <v>2017</v>
      </c>
      <c r="B56" s="285">
        <v>5</v>
      </c>
      <c r="C56" s="285">
        <v>5</v>
      </c>
      <c r="D56" s="285">
        <v>3</v>
      </c>
      <c r="E56" s="285">
        <v>2</v>
      </c>
      <c r="F56" s="285">
        <v>6</v>
      </c>
      <c r="G56" s="285">
        <v>1</v>
      </c>
      <c r="H56" s="285">
        <v>3</v>
      </c>
      <c r="I56" s="285">
        <v>4</v>
      </c>
      <c r="J56" s="286">
        <v>2</v>
      </c>
      <c r="K56" s="286">
        <v>8</v>
      </c>
      <c r="L56" s="286">
        <v>0</v>
      </c>
      <c r="M56" s="286">
        <v>2</v>
      </c>
      <c r="N56" s="287">
        <f t="shared" si="5"/>
        <v>41</v>
      </c>
      <c r="O56" s="288"/>
    </row>
    <row r="57" spans="1:15" x14ac:dyDescent="0.2">
      <c r="A57" s="284">
        <v>2018</v>
      </c>
      <c r="B57" s="285">
        <v>2</v>
      </c>
      <c r="C57" s="285">
        <v>1</v>
      </c>
      <c r="D57" s="285">
        <v>2</v>
      </c>
      <c r="E57" s="285">
        <v>5</v>
      </c>
      <c r="F57" s="285">
        <v>3</v>
      </c>
      <c r="G57" s="285">
        <v>2</v>
      </c>
      <c r="H57" s="285">
        <v>1</v>
      </c>
      <c r="I57" s="285">
        <v>3</v>
      </c>
      <c r="J57" s="286">
        <v>2</v>
      </c>
      <c r="K57" s="286">
        <v>2</v>
      </c>
      <c r="L57" s="286">
        <v>3</v>
      </c>
      <c r="M57" s="286">
        <v>1</v>
      </c>
      <c r="N57" s="287">
        <f t="shared" si="5"/>
        <v>27</v>
      </c>
      <c r="O57" s="288"/>
    </row>
    <row r="58" spans="1:15" x14ac:dyDescent="0.2">
      <c r="A58" s="284">
        <v>2019</v>
      </c>
      <c r="B58" s="285">
        <v>4</v>
      </c>
      <c r="C58" s="285">
        <v>2</v>
      </c>
      <c r="D58" s="285">
        <v>1</v>
      </c>
      <c r="E58" s="285">
        <v>4</v>
      </c>
      <c r="F58" s="285">
        <v>4</v>
      </c>
      <c r="G58" s="285">
        <v>3</v>
      </c>
      <c r="H58" s="285">
        <v>3</v>
      </c>
      <c r="I58" s="285">
        <v>3</v>
      </c>
      <c r="J58" s="286">
        <v>3</v>
      </c>
      <c r="K58" s="286">
        <v>1</v>
      </c>
      <c r="L58" s="286">
        <v>6</v>
      </c>
      <c r="M58" s="286">
        <v>6</v>
      </c>
      <c r="N58" s="287">
        <f t="shared" si="5"/>
        <v>40</v>
      </c>
      <c r="O58" s="288"/>
    </row>
    <row r="59" spans="1:15" x14ac:dyDescent="0.2">
      <c r="A59" s="284">
        <v>2020</v>
      </c>
      <c r="B59" s="285">
        <v>2</v>
      </c>
      <c r="C59" s="285">
        <v>5</v>
      </c>
      <c r="D59" s="285">
        <v>3</v>
      </c>
      <c r="E59" s="285">
        <v>0</v>
      </c>
      <c r="F59" s="285">
        <v>2</v>
      </c>
      <c r="G59" s="285">
        <v>1</v>
      </c>
      <c r="H59" s="285">
        <v>1</v>
      </c>
      <c r="I59" s="285">
        <v>0</v>
      </c>
      <c r="J59" s="286">
        <v>0</v>
      </c>
      <c r="K59" s="286">
        <v>0</v>
      </c>
      <c r="L59" s="286">
        <v>1</v>
      </c>
      <c r="M59" s="286">
        <v>5</v>
      </c>
      <c r="N59" s="287">
        <f t="shared" si="5"/>
        <v>20</v>
      </c>
    </row>
    <row r="60" spans="1:15" x14ac:dyDescent="0.2">
      <c r="A60" s="284">
        <v>2021</v>
      </c>
      <c r="B60" s="285">
        <v>1</v>
      </c>
      <c r="C60" s="285">
        <v>1</v>
      </c>
      <c r="D60" s="285">
        <v>1</v>
      </c>
      <c r="E60" s="285">
        <v>0</v>
      </c>
      <c r="F60" s="285">
        <v>1</v>
      </c>
      <c r="G60" s="285">
        <v>28</v>
      </c>
      <c r="H60" s="285">
        <v>2</v>
      </c>
      <c r="I60" s="285">
        <v>19</v>
      </c>
      <c r="J60" s="286">
        <v>2</v>
      </c>
      <c r="K60" s="286">
        <v>2</v>
      </c>
      <c r="L60" s="286">
        <v>5</v>
      </c>
      <c r="M60" s="286">
        <v>1</v>
      </c>
      <c r="N60" s="287">
        <f t="shared" si="5"/>
        <v>63</v>
      </c>
    </row>
    <row r="61" spans="1:15" x14ac:dyDescent="0.2">
      <c r="A61" s="284">
        <v>2022</v>
      </c>
      <c r="B61" s="285">
        <v>2</v>
      </c>
      <c r="C61" s="285">
        <v>3</v>
      </c>
      <c r="D61" s="285">
        <v>5</v>
      </c>
      <c r="E61" s="285">
        <v>3</v>
      </c>
      <c r="F61" s="285">
        <v>2</v>
      </c>
      <c r="G61" s="285">
        <v>0</v>
      </c>
      <c r="H61" s="285">
        <v>1</v>
      </c>
      <c r="I61" s="285">
        <v>5</v>
      </c>
      <c r="J61" s="286">
        <v>8</v>
      </c>
      <c r="K61" s="286">
        <v>4</v>
      </c>
      <c r="L61" s="286">
        <v>2</v>
      </c>
      <c r="M61" s="286">
        <v>4</v>
      </c>
      <c r="N61" s="287">
        <f t="shared" si="5"/>
        <v>39</v>
      </c>
    </row>
    <row r="62" spans="1:15" x14ac:dyDescent="0.2">
      <c r="A62" s="284">
        <v>2023</v>
      </c>
      <c r="B62" s="285">
        <v>2</v>
      </c>
      <c r="C62" s="285">
        <v>1</v>
      </c>
      <c r="D62" s="285">
        <v>1</v>
      </c>
      <c r="E62" s="285">
        <v>1</v>
      </c>
      <c r="F62" s="285">
        <v>27</v>
      </c>
      <c r="G62" s="285">
        <v>3</v>
      </c>
      <c r="H62" s="285">
        <v>1</v>
      </c>
      <c r="I62" s="285">
        <v>6</v>
      </c>
      <c r="J62" s="286">
        <v>3</v>
      </c>
      <c r="K62" s="286">
        <v>2</v>
      </c>
      <c r="L62" s="286">
        <v>1</v>
      </c>
      <c r="M62" s="286">
        <v>3</v>
      </c>
      <c r="N62" s="287">
        <f t="shared" si="5"/>
        <v>51</v>
      </c>
    </row>
    <row r="63" spans="1:15" x14ac:dyDescent="0.2">
      <c r="A63" s="284">
        <v>2024</v>
      </c>
      <c r="B63" s="285">
        <v>3</v>
      </c>
      <c r="C63" s="285">
        <v>3</v>
      </c>
      <c r="D63" s="285">
        <v>2</v>
      </c>
      <c r="E63" s="285">
        <v>1</v>
      </c>
      <c r="F63" s="285">
        <v>1</v>
      </c>
      <c r="G63" s="285">
        <v>2</v>
      </c>
      <c r="H63" s="285">
        <v>2</v>
      </c>
      <c r="I63" s="285">
        <v>3</v>
      </c>
      <c r="J63" s="286">
        <v>2</v>
      </c>
      <c r="K63" s="286">
        <v>1</v>
      </c>
      <c r="L63" s="286">
        <v>2</v>
      </c>
      <c r="M63" s="286">
        <v>0</v>
      </c>
      <c r="N63" s="287">
        <f t="shared" si="5"/>
        <v>22</v>
      </c>
    </row>
    <row r="64" spans="1:15" x14ac:dyDescent="0.2">
      <c r="A64" s="289" t="s">
        <v>605</v>
      </c>
      <c r="B64" s="290">
        <v>1</v>
      </c>
      <c r="C64" s="290">
        <v>0</v>
      </c>
      <c r="D64" s="290">
        <v>1</v>
      </c>
      <c r="E64" s="290">
        <v>2</v>
      </c>
      <c r="F64" s="290">
        <v>3</v>
      </c>
      <c r="G64" s="290"/>
      <c r="H64" s="290"/>
      <c r="I64" s="290"/>
      <c r="J64" s="290"/>
      <c r="K64" s="290"/>
      <c r="L64" s="290"/>
      <c r="M64" s="290"/>
      <c r="N64" s="290">
        <f>+SUM(B64:M64)</f>
        <v>7</v>
      </c>
    </row>
    <row r="65" spans="1:14" x14ac:dyDescent="0.2">
      <c r="A65" s="586"/>
      <c r="B65" s="587"/>
      <c r="C65" s="587"/>
      <c r="D65" s="587"/>
      <c r="E65" s="587"/>
      <c r="F65" s="587"/>
      <c r="G65" s="587"/>
      <c r="H65" s="587"/>
      <c r="I65" s="587"/>
      <c r="J65" s="587"/>
      <c r="K65" s="587"/>
      <c r="L65" s="587"/>
      <c r="M65" s="587"/>
      <c r="N65" s="587"/>
    </row>
    <row r="66" spans="1:14" ht="31.5" customHeight="1" x14ac:dyDescent="0.2">
      <c r="A66" s="1074" t="s">
        <v>849</v>
      </c>
      <c r="B66" s="1074"/>
      <c r="C66" s="1074"/>
      <c r="D66" s="1074"/>
      <c r="E66" s="1074"/>
      <c r="F66" s="1074"/>
      <c r="G66" s="1074"/>
      <c r="H66" s="1074"/>
      <c r="I66" s="1074"/>
      <c r="J66" s="1074"/>
      <c r="K66" s="1074"/>
      <c r="L66" s="1074"/>
      <c r="M66" s="1074"/>
      <c r="N66" s="1074"/>
    </row>
    <row r="67" spans="1:14" x14ac:dyDescent="0.2">
      <c r="A67" s="200"/>
      <c r="B67" s="200"/>
      <c r="C67" s="200"/>
      <c r="D67" s="200"/>
      <c r="E67" s="200"/>
      <c r="F67" s="200"/>
      <c r="G67" s="200"/>
      <c r="H67" s="200"/>
      <c r="I67" s="200"/>
      <c r="J67" s="200"/>
      <c r="K67" s="200"/>
      <c r="L67" s="200"/>
      <c r="M67" s="200"/>
      <c r="N67" s="200"/>
    </row>
    <row r="68" spans="1:14" ht="13.5" customHeight="1" x14ac:dyDescent="0.2">
      <c r="A68" s="200"/>
      <c r="B68" s="200"/>
      <c r="C68" s="200"/>
      <c r="D68" s="200"/>
      <c r="E68" s="200"/>
      <c r="F68" s="200"/>
      <c r="G68" s="200"/>
      <c r="H68" s="200"/>
      <c r="I68" s="200"/>
      <c r="J68" s="200"/>
      <c r="K68" s="200"/>
      <c r="L68" s="200"/>
      <c r="M68" s="200"/>
      <c r="N68" s="200"/>
    </row>
  </sheetData>
  <mergeCells count="6">
    <mergeCell ref="A66:N66"/>
    <mergeCell ref="A2:D2"/>
    <mergeCell ref="A4:D4"/>
    <mergeCell ref="A34:I34"/>
    <mergeCell ref="A36:J36"/>
    <mergeCell ref="A37:J37"/>
  </mergeCells>
  <printOptions horizontalCentered="1" verticalCentered="1"/>
  <pageMargins left="0" right="0" top="0" bottom="0" header="0.31496062992125984" footer="0.31496062992125984"/>
  <pageSetup paperSize="9" scale="58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CD4566-490C-4798-87E1-518D848DC4C3}">
  <sheetPr>
    <tabColor rgb="FF002060"/>
  </sheetPr>
  <dimension ref="A1:T22"/>
  <sheetViews>
    <sheetView showGridLines="0" view="pageBreakPreview" zoomScaleNormal="100" zoomScaleSheetLayoutView="100" workbookViewId="0"/>
  </sheetViews>
  <sheetFormatPr baseColWidth="10" defaultColWidth="11.42578125" defaultRowHeight="15" x14ac:dyDescent="0.25"/>
  <cols>
    <col min="1" max="1" width="16.5703125" style="1" customWidth="1"/>
    <col min="2" max="13" width="9.85546875" style="1" customWidth="1"/>
    <col min="14" max="18" width="10.140625" style="1" customWidth="1"/>
    <col min="19" max="19" width="3.7109375" style="1" customWidth="1"/>
    <col min="20" max="16384" width="11.42578125" style="1"/>
  </cols>
  <sheetData>
    <row r="1" spans="1:20" ht="13.5" customHeight="1" x14ac:dyDescent="0.25">
      <c r="A1" s="107" t="s">
        <v>377</v>
      </c>
    </row>
    <row r="2" spans="1:20" ht="15" customHeight="1" x14ac:dyDescent="0.25">
      <c r="A2" s="581" t="s">
        <v>529</v>
      </c>
    </row>
    <row r="3" spans="1:20" x14ac:dyDescent="0.25">
      <c r="A3" s="265"/>
    </row>
    <row r="4" spans="1:20" x14ac:dyDescent="0.25">
      <c r="A4" s="265" t="s">
        <v>378</v>
      </c>
    </row>
    <row r="6" spans="1:20" x14ac:dyDescent="0.25">
      <c r="A6" s="291" t="s">
        <v>379</v>
      </c>
      <c r="B6" s="292">
        <v>45292</v>
      </c>
      <c r="C6" s="292">
        <v>45323</v>
      </c>
      <c r="D6" s="292">
        <v>45352</v>
      </c>
      <c r="E6" s="292">
        <v>45383</v>
      </c>
      <c r="F6" s="292">
        <v>45413</v>
      </c>
      <c r="G6" s="292">
        <v>45444</v>
      </c>
      <c r="H6" s="292">
        <v>45474</v>
      </c>
      <c r="I6" s="292">
        <v>45505</v>
      </c>
      <c r="J6" s="292">
        <v>45536</v>
      </c>
      <c r="K6" s="292">
        <v>45566</v>
      </c>
      <c r="L6" s="292">
        <v>45597</v>
      </c>
      <c r="M6" s="292">
        <v>45627</v>
      </c>
      <c r="N6" s="292">
        <v>45658</v>
      </c>
      <c r="O6" s="292">
        <v>45689</v>
      </c>
      <c r="P6" s="292">
        <v>45717</v>
      </c>
      <c r="Q6" s="292">
        <v>45748</v>
      </c>
      <c r="R6" s="292">
        <v>45778</v>
      </c>
    </row>
    <row r="7" spans="1:20" x14ac:dyDescent="0.25">
      <c r="A7" s="293" t="s">
        <v>380</v>
      </c>
      <c r="B7" s="294">
        <v>212710</v>
      </c>
      <c r="C7" s="294">
        <v>214066</v>
      </c>
      <c r="D7" s="294">
        <v>217316</v>
      </c>
      <c r="E7" s="294">
        <v>213318</v>
      </c>
      <c r="F7" s="294">
        <v>217395</v>
      </c>
      <c r="G7" s="294">
        <v>219339</v>
      </c>
      <c r="H7" s="294">
        <v>220244</v>
      </c>
      <c r="I7" s="294">
        <v>224714</v>
      </c>
      <c r="J7" s="294">
        <v>226884</v>
      </c>
      <c r="K7" s="294">
        <v>229736</v>
      </c>
      <c r="L7" s="294">
        <v>226801</v>
      </c>
      <c r="M7" s="294">
        <v>227202</v>
      </c>
      <c r="N7" s="294">
        <v>226439</v>
      </c>
      <c r="O7" s="294">
        <v>217630</v>
      </c>
      <c r="P7" s="294">
        <v>225536</v>
      </c>
      <c r="Q7" s="294">
        <v>235133</v>
      </c>
      <c r="R7" s="294">
        <v>236713</v>
      </c>
      <c r="T7" s="588"/>
    </row>
    <row r="8" spans="1:20" x14ac:dyDescent="0.25">
      <c r="A8" s="295" t="s">
        <v>381</v>
      </c>
      <c r="B8" s="294">
        <v>16511</v>
      </c>
      <c r="C8" s="294">
        <v>16893</v>
      </c>
      <c r="D8" s="294">
        <v>17234</v>
      </c>
      <c r="E8" s="294">
        <v>17257</v>
      </c>
      <c r="F8" s="294">
        <v>17623</v>
      </c>
      <c r="G8" s="294">
        <v>17933</v>
      </c>
      <c r="H8" s="294">
        <v>18267</v>
      </c>
      <c r="I8" s="294">
        <v>18561</v>
      </c>
      <c r="J8" s="294">
        <v>18503</v>
      </c>
      <c r="K8" s="294">
        <v>19209</v>
      </c>
      <c r="L8" s="294">
        <v>19375</v>
      </c>
      <c r="M8" s="294">
        <v>19231</v>
      </c>
      <c r="N8" s="294">
        <v>18910</v>
      </c>
      <c r="O8" s="294">
        <v>18581</v>
      </c>
      <c r="P8" s="294">
        <v>19431</v>
      </c>
      <c r="Q8" s="294">
        <v>19554</v>
      </c>
      <c r="R8" s="294">
        <v>19421</v>
      </c>
      <c r="T8" s="588"/>
    </row>
    <row r="9" spans="1:20" x14ac:dyDescent="0.25">
      <c r="A9" s="296" t="s">
        <v>382</v>
      </c>
      <c r="B9" s="297">
        <f t="shared" ref="B9:R9" si="0">B7+B8</f>
        <v>229221</v>
      </c>
      <c r="C9" s="297">
        <f t="shared" si="0"/>
        <v>230959</v>
      </c>
      <c r="D9" s="297">
        <f t="shared" si="0"/>
        <v>234550</v>
      </c>
      <c r="E9" s="297">
        <f t="shared" si="0"/>
        <v>230575</v>
      </c>
      <c r="F9" s="297">
        <f t="shared" si="0"/>
        <v>235018</v>
      </c>
      <c r="G9" s="297">
        <f t="shared" si="0"/>
        <v>237272</v>
      </c>
      <c r="H9" s="297">
        <f t="shared" si="0"/>
        <v>238511</v>
      </c>
      <c r="I9" s="297">
        <f t="shared" si="0"/>
        <v>243275</v>
      </c>
      <c r="J9" s="297">
        <f t="shared" si="0"/>
        <v>245387</v>
      </c>
      <c r="K9" s="297">
        <f t="shared" si="0"/>
        <v>248945</v>
      </c>
      <c r="L9" s="297">
        <f t="shared" si="0"/>
        <v>246176</v>
      </c>
      <c r="M9" s="297">
        <f t="shared" si="0"/>
        <v>246433</v>
      </c>
      <c r="N9" s="297">
        <f t="shared" si="0"/>
        <v>245349</v>
      </c>
      <c r="O9" s="297">
        <f t="shared" si="0"/>
        <v>236211</v>
      </c>
      <c r="P9" s="297">
        <f t="shared" si="0"/>
        <v>244967</v>
      </c>
      <c r="Q9" s="297">
        <f t="shared" si="0"/>
        <v>254687</v>
      </c>
      <c r="R9" s="297">
        <f t="shared" si="0"/>
        <v>256134</v>
      </c>
    </row>
    <row r="10" spans="1:20" x14ac:dyDescent="0.25">
      <c r="A10" s="9"/>
    </row>
    <row r="11" spans="1:20" x14ac:dyDescent="0.25">
      <c r="A11" s="197" t="s">
        <v>383</v>
      </c>
    </row>
    <row r="13" spans="1:20" x14ac:dyDescent="0.25">
      <c r="A13" s="291" t="s">
        <v>384</v>
      </c>
      <c r="B13" s="292">
        <v>45292</v>
      </c>
      <c r="C13" s="292">
        <v>45323</v>
      </c>
      <c r="D13" s="292">
        <v>45352</v>
      </c>
      <c r="E13" s="292">
        <v>45383</v>
      </c>
      <c r="F13" s="292">
        <v>45413</v>
      </c>
      <c r="G13" s="292">
        <v>45444</v>
      </c>
      <c r="H13" s="292">
        <v>45474</v>
      </c>
      <c r="I13" s="292">
        <v>45505</v>
      </c>
      <c r="J13" s="292">
        <v>45536</v>
      </c>
      <c r="K13" s="292">
        <v>45566</v>
      </c>
      <c r="L13" s="292">
        <v>45597</v>
      </c>
      <c r="M13" s="292">
        <v>45627</v>
      </c>
      <c r="N13" s="292">
        <v>45658</v>
      </c>
      <c r="O13" s="292">
        <v>45689</v>
      </c>
      <c r="P13" s="292">
        <v>45717</v>
      </c>
      <c r="Q13" s="292">
        <v>45748</v>
      </c>
      <c r="R13" s="292">
        <v>45778</v>
      </c>
    </row>
    <row r="14" spans="1:20" x14ac:dyDescent="0.25">
      <c r="A14" s="295" t="s">
        <v>385</v>
      </c>
      <c r="B14" s="298">
        <f t="shared" ref="B14:R14" si="1">+B15+B16</f>
        <v>71117</v>
      </c>
      <c r="C14" s="298">
        <f t="shared" si="1"/>
        <v>72248</v>
      </c>
      <c r="D14" s="298">
        <f t="shared" si="1"/>
        <v>72732</v>
      </c>
      <c r="E14" s="298">
        <f t="shared" si="1"/>
        <v>72740</v>
      </c>
      <c r="F14" s="298">
        <f t="shared" si="1"/>
        <v>72576</v>
      </c>
      <c r="G14" s="298">
        <f t="shared" si="1"/>
        <v>72679</v>
      </c>
      <c r="H14" s="298">
        <f t="shared" si="1"/>
        <v>73306</v>
      </c>
      <c r="I14" s="298">
        <f t="shared" si="1"/>
        <v>72995</v>
      </c>
      <c r="J14" s="298">
        <f t="shared" si="1"/>
        <v>73091</v>
      </c>
      <c r="K14" s="298">
        <f>+K15+K16</f>
        <v>73722</v>
      </c>
      <c r="L14" s="298">
        <f t="shared" si="1"/>
        <v>74122</v>
      </c>
      <c r="M14" s="298">
        <f t="shared" si="1"/>
        <v>72988</v>
      </c>
      <c r="N14" s="298">
        <f t="shared" si="1"/>
        <v>72292</v>
      </c>
      <c r="O14" s="298">
        <f t="shared" si="1"/>
        <v>71305</v>
      </c>
      <c r="P14" s="298">
        <f t="shared" si="1"/>
        <v>72986</v>
      </c>
      <c r="Q14" s="298">
        <f t="shared" si="1"/>
        <v>74599</v>
      </c>
      <c r="R14" s="298">
        <f t="shared" si="1"/>
        <v>73667</v>
      </c>
    </row>
    <row r="15" spans="1:20" x14ac:dyDescent="0.25">
      <c r="A15" s="299" t="s">
        <v>380</v>
      </c>
      <c r="B15" s="300">
        <v>65483</v>
      </c>
      <c r="C15" s="300">
        <v>66361</v>
      </c>
      <c r="D15" s="300">
        <v>66885</v>
      </c>
      <c r="E15" s="300">
        <v>66527</v>
      </c>
      <c r="F15" s="300">
        <v>66368</v>
      </c>
      <c r="G15" s="300">
        <v>66310</v>
      </c>
      <c r="H15" s="300">
        <v>67097</v>
      </c>
      <c r="I15" s="300">
        <v>66779</v>
      </c>
      <c r="J15" s="300">
        <v>66923</v>
      </c>
      <c r="K15" s="300">
        <v>67441</v>
      </c>
      <c r="L15" s="300">
        <v>67724</v>
      </c>
      <c r="M15" s="300">
        <v>66642</v>
      </c>
      <c r="N15" s="300">
        <v>66082</v>
      </c>
      <c r="O15" s="300">
        <v>64520</v>
      </c>
      <c r="P15" s="300">
        <v>65805</v>
      </c>
      <c r="Q15" s="300">
        <v>68200</v>
      </c>
      <c r="R15" s="300">
        <v>67377</v>
      </c>
    </row>
    <row r="16" spans="1:20" customFormat="1" x14ac:dyDescent="0.25">
      <c r="A16" s="301" t="s">
        <v>381</v>
      </c>
      <c r="B16" s="302">
        <v>5634</v>
      </c>
      <c r="C16" s="302">
        <v>5887</v>
      </c>
      <c r="D16" s="302">
        <v>5847</v>
      </c>
      <c r="E16" s="302">
        <v>6213</v>
      </c>
      <c r="F16" s="302">
        <v>6208</v>
      </c>
      <c r="G16" s="302">
        <v>6369</v>
      </c>
      <c r="H16" s="302">
        <v>6209</v>
      </c>
      <c r="I16" s="302">
        <v>6216</v>
      </c>
      <c r="J16" s="302">
        <v>6168</v>
      </c>
      <c r="K16" s="302">
        <v>6281</v>
      </c>
      <c r="L16" s="302">
        <v>6398</v>
      </c>
      <c r="M16" s="302">
        <v>6346</v>
      </c>
      <c r="N16" s="302">
        <v>6210</v>
      </c>
      <c r="O16" s="302">
        <v>6785</v>
      </c>
      <c r="P16" s="302">
        <v>7181</v>
      </c>
      <c r="Q16" s="302">
        <v>6399</v>
      </c>
      <c r="R16" s="302">
        <v>6290</v>
      </c>
    </row>
    <row r="17" spans="1:18" customFormat="1" x14ac:dyDescent="0.25">
      <c r="A17" s="303" t="s">
        <v>386</v>
      </c>
      <c r="B17" s="304">
        <f t="shared" ref="B17:R17" si="2">+B18+B19</f>
        <v>158104</v>
      </c>
      <c r="C17" s="304">
        <f t="shared" si="2"/>
        <v>158711</v>
      </c>
      <c r="D17" s="304">
        <f t="shared" si="2"/>
        <v>161818</v>
      </c>
      <c r="E17" s="304">
        <f t="shared" si="2"/>
        <v>157835</v>
      </c>
      <c r="F17" s="304">
        <f t="shared" si="2"/>
        <v>162442</v>
      </c>
      <c r="G17" s="304">
        <f t="shared" si="2"/>
        <v>164593</v>
      </c>
      <c r="H17" s="304">
        <f t="shared" si="2"/>
        <v>165205</v>
      </c>
      <c r="I17" s="304">
        <f t="shared" si="2"/>
        <v>170280</v>
      </c>
      <c r="J17" s="304">
        <f t="shared" si="2"/>
        <v>172296</v>
      </c>
      <c r="K17" s="304">
        <f t="shared" si="2"/>
        <v>175223</v>
      </c>
      <c r="L17" s="304">
        <f t="shared" si="2"/>
        <v>172054</v>
      </c>
      <c r="M17" s="304">
        <f t="shared" si="2"/>
        <v>173445</v>
      </c>
      <c r="N17" s="304">
        <f t="shared" si="2"/>
        <v>173057</v>
      </c>
      <c r="O17" s="304">
        <f t="shared" si="2"/>
        <v>164906</v>
      </c>
      <c r="P17" s="304">
        <f t="shared" si="2"/>
        <v>171981</v>
      </c>
      <c r="Q17" s="304">
        <f t="shared" si="2"/>
        <v>180088</v>
      </c>
      <c r="R17" s="304">
        <f t="shared" si="2"/>
        <v>182467</v>
      </c>
    </row>
    <row r="18" spans="1:18" customFormat="1" x14ac:dyDescent="0.25">
      <c r="A18" s="301" t="s">
        <v>387</v>
      </c>
      <c r="B18" s="302">
        <v>147227</v>
      </c>
      <c r="C18" s="302">
        <v>147705</v>
      </c>
      <c r="D18" s="302">
        <v>150431</v>
      </c>
      <c r="E18" s="302">
        <v>146791</v>
      </c>
      <c r="F18" s="302">
        <v>151027</v>
      </c>
      <c r="G18" s="302">
        <v>153029</v>
      </c>
      <c r="H18" s="302">
        <v>153147</v>
      </c>
      <c r="I18" s="302">
        <v>157935</v>
      </c>
      <c r="J18" s="302">
        <v>159961</v>
      </c>
      <c r="K18" s="302">
        <v>162295</v>
      </c>
      <c r="L18" s="302">
        <v>159077</v>
      </c>
      <c r="M18" s="302">
        <v>160560</v>
      </c>
      <c r="N18" s="302">
        <v>160357</v>
      </c>
      <c r="O18" s="302">
        <v>153110</v>
      </c>
      <c r="P18" s="302">
        <v>159731</v>
      </c>
      <c r="Q18" s="302">
        <v>166933</v>
      </c>
      <c r="R18" s="302">
        <v>169336</v>
      </c>
    </row>
    <row r="19" spans="1:18" customFormat="1" x14ac:dyDescent="0.25">
      <c r="A19" s="301" t="s">
        <v>381</v>
      </c>
      <c r="B19" s="302">
        <v>10877</v>
      </c>
      <c r="C19" s="302">
        <v>11006</v>
      </c>
      <c r="D19" s="302">
        <v>11387</v>
      </c>
      <c r="E19" s="302">
        <v>11044</v>
      </c>
      <c r="F19" s="302">
        <v>11415</v>
      </c>
      <c r="G19" s="302">
        <v>11564</v>
      </c>
      <c r="H19" s="302">
        <v>12058</v>
      </c>
      <c r="I19" s="302">
        <v>12345</v>
      </c>
      <c r="J19" s="302">
        <v>12335</v>
      </c>
      <c r="K19" s="302">
        <v>12928</v>
      </c>
      <c r="L19" s="302">
        <v>12977</v>
      </c>
      <c r="M19" s="302">
        <v>12885</v>
      </c>
      <c r="N19" s="302">
        <v>12700</v>
      </c>
      <c r="O19" s="302">
        <v>11796</v>
      </c>
      <c r="P19" s="302">
        <v>12250</v>
      </c>
      <c r="Q19" s="302">
        <v>13155</v>
      </c>
      <c r="R19" s="302">
        <v>13131</v>
      </c>
    </row>
    <row r="20" spans="1:18" x14ac:dyDescent="0.25">
      <c r="A20" s="296" t="s">
        <v>0</v>
      </c>
      <c r="B20" s="305">
        <f t="shared" ref="B20:R20" si="3">+B17+B14</f>
        <v>229221</v>
      </c>
      <c r="C20" s="305">
        <f t="shared" si="3"/>
        <v>230959</v>
      </c>
      <c r="D20" s="305">
        <f t="shared" si="3"/>
        <v>234550</v>
      </c>
      <c r="E20" s="305">
        <f>+E17+E14</f>
        <v>230575</v>
      </c>
      <c r="F20" s="305">
        <f t="shared" si="3"/>
        <v>235018</v>
      </c>
      <c r="G20" s="305">
        <f t="shared" si="3"/>
        <v>237272</v>
      </c>
      <c r="H20" s="305">
        <f t="shared" si="3"/>
        <v>238511</v>
      </c>
      <c r="I20" s="305">
        <f t="shared" si="3"/>
        <v>243275</v>
      </c>
      <c r="J20" s="305">
        <f t="shared" si="3"/>
        <v>245387</v>
      </c>
      <c r="K20" s="305">
        <f t="shared" si="3"/>
        <v>248945</v>
      </c>
      <c r="L20" s="305">
        <f t="shared" si="3"/>
        <v>246176</v>
      </c>
      <c r="M20" s="305">
        <f t="shared" si="3"/>
        <v>246433</v>
      </c>
      <c r="N20" s="305">
        <f t="shared" si="3"/>
        <v>245349</v>
      </c>
      <c r="O20" s="305">
        <f t="shared" si="3"/>
        <v>236211</v>
      </c>
      <c r="P20" s="305">
        <f t="shared" si="3"/>
        <v>244967</v>
      </c>
      <c r="Q20" s="305">
        <f t="shared" si="3"/>
        <v>254687</v>
      </c>
      <c r="R20" s="305">
        <f t="shared" si="3"/>
        <v>256134</v>
      </c>
    </row>
    <row r="21" spans="1:18" x14ac:dyDescent="0.25">
      <c r="A21" s="55"/>
      <c r="P21" s="838"/>
      <c r="Q21" s="838"/>
      <c r="R21" s="838"/>
    </row>
    <row r="22" spans="1:18" ht="46.5" customHeight="1" x14ac:dyDescent="0.25">
      <c r="A22" s="1080" t="s">
        <v>850</v>
      </c>
      <c r="B22" s="1077"/>
      <c r="C22" s="1077"/>
      <c r="D22" s="1077"/>
      <c r="E22" s="1077"/>
      <c r="F22" s="1077"/>
      <c r="G22" s="1077"/>
      <c r="H22" s="1077"/>
      <c r="I22" s="1077"/>
      <c r="J22" s="1077"/>
      <c r="K22" s="1077"/>
      <c r="L22" s="1077"/>
      <c r="M22" s="1077"/>
      <c r="N22" s="1077"/>
      <c r="O22" s="701"/>
      <c r="P22" s="701"/>
      <c r="Q22" s="701"/>
      <c r="R22" s="701"/>
    </row>
  </sheetData>
  <mergeCells count="1">
    <mergeCell ref="A22:N22"/>
  </mergeCells>
  <pageMargins left="0.7" right="0.7" top="0.75" bottom="0.75" header="0.3" footer="0.3"/>
  <pageSetup paperSize="9" scale="30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163D4-B3BB-41E4-A8ED-E9AF949872C4}">
  <sheetPr>
    <tabColor rgb="FF002060"/>
  </sheetPr>
  <dimension ref="A1:O43"/>
  <sheetViews>
    <sheetView showGridLines="0" view="pageBreakPreview" zoomScaleNormal="85" zoomScaleSheetLayoutView="100" workbookViewId="0"/>
  </sheetViews>
  <sheetFormatPr baseColWidth="10" defaultColWidth="11.5703125" defaultRowHeight="12" x14ac:dyDescent="0.2"/>
  <cols>
    <col min="1" max="1" width="17" style="3" customWidth="1"/>
    <col min="2" max="6" width="15.7109375" style="2" customWidth="1"/>
    <col min="7" max="12" width="15.7109375" style="3" customWidth="1"/>
    <col min="13" max="13" width="3.42578125" style="3" customWidth="1"/>
    <col min="14" max="14" width="11.5703125" style="127"/>
    <col min="15" max="15" width="12.28515625" style="3" bestFit="1" customWidth="1"/>
    <col min="16" max="16384" width="11.5703125" style="3"/>
  </cols>
  <sheetData>
    <row r="1" spans="1:14" ht="12.75" x14ac:dyDescent="0.2">
      <c r="A1" s="107" t="s">
        <v>484</v>
      </c>
      <c r="B1" s="445"/>
      <c r="C1" s="445"/>
      <c r="D1" s="445"/>
      <c r="E1" s="445"/>
      <c r="F1" s="445"/>
    </row>
    <row r="2" spans="1:14" ht="36.75" customHeight="1" x14ac:dyDescent="0.2">
      <c r="A2" s="1081" t="s">
        <v>485</v>
      </c>
      <c r="B2" s="1081"/>
      <c r="C2" s="1081"/>
      <c r="D2" s="1081"/>
      <c r="E2" s="1081"/>
      <c r="F2" s="1081"/>
      <c r="G2" s="1081"/>
      <c r="H2" s="1081"/>
      <c r="I2" s="1081"/>
    </row>
    <row r="4" spans="1:14" ht="15" x14ac:dyDescent="0.25">
      <c r="A4" s="446" t="s">
        <v>486</v>
      </c>
      <c r="B4" s="447">
        <v>2015</v>
      </c>
      <c r="C4" s="447">
        <v>2016</v>
      </c>
      <c r="D4" s="447">
        <v>2017</v>
      </c>
      <c r="E4" s="448">
        <v>2018</v>
      </c>
      <c r="F4" s="448">
        <v>2019</v>
      </c>
      <c r="G4" s="448">
        <v>2020</v>
      </c>
      <c r="H4" s="448">
        <v>2021</v>
      </c>
      <c r="I4" s="448">
        <v>2022</v>
      </c>
      <c r="J4" s="448">
        <v>2023</v>
      </c>
      <c r="K4" s="448">
        <v>2024</v>
      </c>
      <c r="L4" s="448" t="s">
        <v>606</v>
      </c>
      <c r="M4"/>
    </row>
    <row r="5" spans="1:14" ht="12.75" x14ac:dyDescent="0.2">
      <c r="A5" s="449" t="s">
        <v>487</v>
      </c>
      <c r="B5" s="450">
        <v>435550039.39776731</v>
      </c>
      <c r="C5" s="450">
        <v>401220684.46401173</v>
      </c>
      <c r="D5" s="450">
        <v>763697136.64720368</v>
      </c>
      <c r="E5" s="450">
        <v>1538755561.3522799</v>
      </c>
      <c r="F5" s="450">
        <v>1338540643.0920179</v>
      </c>
      <c r="G5" s="450">
        <v>924550904.85911989</v>
      </c>
      <c r="H5" s="450">
        <v>1489606410.7062762</v>
      </c>
      <c r="I5" s="450">
        <v>2906989969.7614036</v>
      </c>
      <c r="J5" s="450">
        <v>1784596247.9300802</v>
      </c>
      <c r="K5" s="450">
        <v>1583684885.1000242</v>
      </c>
      <c r="L5" s="450">
        <v>1569401852.8612194</v>
      </c>
      <c r="M5" s="451"/>
      <c r="N5" s="702"/>
    </row>
    <row r="6" spans="1:14" ht="12.75" x14ac:dyDescent="0.2">
      <c r="A6" s="449" t="s">
        <v>488</v>
      </c>
      <c r="B6" s="450">
        <v>458057607.18828863</v>
      </c>
      <c r="C6" s="450">
        <v>418732039.77320975</v>
      </c>
      <c r="D6" s="450">
        <v>541508149.34888995</v>
      </c>
      <c r="E6" s="450">
        <v>869495869.71600986</v>
      </c>
      <c r="F6" s="450">
        <v>1043065611.4294121</v>
      </c>
      <c r="G6" s="450">
        <v>757768870.09938431</v>
      </c>
      <c r="H6" s="450">
        <v>1507199425.1820052</v>
      </c>
      <c r="I6" s="450">
        <v>1499971451.1666107</v>
      </c>
      <c r="J6" s="450">
        <v>1132020267.8957071</v>
      </c>
      <c r="K6" s="450">
        <v>1208374834.3011656</v>
      </c>
      <c r="L6" s="450">
        <v>1144818440.2566059</v>
      </c>
      <c r="M6" s="451"/>
      <c r="N6" s="702"/>
    </row>
    <row r="7" spans="1:14" ht="12.75" x14ac:dyDescent="0.2">
      <c r="A7" s="449" t="s">
        <v>490</v>
      </c>
      <c r="B7" s="450">
        <v>261696329.59784004</v>
      </c>
      <c r="C7" s="450">
        <v>216570792.49526215</v>
      </c>
      <c r="D7" s="450">
        <v>136356979.96212474</v>
      </c>
      <c r="E7" s="450">
        <v>224550867.73710001</v>
      </c>
      <c r="F7" s="450">
        <v>296051121.90858167</v>
      </c>
      <c r="G7" s="450">
        <v>432277170.22909284</v>
      </c>
      <c r="H7" s="450">
        <v>639750145.24869096</v>
      </c>
      <c r="I7" s="450">
        <v>1151952606.045912</v>
      </c>
      <c r="J7" s="450">
        <v>600758562.91867125</v>
      </c>
      <c r="K7" s="450">
        <v>746953645.11537814</v>
      </c>
      <c r="L7" s="450">
        <v>836099803.23620534</v>
      </c>
      <c r="M7" s="451"/>
      <c r="N7" s="702"/>
    </row>
    <row r="8" spans="1:14" ht="12.75" x14ac:dyDescent="0.2">
      <c r="A8" s="449" t="s">
        <v>492</v>
      </c>
      <c r="B8" s="450">
        <v>290705418.73623973</v>
      </c>
      <c r="C8" s="450">
        <v>227607445.32712173</v>
      </c>
      <c r="D8" s="450">
        <v>131188255.46103016</v>
      </c>
      <c r="E8" s="450">
        <v>219552890.38589999</v>
      </c>
      <c r="F8" s="450">
        <v>260149008.08051157</v>
      </c>
      <c r="G8" s="450">
        <v>242404829.68301129</v>
      </c>
      <c r="H8" s="450">
        <v>423283448.74851519</v>
      </c>
      <c r="I8" s="450">
        <v>778302577.6300832</v>
      </c>
      <c r="J8" s="450">
        <v>621250274.8130492</v>
      </c>
      <c r="K8" s="450">
        <v>1034031267.4078258</v>
      </c>
      <c r="L8" s="450">
        <v>819580162.51211369</v>
      </c>
      <c r="M8" s="451"/>
      <c r="N8" s="589"/>
    </row>
    <row r="9" spans="1:14" ht="12.75" x14ac:dyDescent="0.2">
      <c r="A9" s="449" t="s">
        <v>489</v>
      </c>
      <c r="B9" s="450">
        <v>146520247.92151484</v>
      </c>
      <c r="C9" s="450">
        <v>74421399.098810673</v>
      </c>
      <c r="D9" s="450">
        <v>122883926.66806822</v>
      </c>
      <c r="E9" s="450">
        <v>186469358.70390001</v>
      </c>
      <c r="F9" s="450">
        <v>135952129.10717773</v>
      </c>
      <c r="G9" s="450">
        <v>235587330.43529028</v>
      </c>
      <c r="H9" s="450">
        <v>540923654.37573445</v>
      </c>
      <c r="I9" s="450">
        <v>1301959152.1800368</v>
      </c>
      <c r="J9" s="450">
        <v>960328375.16385508</v>
      </c>
      <c r="K9" s="450">
        <v>872924720.24443448</v>
      </c>
      <c r="L9" s="450">
        <v>787154329.62262499</v>
      </c>
      <c r="M9" s="451"/>
      <c r="N9" s="590"/>
    </row>
    <row r="10" spans="1:14" ht="12.75" x14ac:dyDescent="0.2">
      <c r="A10" s="449" t="s">
        <v>494</v>
      </c>
      <c r="B10" s="450">
        <v>13117595.594192579</v>
      </c>
      <c r="C10" s="450">
        <v>113927788.22782971</v>
      </c>
      <c r="D10" s="450">
        <v>327055932.94078314</v>
      </c>
      <c r="E10" s="450">
        <v>287545986.22107995</v>
      </c>
      <c r="F10" s="450">
        <v>232075398.83061412</v>
      </c>
      <c r="G10" s="450">
        <v>257573602.17469963</v>
      </c>
      <c r="H10" s="450">
        <v>405850821.23998946</v>
      </c>
      <c r="I10" s="450">
        <v>589157681.24090171</v>
      </c>
      <c r="J10" s="450">
        <v>496137660.46374714</v>
      </c>
      <c r="K10" s="450">
        <v>494038226.17757148</v>
      </c>
      <c r="L10" s="450">
        <v>595249436.88464165</v>
      </c>
      <c r="M10" s="451"/>
      <c r="N10" s="590"/>
    </row>
    <row r="11" spans="1:14" ht="12.75" x14ac:dyDescent="0.2">
      <c r="A11" s="449" t="s">
        <v>491</v>
      </c>
      <c r="B11" s="450">
        <v>246846915.4356966</v>
      </c>
      <c r="C11" s="450">
        <v>180269348.96372631</v>
      </c>
      <c r="D11" s="450">
        <v>227611902.56232706</v>
      </c>
      <c r="E11" s="450">
        <v>387901922.66031998</v>
      </c>
      <c r="F11" s="450">
        <v>374260532.63893145</v>
      </c>
      <c r="G11" s="450">
        <v>347787885.8782028</v>
      </c>
      <c r="H11" s="450">
        <v>484875977.29469717</v>
      </c>
      <c r="I11" s="450">
        <v>711528223.09067392</v>
      </c>
      <c r="J11" s="450">
        <v>424626437.3789655</v>
      </c>
      <c r="K11" s="450">
        <v>574726626.26898849</v>
      </c>
      <c r="L11" s="450">
        <v>476843628.25202161</v>
      </c>
      <c r="M11" s="451"/>
      <c r="N11" s="590"/>
    </row>
    <row r="12" spans="1:14" ht="12.75" x14ac:dyDescent="0.2">
      <c r="A12" s="449" t="s">
        <v>495</v>
      </c>
      <c r="B12" s="450">
        <v>357596831.06428301</v>
      </c>
      <c r="C12" s="450">
        <v>323857799.09807318</v>
      </c>
      <c r="D12" s="450">
        <v>272167011.57288229</v>
      </c>
      <c r="E12" s="450">
        <v>193163162.79499999</v>
      </c>
      <c r="F12" s="450">
        <v>191195008.66329765</v>
      </c>
      <c r="G12" s="450">
        <v>297926625.58165723</v>
      </c>
      <c r="H12" s="450">
        <v>400987625.63317901</v>
      </c>
      <c r="I12" s="450">
        <v>391837893.9307729</v>
      </c>
      <c r="J12" s="450">
        <v>241533678.82649976</v>
      </c>
      <c r="K12" s="450">
        <v>228397759.27171227</v>
      </c>
      <c r="L12" s="450">
        <v>427095781.26468891</v>
      </c>
      <c r="M12" s="451"/>
      <c r="N12" s="590"/>
    </row>
    <row r="13" spans="1:14" ht="12.75" x14ac:dyDescent="0.2">
      <c r="A13" s="449" t="s">
        <v>493</v>
      </c>
      <c r="B13" s="450">
        <v>346873562.57205111</v>
      </c>
      <c r="C13" s="450">
        <v>311810154.85205197</v>
      </c>
      <c r="D13" s="450">
        <v>324950628.46263272</v>
      </c>
      <c r="E13" s="450">
        <v>315586867.16687</v>
      </c>
      <c r="F13" s="450">
        <v>277660674.51767063</v>
      </c>
      <c r="G13" s="450">
        <v>245695348.41946793</v>
      </c>
      <c r="H13" s="450">
        <v>292913965.19033945</v>
      </c>
      <c r="I13" s="450">
        <v>379096117.19090271</v>
      </c>
      <c r="J13" s="450">
        <v>302901950.26407653</v>
      </c>
      <c r="K13" s="450">
        <v>311608839.28559732</v>
      </c>
      <c r="L13" s="450">
        <v>407065491.73521549</v>
      </c>
      <c r="M13" s="451"/>
      <c r="N13" s="590"/>
    </row>
    <row r="14" spans="1:14" ht="12.75" x14ac:dyDescent="0.2">
      <c r="A14" s="449" t="s">
        <v>497</v>
      </c>
      <c r="B14" s="450">
        <v>179006704.84626919</v>
      </c>
      <c r="C14" s="450">
        <v>123641827.9232143</v>
      </c>
      <c r="D14" s="450">
        <v>138327589.57797658</v>
      </c>
      <c r="E14" s="450">
        <v>135513641.22571999</v>
      </c>
      <c r="F14" s="450">
        <v>103743810.59465368</v>
      </c>
      <c r="G14" s="450">
        <v>138747973.8251988</v>
      </c>
      <c r="H14" s="450">
        <v>142075284.55517718</v>
      </c>
      <c r="I14" s="450">
        <v>434380541.21987325</v>
      </c>
      <c r="J14" s="450">
        <v>276628005.73058379</v>
      </c>
      <c r="K14" s="450">
        <v>263344294.2395083</v>
      </c>
      <c r="L14" s="450">
        <v>351240116.56123716</v>
      </c>
      <c r="M14" s="451"/>
      <c r="N14" s="590"/>
    </row>
    <row r="15" spans="1:14" ht="12.75" x14ac:dyDescent="0.2">
      <c r="A15" s="449" t="s">
        <v>496</v>
      </c>
      <c r="B15" s="450">
        <v>68907801.303166687</v>
      </c>
      <c r="C15" s="450">
        <v>62457316.612771541</v>
      </c>
      <c r="D15" s="450">
        <v>104478499.19148935</v>
      </c>
      <c r="E15" s="450">
        <v>187976278.78904</v>
      </c>
      <c r="F15" s="450">
        <v>144971943.18128914</v>
      </c>
      <c r="G15" s="450">
        <v>64317113.420949295</v>
      </c>
      <c r="H15" s="450">
        <v>99569605.013584509</v>
      </c>
      <c r="I15" s="450">
        <v>364425078.26493734</v>
      </c>
      <c r="J15" s="450">
        <v>253202218.27251732</v>
      </c>
      <c r="K15" s="450">
        <v>175671378.72881177</v>
      </c>
      <c r="L15" s="450">
        <v>269594783.38720143</v>
      </c>
      <c r="M15" s="451"/>
      <c r="N15" s="590"/>
    </row>
    <row r="16" spans="1:14" ht="12.75" x14ac:dyDescent="0.2">
      <c r="A16" s="449" t="s">
        <v>498</v>
      </c>
      <c r="B16" s="450">
        <v>134624977.43811226</v>
      </c>
      <c r="C16" s="450">
        <v>89040429.888055548</v>
      </c>
      <c r="D16" s="450">
        <v>133154121.32013087</v>
      </c>
      <c r="E16" s="450">
        <v>164027493.34915999</v>
      </c>
      <c r="F16" s="450">
        <v>154141789.48205101</v>
      </c>
      <c r="G16" s="450">
        <v>115837950.53552753</v>
      </c>
      <c r="H16" s="450">
        <v>178531635.40426666</v>
      </c>
      <c r="I16" s="450">
        <v>231308289.86436662</v>
      </c>
      <c r="J16" s="450">
        <v>157360594.96352369</v>
      </c>
      <c r="K16" s="450">
        <v>140836701.23690817</v>
      </c>
      <c r="L16" s="450">
        <v>169449652.76233721</v>
      </c>
      <c r="M16" s="451"/>
      <c r="N16" s="590"/>
    </row>
    <row r="17" spans="1:15" ht="12.75" x14ac:dyDescent="0.2">
      <c r="A17" s="449" t="s">
        <v>500</v>
      </c>
      <c r="B17" s="450">
        <v>96158247.705379516</v>
      </c>
      <c r="C17" s="450">
        <v>44529728.767307192</v>
      </c>
      <c r="D17" s="450">
        <v>82028454.668843776</v>
      </c>
      <c r="E17" s="450">
        <v>112715529.84332</v>
      </c>
      <c r="F17" s="450">
        <v>104096132.55902585</v>
      </c>
      <c r="G17" s="450">
        <v>59561652.249217242</v>
      </c>
      <c r="H17" s="450">
        <v>62930067.91201254</v>
      </c>
      <c r="I17" s="450">
        <v>127616459.91505076</v>
      </c>
      <c r="J17" s="450">
        <v>100419878.43757316</v>
      </c>
      <c r="K17" s="450">
        <v>110466790.63696405</v>
      </c>
      <c r="L17" s="450">
        <v>151983033.37914273</v>
      </c>
      <c r="M17" s="451"/>
      <c r="N17" s="590"/>
    </row>
    <row r="18" spans="1:15" ht="12.75" x14ac:dyDescent="0.2">
      <c r="A18" s="449" t="s">
        <v>501</v>
      </c>
      <c r="B18" s="450">
        <v>9068663.1099116839</v>
      </c>
      <c r="C18" s="450">
        <v>40373348.243934266</v>
      </c>
      <c r="D18" s="450">
        <v>13929045.176468935</v>
      </c>
      <c r="E18" s="450">
        <v>9639181.864599999</v>
      </c>
      <c r="F18" s="450">
        <v>9614887.3789981753</v>
      </c>
      <c r="G18" s="450">
        <v>16251306.838739339</v>
      </c>
      <c r="H18" s="450">
        <v>16309201.577606764</v>
      </c>
      <c r="I18" s="450">
        <v>39401246.590282783</v>
      </c>
      <c r="J18" s="450">
        <v>155265130.28780186</v>
      </c>
      <c r="K18" s="450">
        <v>165346911.84009668</v>
      </c>
      <c r="L18" s="450">
        <v>137584438.12043405</v>
      </c>
      <c r="M18" s="451"/>
      <c r="N18" s="590"/>
    </row>
    <row r="19" spans="1:15" ht="12.75" x14ac:dyDescent="0.2">
      <c r="A19" s="449" t="s">
        <v>499</v>
      </c>
      <c r="B19" s="450">
        <v>31924855.351153452</v>
      </c>
      <c r="C19" s="450">
        <v>40999369.072110027</v>
      </c>
      <c r="D19" s="450">
        <v>40902318.071357079</v>
      </c>
      <c r="E19" s="450">
        <v>65415326.179779999</v>
      </c>
      <c r="F19" s="450">
        <v>46811127.651361644</v>
      </c>
      <c r="G19" s="450">
        <v>80390266.921754465</v>
      </c>
      <c r="H19" s="450">
        <v>111945525.5520362</v>
      </c>
      <c r="I19" s="450">
        <v>165071381.3721655</v>
      </c>
      <c r="J19" s="450">
        <v>108518643.34688735</v>
      </c>
      <c r="K19" s="450">
        <v>88279382.849282295</v>
      </c>
      <c r="L19" s="450">
        <v>99792292.145177782</v>
      </c>
      <c r="M19" s="451"/>
      <c r="N19" s="590"/>
    </row>
    <row r="20" spans="1:15" ht="12.75" x14ac:dyDescent="0.2">
      <c r="A20" s="449" t="s">
        <v>502</v>
      </c>
      <c r="B20" s="450">
        <v>19655540.425577022</v>
      </c>
      <c r="C20" s="450">
        <v>16388556.836441996</v>
      </c>
      <c r="D20" s="450">
        <v>15854103.314053014</v>
      </c>
      <c r="E20" s="450">
        <v>18399498.831899997</v>
      </c>
      <c r="F20" s="450">
        <v>18128058.36859753</v>
      </c>
      <c r="G20" s="450">
        <v>18306277.375074893</v>
      </c>
      <c r="H20" s="450">
        <v>18017005.49448806</v>
      </c>
      <c r="I20" s="450">
        <v>23584638.910057444</v>
      </c>
      <c r="J20" s="450">
        <v>24223192.298022892</v>
      </c>
      <c r="K20" s="450">
        <v>40005909.303507052</v>
      </c>
      <c r="L20" s="450">
        <v>47854999.009879626</v>
      </c>
      <c r="M20" s="451"/>
      <c r="N20" s="590"/>
      <c r="O20" s="452"/>
    </row>
    <row r="21" spans="1:15" ht="12.75" x14ac:dyDescent="0.2">
      <c r="A21" s="449" t="s">
        <v>505</v>
      </c>
      <c r="B21" s="450">
        <v>6468618.9094042946</v>
      </c>
      <c r="C21" s="450">
        <v>5593184.9084286857</v>
      </c>
      <c r="D21" s="450">
        <v>11316086.427496459</v>
      </c>
      <c r="E21" s="450">
        <v>23651260.214620002</v>
      </c>
      <c r="F21" s="450">
        <v>15465473.703236479</v>
      </c>
      <c r="G21" s="450">
        <v>9080756.4072104357</v>
      </c>
      <c r="H21" s="450">
        <v>7019351.0208925996</v>
      </c>
      <c r="I21" s="450">
        <v>7277520.4297423838</v>
      </c>
      <c r="J21" s="450">
        <v>7442495.8230020683</v>
      </c>
      <c r="K21" s="450">
        <v>11056657.670265798</v>
      </c>
      <c r="L21" s="450">
        <v>5266815.4458599994</v>
      </c>
      <c r="M21" s="451"/>
      <c r="N21" s="590"/>
    </row>
    <row r="22" spans="1:15" ht="12.75" x14ac:dyDescent="0.2">
      <c r="A22" s="449" t="s">
        <v>504</v>
      </c>
      <c r="B22" s="450">
        <v>2157369.8041699999</v>
      </c>
      <c r="C22" s="450">
        <v>2614534.5551999998</v>
      </c>
      <c r="D22" s="450">
        <v>2459545.6821000003</v>
      </c>
      <c r="E22" s="450">
        <v>2294806.98325</v>
      </c>
      <c r="F22" s="450">
        <v>2818617.4189774888</v>
      </c>
      <c r="G22" s="450">
        <v>2574450.5375817707</v>
      </c>
      <c r="H22" s="450">
        <v>3050984.6852615234</v>
      </c>
      <c r="I22" s="450">
        <v>3428563.6587596955</v>
      </c>
      <c r="J22" s="450">
        <v>3241107.332970473</v>
      </c>
      <c r="K22" s="450">
        <v>2972047.8200155683</v>
      </c>
      <c r="L22" s="450">
        <v>2501871.8905540877</v>
      </c>
      <c r="M22" s="451"/>
      <c r="N22" s="590"/>
    </row>
    <row r="23" spans="1:15" ht="12.75" x14ac:dyDescent="0.2">
      <c r="A23" s="449" t="s">
        <v>503</v>
      </c>
      <c r="B23" s="450">
        <v>5706551.4531299993</v>
      </c>
      <c r="C23" s="450">
        <v>7269178.1679999996</v>
      </c>
      <c r="D23" s="450">
        <v>6547623.2617000006</v>
      </c>
      <c r="E23" s="450">
        <v>6231787.3898499999</v>
      </c>
      <c r="F23" s="450">
        <v>6008574.417040281</v>
      </c>
      <c r="G23" s="450">
        <v>7885246.3756776359</v>
      </c>
      <c r="H23" s="450">
        <v>7656701.8052467592</v>
      </c>
      <c r="I23" s="450">
        <v>9002161.7391905803</v>
      </c>
      <c r="J23" s="450">
        <v>7737160.4530204516</v>
      </c>
      <c r="K23" s="450">
        <v>8758022.0222891849</v>
      </c>
      <c r="L23" s="450">
        <v>1159171.9396730051</v>
      </c>
      <c r="M23" s="451"/>
      <c r="N23" s="590"/>
    </row>
    <row r="24" spans="1:15" ht="12.75" x14ac:dyDescent="0.2">
      <c r="A24" s="449" t="s">
        <v>506</v>
      </c>
      <c r="B24" s="450">
        <v>2888668.4778900002</v>
      </c>
      <c r="C24" s="450">
        <v>3061429.7208000002</v>
      </c>
      <c r="D24" s="450">
        <v>2926337.6958999997</v>
      </c>
      <c r="E24" s="450">
        <v>2482483.5123299998</v>
      </c>
      <c r="F24" s="450">
        <v>2314067.4608615283</v>
      </c>
      <c r="G24" s="450">
        <v>2725409.8561216169</v>
      </c>
      <c r="H24" s="450">
        <v>5179396.3332794718</v>
      </c>
      <c r="I24" s="450">
        <v>5127761.8147025798</v>
      </c>
      <c r="J24" s="450">
        <v>5353007.8559589926</v>
      </c>
      <c r="K24" s="450">
        <v>5255449.2869282132</v>
      </c>
      <c r="L24" s="450">
        <v>1119666.6906003875</v>
      </c>
      <c r="M24" s="451"/>
      <c r="N24" s="590"/>
    </row>
    <row r="25" spans="1:15" ht="12" customHeight="1" x14ac:dyDescent="0.2">
      <c r="A25" s="449" t="s">
        <v>507</v>
      </c>
      <c r="B25" s="450">
        <v>2232926.1892499998</v>
      </c>
      <c r="C25" s="450">
        <v>1601235.8291999998</v>
      </c>
      <c r="D25" s="450">
        <v>1953421.1561500002</v>
      </c>
      <c r="E25" s="450">
        <v>1974469.6207799998</v>
      </c>
      <c r="F25" s="450">
        <v>3326573.2081514923</v>
      </c>
      <c r="G25" s="450">
        <v>3236894.3039723476</v>
      </c>
      <c r="H25" s="450">
        <v>4304223.9769679606</v>
      </c>
      <c r="I25" s="450">
        <v>2660652.1127726398</v>
      </c>
      <c r="J25" s="450">
        <v>1562014.4240889621</v>
      </c>
      <c r="K25" s="450">
        <v>2476848.6427423134</v>
      </c>
      <c r="L25" s="450">
        <v>104739.46142330162</v>
      </c>
      <c r="M25" s="451"/>
      <c r="N25" s="590"/>
      <c r="O25" s="452"/>
    </row>
    <row r="26" spans="1:15" ht="12.75" x14ac:dyDescent="0.2">
      <c r="A26" s="449" t="s">
        <v>508</v>
      </c>
      <c r="B26" s="450">
        <v>498347.86392999993</v>
      </c>
      <c r="C26" s="450">
        <v>108743.87999999999</v>
      </c>
      <c r="D26" s="450">
        <v>138607.74124999999</v>
      </c>
      <c r="E26" s="450">
        <v>51698.7</v>
      </c>
      <c r="F26" s="450">
        <v>796532.59656573122</v>
      </c>
      <c r="G26" s="450">
        <v>269871.92775999999</v>
      </c>
      <c r="H26" s="450">
        <v>310226.00983628561</v>
      </c>
      <c r="I26" s="450">
        <v>121680.14303237597</v>
      </c>
      <c r="J26" s="450">
        <v>187009.38300606937</v>
      </c>
      <c r="K26" s="450">
        <v>311415.66533782915</v>
      </c>
      <c r="L26" s="450">
        <v>101220.40527999999</v>
      </c>
      <c r="M26" s="451"/>
      <c r="N26" s="590"/>
    </row>
    <row r="27" spans="1:15" ht="12.75" x14ac:dyDescent="0.2">
      <c r="A27" s="449" t="s">
        <v>510</v>
      </c>
      <c r="B27" s="450">
        <v>42339.869109999992</v>
      </c>
      <c r="C27" s="450">
        <v>21522.379199999999</v>
      </c>
      <c r="D27" s="450">
        <v>11714.80695</v>
      </c>
      <c r="E27" s="450">
        <v>4561.6499999999996</v>
      </c>
      <c r="F27" s="450">
        <v>98514.900000000009</v>
      </c>
      <c r="G27" s="450">
        <v>152382.32651863317</v>
      </c>
      <c r="H27" s="450">
        <v>437429.05606000003</v>
      </c>
      <c r="I27" s="450">
        <v>348567.93099999998</v>
      </c>
      <c r="J27" s="450">
        <v>285994.08658</v>
      </c>
      <c r="K27" s="450">
        <v>409447.94500000001</v>
      </c>
      <c r="L27" s="450">
        <v>60956.5</v>
      </c>
      <c r="M27" s="451"/>
      <c r="N27" s="590"/>
    </row>
    <row r="28" spans="1:15" ht="12.75" x14ac:dyDescent="0.2">
      <c r="A28" s="449" t="s">
        <v>509</v>
      </c>
      <c r="B28" s="450">
        <v>57491.882610000001</v>
      </c>
      <c r="C28" s="450">
        <v>70308</v>
      </c>
      <c r="D28" s="450">
        <v>130993.5</v>
      </c>
      <c r="E28" s="450">
        <v>70696.3</v>
      </c>
      <c r="F28" s="450">
        <v>85879.494999999995</v>
      </c>
      <c r="G28" s="450">
        <v>127894.05298755187</v>
      </c>
      <c r="H28" s="450">
        <v>162967.48003844672</v>
      </c>
      <c r="I28" s="450">
        <v>181533.05207262436</v>
      </c>
      <c r="J28" s="450">
        <v>116385.79927355776</v>
      </c>
      <c r="K28" s="450">
        <v>133134.14986679205</v>
      </c>
      <c r="L28" s="450">
        <v>40224.122341352166</v>
      </c>
      <c r="M28" s="451"/>
      <c r="N28" s="590"/>
    </row>
    <row r="29" spans="1:15" ht="12.75" x14ac:dyDescent="0.2">
      <c r="A29" s="449" t="s">
        <v>511</v>
      </c>
      <c r="B29" s="450">
        <v>48702.754459999996</v>
      </c>
      <c r="C29" s="450">
        <v>34813.195199999995</v>
      </c>
      <c r="D29" s="450">
        <v>24902.6855</v>
      </c>
      <c r="E29" s="450">
        <v>31659.407620000002</v>
      </c>
      <c r="F29" s="450">
        <v>46212.574770132938</v>
      </c>
      <c r="G29" s="450">
        <v>66382.008094191769</v>
      </c>
      <c r="H29" s="450">
        <v>59627.639649930774</v>
      </c>
      <c r="I29" s="450">
        <v>180435.3183192843</v>
      </c>
      <c r="J29" s="450">
        <v>253444.2975235428</v>
      </c>
      <c r="K29" s="450">
        <v>20048.527828970004</v>
      </c>
      <c r="L29" s="450">
        <v>1605.3000000000002</v>
      </c>
      <c r="M29" s="451"/>
      <c r="N29" s="590"/>
    </row>
    <row r="30" spans="1:15" ht="12.75" x14ac:dyDescent="0.2">
      <c r="A30" s="453"/>
      <c r="B30" s="453"/>
      <c r="C30" s="453"/>
      <c r="D30" s="453"/>
      <c r="E30" s="453"/>
      <c r="F30" s="453"/>
      <c r="G30" s="453"/>
      <c r="H30" s="453"/>
      <c r="I30" s="453"/>
      <c r="J30" s="453"/>
      <c r="K30" s="453"/>
      <c r="L30" s="140"/>
      <c r="M30" s="451"/>
      <c r="N30" s="590"/>
    </row>
    <row r="31" spans="1:15" ht="12.75" x14ac:dyDescent="0.2">
      <c r="A31" s="454" t="s">
        <v>0</v>
      </c>
      <c r="B31" s="138">
        <f>SUM(B5:B29)</f>
        <v>3116412354.891398</v>
      </c>
      <c r="C31" s="138">
        <f>SUM(C5:C29)</f>
        <v>2706222980.2799611</v>
      </c>
      <c r="D31" s="138">
        <f>SUM(D5:D29)</f>
        <v>3401603287.9033079</v>
      </c>
      <c r="E31" s="138">
        <f t="shared" ref="E31:J31" si="0">SUM(E5:E29)</f>
        <v>4953502860.6004286</v>
      </c>
      <c r="F31" s="138">
        <f t="shared" si="0"/>
        <v>4761418323.2587938</v>
      </c>
      <c r="G31" s="138">
        <f t="shared" si="0"/>
        <v>4261104396.3223124</v>
      </c>
      <c r="H31" s="138">
        <f t="shared" si="0"/>
        <v>6842950707.135829</v>
      </c>
      <c r="I31" s="138">
        <f t="shared" si="0"/>
        <v>11124912184.573622</v>
      </c>
      <c r="J31" s="138">
        <f t="shared" si="0"/>
        <v>7665949738.4469872</v>
      </c>
      <c r="K31" s="138">
        <f>SUM(K5:K29)</f>
        <v>8070085243.7380505</v>
      </c>
      <c r="L31" s="135">
        <f>SUM(L5:L29)</f>
        <v>8301164513.74648</v>
      </c>
      <c r="M31" s="451"/>
      <c r="N31" s="590"/>
    </row>
    <row r="32" spans="1:15" ht="12.75" x14ac:dyDescent="0.2">
      <c r="A32" s="455"/>
      <c r="B32" s="456"/>
      <c r="C32" s="456"/>
      <c r="D32" s="456"/>
      <c r="E32" s="456"/>
      <c r="F32" s="456"/>
      <c r="G32" s="457"/>
      <c r="H32" s="457"/>
      <c r="I32" s="457"/>
      <c r="J32" s="457"/>
      <c r="K32" s="457"/>
      <c r="L32" s="457"/>
    </row>
    <row r="33" spans="1:13" ht="82.5" customHeight="1" x14ac:dyDescent="0.2">
      <c r="A33" s="1082" t="s">
        <v>851</v>
      </c>
      <c r="B33" s="1082"/>
      <c r="C33" s="1082"/>
      <c r="D33" s="1082"/>
      <c r="E33" s="1082"/>
      <c r="F33" s="1082"/>
      <c r="G33" s="1082"/>
      <c r="H33" s="1082"/>
      <c r="I33" s="1082"/>
      <c r="J33" s="458"/>
      <c r="K33" s="453"/>
      <c r="L33" s="140"/>
      <c r="M33" s="140"/>
    </row>
    <row r="34" spans="1:13" ht="12.75" x14ac:dyDescent="0.2">
      <c r="D34" s="459"/>
      <c r="E34" s="459"/>
      <c r="F34" s="459"/>
      <c r="G34" s="122"/>
      <c r="K34" s="138"/>
      <c r="L34" s="138"/>
      <c r="M34" s="138"/>
    </row>
    <row r="35" spans="1:13" ht="12.75" x14ac:dyDescent="0.2">
      <c r="B35" s="460"/>
      <c r="D35" s="459"/>
      <c r="E35" s="459"/>
      <c r="F35" s="459"/>
      <c r="G35" s="122"/>
    </row>
    <row r="36" spans="1:13" ht="12.75" x14ac:dyDescent="0.2">
      <c r="D36" s="459"/>
      <c r="E36" s="459"/>
      <c r="F36" s="459"/>
      <c r="G36" s="269"/>
    </row>
    <row r="37" spans="1:13" ht="12.75" x14ac:dyDescent="0.2">
      <c r="D37" s="459"/>
      <c r="E37" s="459"/>
      <c r="F37" s="459"/>
      <c r="G37" s="122"/>
    </row>
    <row r="38" spans="1:13" ht="12.75" x14ac:dyDescent="0.2">
      <c r="D38" s="459"/>
      <c r="E38" s="459"/>
      <c r="F38" s="459"/>
      <c r="G38" s="122"/>
    </row>
    <row r="39" spans="1:13" ht="12.75" x14ac:dyDescent="0.2">
      <c r="D39" s="459"/>
      <c r="E39" s="459"/>
      <c r="F39" s="459"/>
      <c r="G39" s="122"/>
    </row>
    <row r="40" spans="1:13" ht="12.75" x14ac:dyDescent="0.2">
      <c r="D40" s="459"/>
      <c r="E40" s="459"/>
      <c r="F40" s="459"/>
      <c r="G40" s="122"/>
    </row>
    <row r="41" spans="1:13" ht="12.75" x14ac:dyDescent="0.2">
      <c r="D41" s="459"/>
      <c r="E41" s="459"/>
      <c r="F41" s="459"/>
      <c r="G41" s="122"/>
    </row>
    <row r="42" spans="1:13" ht="12.75" x14ac:dyDescent="0.2">
      <c r="B42" s="461"/>
      <c r="D42" s="459"/>
      <c r="E42" s="459"/>
      <c r="F42" s="459"/>
      <c r="G42" s="122"/>
    </row>
    <row r="43" spans="1:13" x14ac:dyDescent="0.2">
      <c r="B43" s="461"/>
    </row>
  </sheetData>
  <mergeCells count="2">
    <mergeCell ref="A2:I2"/>
    <mergeCell ref="A33:I33"/>
  </mergeCells>
  <printOptions horizontalCentered="1" verticalCentered="1"/>
  <pageMargins left="0" right="0" top="0" bottom="0" header="0.31496062992125984" footer="0.31496062992125984"/>
  <pageSetup paperSize="9" scale="62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1A364A-0C3A-466B-8655-DC65161FB86D}">
  <sheetPr>
    <tabColor rgb="FF002060"/>
  </sheetPr>
  <dimension ref="A1:T91"/>
  <sheetViews>
    <sheetView showGridLines="0" view="pageBreakPreview" zoomScaleNormal="100" zoomScaleSheetLayoutView="100" workbookViewId="0"/>
  </sheetViews>
  <sheetFormatPr baseColWidth="10" defaultColWidth="11.5703125" defaultRowHeight="12" x14ac:dyDescent="0.2"/>
  <cols>
    <col min="1" max="1" width="20.7109375" style="3" customWidth="1"/>
    <col min="2" max="4" width="15.7109375" style="485" customWidth="1"/>
    <col min="5" max="5" width="15.7109375" style="3" customWidth="1"/>
    <col min="6" max="7" width="15.7109375" style="462" customWidth="1"/>
    <col min="8" max="12" width="15.7109375" style="3" customWidth="1"/>
    <col min="13" max="13" width="4.140625" style="3" customWidth="1"/>
    <col min="14" max="14" width="12.28515625" style="3" bestFit="1" customWidth="1"/>
    <col min="15" max="17" width="11.5703125" style="3"/>
    <col min="18" max="19" width="0" style="3" hidden="1" customWidth="1"/>
    <col min="20" max="16384" width="11.5703125" style="3"/>
  </cols>
  <sheetData>
    <row r="1" spans="1:16" ht="12.75" x14ac:dyDescent="0.2">
      <c r="A1" s="107" t="s">
        <v>512</v>
      </c>
      <c r="B1" s="122"/>
      <c r="C1" s="122"/>
      <c r="D1" s="122"/>
    </row>
    <row r="2" spans="1:16" ht="31.5" customHeight="1" x14ac:dyDescent="0.25">
      <c r="A2" s="1083" t="s">
        <v>513</v>
      </c>
      <c r="B2" s="1083"/>
      <c r="C2" s="1083"/>
      <c r="D2" s="1083"/>
      <c r="E2" s="1083"/>
      <c r="F2" s="1083"/>
      <c r="G2" s="1083"/>
      <c r="H2" s="1083"/>
      <c r="I2" s="1083"/>
      <c r="J2" s="463"/>
    </row>
    <row r="3" spans="1:16" ht="12.75" x14ac:dyDescent="0.2">
      <c r="A3" s="140"/>
      <c r="B3" s="122"/>
      <c r="C3" s="122"/>
      <c r="D3" s="122"/>
      <c r="F3" s="464"/>
      <c r="G3" s="464"/>
      <c r="I3" s="127"/>
      <c r="J3" s="127"/>
      <c r="K3" s="465"/>
      <c r="L3" s="465"/>
    </row>
    <row r="4" spans="1:16" ht="13.5" thickBot="1" x14ac:dyDescent="0.25">
      <c r="A4" s="446" t="s">
        <v>486</v>
      </c>
      <c r="B4" s="447">
        <v>2015</v>
      </c>
      <c r="C4" s="447">
        <v>2016</v>
      </c>
      <c r="D4" s="447">
        <v>2017</v>
      </c>
      <c r="E4" s="447">
        <v>2018</v>
      </c>
      <c r="F4" s="447">
        <v>2019</v>
      </c>
      <c r="G4" s="447">
        <v>2020</v>
      </c>
      <c r="H4" s="447">
        <v>2021</v>
      </c>
      <c r="I4" s="447">
        <v>2022</v>
      </c>
      <c r="J4" s="447">
        <v>2023</v>
      </c>
      <c r="K4" s="447">
        <v>2024</v>
      </c>
      <c r="L4" s="447" t="s">
        <v>606</v>
      </c>
      <c r="M4" s="465"/>
      <c r="P4" s="466"/>
    </row>
    <row r="5" spans="1:16" ht="13.5" thickBot="1" x14ac:dyDescent="0.25">
      <c r="A5" s="467" t="s">
        <v>514</v>
      </c>
      <c r="B5" s="468">
        <f t="shared" ref="B5:L5" si="0">SUM(B6:B30)</f>
        <v>2349928988.7899995</v>
      </c>
      <c r="C5" s="468">
        <f t="shared" si="0"/>
        <v>1539174853.1900003</v>
      </c>
      <c r="D5" s="468">
        <f t="shared" si="0"/>
        <v>1890777102.5600004</v>
      </c>
      <c r="E5" s="468">
        <f t="shared" si="0"/>
        <v>3185578835.4300003</v>
      </c>
      <c r="F5" s="468">
        <f t="shared" si="0"/>
        <v>2927116454.2500005</v>
      </c>
      <c r="G5" s="468">
        <f t="shared" si="0"/>
        <v>2648430124.3700008</v>
      </c>
      <c r="H5" s="468">
        <f t="shared" si="0"/>
        <v>2981711958.4000001</v>
      </c>
      <c r="I5" s="468">
        <f t="shared" si="0"/>
        <v>7875150511.4099979</v>
      </c>
      <c r="J5" s="468">
        <f t="shared" si="0"/>
        <v>5253597349.9700003</v>
      </c>
      <c r="K5" s="468">
        <f t="shared" si="0"/>
        <v>5579381144.249999</v>
      </c>
      <c r="L5" s="468">
        <f t="shared" si="0"/>
        <v>6982138710.54</v>
      </c>
      <c r="M5" s="450"/>
      <c r="P5" s="466"/>
    </row>
    <row r="6" spans="1:16" ht="12.75" x14ac:dyDescent="0.2">
      <c r="A6" s="449" t="s">
        <v>487</v>
      </c>
      <c r="B6" s="450">
        <v>415256250.88999999</v>
      </c>
      <c r="C6" s="450">
        <v>313663812.89999998</v>
      </c>
      <c r="D6" s="450">
        <v>494474963.68000001</v>
      </c>
      <c r="E6" s="450">
        <v>1085384780.1799998</v>
      </c>
      <c r="F6" s="450">
        <v>1031284773.38</v>
      </c>
      <c r="G6" s="450">
        <v>762972221.68000007</v>
      </c>
      <c r="H6" s="450">
        <v>848977061.24000001</v>
      </c>
      <c r="I6" s="450">
        <v>2086366169.0300002</v>
      </c>
      <c r="J6" s="450">
        <v>1405742153.3800001</v>
      </c>
      <c r="K6" s="450">
        <v>1225744176.8799999</v>
      </c>
      <c r="L6" s="450">
        <v>1344395555.01</v>
      </c>
      <c r="M6" s="469"/>
      <c r="N6" s="452"/>
      <c r="P6" s="466"/>
    </row>
    <row r="7" spans="1:16" ht="12.75" x14ac:dyDescent="0.2">
      <c r="A7" s="449" t="s">
        <v>488</v>
      </c>
      <c r="B7" s="450">
        <v>356823875.94999999</v>
      </c>
      <c r="C7" s="450">
        <v>21985207.27</v>
      </c>
      <c r="D7" s="450">
        <v>258608519.87</v>
      </c>
      <c r="E7" s="450">
        <v>531759344.56</v>
      </c>
      <c r="F7" s="450">
        <v>409620300.06999999</v>
      </c>
      <c r="G7" s="450">
        <v>248719168.84999999</v>
      </c>
      <c r="H7" s="450">
        <v>215808290.16999999</v>
      </c>
      <c r="I7" s="450">
        <v>1118649480.3899999</v>
      </c>
      <c r="J7" s="450">
        <v>858603333.44000006</v>
      </c>
      <c r="K7" s="450">
        <v>954970474.49000001</v>
      </c>
      <c r="L7" s="450">
        <v>1035250571.36</v>
      </c>
      <c r="M7" s="469"/>
      <c r="N7" s="452"/>
      <c r="P7" s="466"/>
    </row>
    <row r="8" spans="1:16" ht="12.75" x14ac:dyDescent="0.2">
      <c r="A8" s="449" t="s">
        <v>490</v>
      </c>
      <c r="B8" s="450">
        <v>205679752.31</v>
      </c>
      <c r="C8" s="450">
        <v>177659542.19</v>
      </c>
      <c r="D8" s="450">
        <v>94715680.090000004</v>
      </c>
      <c r="E8" s="450">
        <v>166692977.56</v>
      </c>
      <c r="F8" s="450">
        <v>219003987.89000002</v>
      </c>
      <c r="G8" s="450">
        <v>341034251.15999997</v>
      </c>
      <c r="H8" s="450">
        <v>387924184.31999999</v>
      </c>
      <c r="I8" s="450">
        <v>840677621.75999999</v>
      </c>
      <c r="J8" s="450">
        <v>437310674.51999998</v>
      </c>
      <c r="K8" s="450">
        <v>526678580.03999996</v>
      </c>
      <c r="L8" s="450">
        <v>716672510.12</v>
      </c>
      <c r="M8" s="469"/>
      <c r="N8" s="452"/>
      <c r="P8" s="466"/>
    </row>
    <row r="9" spans="1:16" s="127" customFormat="1" ht="12.75" x14ac:dyDescent="0.2">
      <c r="A9" s="449" t="s">
        <v>489</v>
      </c>
      <c r="B9" s="450">
        <v>126136074.55</v>
      </c>
      <c r="C9" s="450">
        <v>56638874.040000007</v>
      </c>
      <c r="D9" s="450">
        <v>93245662.599999994</v>
      </c>
      <c r="E9" s="450">
        <v>166903539.21000001</v>
      </c>
      <c r="F9" s="450">
        <v>99776063.209999993</v>
      </c>
      <c r="G9" s="450">
        <v>177605902.91</v>
      </c>
      <c r="H9" s="450">
        <v>260483616.35999998</v>
      </c>
      <c r="I9" s="450">
        <v>827667762.97000003</v>
      </c>
      <c r="J9" s="450">
        <v>707485634.02999997</v>
      </c>
      <c r="K9" s="450">
        <v>644009684.25</v>
      </c>
      <c r="L9" s="450">
        <v>670996544.19000006</v>
      </c>
      <c r="M9" s="469"/>
      <c r="N9" s="568"/>
      <c r="P9" s="466"/>
    </row>
    <row r="10" spans="1:16" ht="12.75" x14ac:dyDescent="0.2">
      <c r="A10" s="449" t="s">
        <v>492</v>
      </c>
      <c r="B10" s="450">
        <v>233544864.59999999</v>
      </c>
      <c r="C10" s="450">
        <v>189395284.74000001</v>
      </c>
      <c r="D10" s="450">
        <v>87391273.040000007</v>
      </c>
      <c r="E10" s="450">
        <v>162314150.38</v>
      </c>
      <c r="F10" s="450">
        <v>193952100.26999998</v>
      </c>
      <c r="G10" s="450">
        <v>179542675.66</v>
      </c>
      <c r="H10" s="450">
        <v>244039268.53999999</v>
      </c>
      <c r="I10" s="450">
        <v>573944871.75</v>
      </c>
      <c r="J10" s="450">
        <v>282174535.94999999</v>
      </c>
      <c r="K10" s="450">
        <v>662778565.46000004</v>
      </c>
      <c r="L10" s="450">
        <v>643472051.18999994</v>
      </c>
      <c r="M10" s="469"/>
      <c r="N10" s="452"/>
      <c r="P10" s="466"/>
    </row>
    <row r="11" spans="1:16" ht="12.75" x14ac:dyDescent="0.2">
      <c r="A11" s="449" t="s">
        <v>491</v>
      </c>
      <c r="B11" s="450">
        <v>137066946.16</v>
      </c>
      <c r="C11" s="450">
        <v>49043314.479999997</v>
      </c>
      <c r="D11" s="450">
        <v>81305449.939999998</v>
      </c>
      <c r="E11" s="450">
        <v>211561342.28</v>
      </c>
      <c r="F11" s="450">
        <v>227958678.31</v>
      </c>
      <c r="G11" s="450">
        <v>221747391.53</v>
      </c>
      <c r="H11" s="450">
        <v>239167040.05000001</v>
      </c>
      <c r="I11" s="450">
        <v>519763813.03999996</v>
      </c>
      <c r="J11" s="450">
        <v>232575250.80000001</v>
      </c>
      <c r="K11" s="450">
        <v>369214305.48000002</v>
      </c>
      <c r="L11" s="450">
        <v>398471519.74000001</v>
      </c>
      <c r="M11" s="469"/>
      <c r="N11" s="452"/>
      <c r="P11" s="466"/>
    </row>
    <row r="12" spans="1:16" ht="12.75" x14ac:dyDescent="0.2">
      <c r="A12" s="449" t="s">
        <v>494</v>
      </c>
      <c r="B12" s="450">
        <v>659.47</v>
      </c>
      <c r="C12" s="450">
        <v>3207066.32</v>
      </c>
      <c r="D12" s="450">
        <v>16469485.630000001</v>
      </c>
      <c r="E12" s="450">
        <v>11708222.23</v>
      </c>
      <c r="F12" s="450">
        <v>12646510.309999999</v>
      </c>
      <c r="G12" s="450">
        <v>17097515.369999997</v>
      </c>
      <c r="H12" s="450">
        <v>5899825.0999999996</v>
      </c>
      <c r="I12" s="450">
        <v>316473680.74000001</v>
      </c>
      <c r="J12" s="450">
        <v>119689152</v>
      </c>
      <c r="K12" s="450">
        <v>158176840.80000001</v>
      </c>
      <c r="L12" s="450">
        <v>393820707.20999998</v>
      </c>
      <c r="M12" s="469"/>
      <c r="N12" s="452"/>
      <c r="P12" s="466"/>
    </row>
    <row r="13" spans="1:16" ht="12.75" x14ac:dyDescent="0.2">
      <c r="A13" s="449" t="s">
        <v>493</v>
      </c>
      <c r="B13" s="450">
        <v>288802646.45999998</v>
      </c>
      <c r="C13" s="450">
        <v>253360992.87</v>
      </c>
      <c r="D13" s="450">
        <v>254956497.04999998</v>
      </c>
      <c r="E13" s="450">
        <v>259096897.83000001</v>
      </c>
      <c r="F13" s="450">
        <v>223779154.97999999</v>
      </c>
      <c r="G13" s="450">
        <v>173015567.05000001</v>
      </c>
      <c r="H13" s="450">
        <v>208172795.79999998</v>
      </c>
      <c r="I13" s="450">
        <v>300867695.25999999</v>
      </c>
      <c r="J13" s="450">
        <v>227526375.13</v>
      </c>
      <c r="K13" s="450">
        <v>222786909.44999999</v>
      </c>
      <c r="L13" s="450">
        <v>359356960.65999997</v>
      </c>
      <c r="M13" s="469"/>
      <c r="N13" s="452"/>
      <c r="P13" s="466"/>
    </row>
    <row r="14" spans="1:16" ht="12.75" x14ac:dyDescent="0.2">
      <c r="A14" s="449" t="s">
        <v>495</v>
      </c>
      <c r="B14" s="450">
        <v>299686816.41999996</v>
      </c>
      <c r="C14" s="450">
        <v>259240025.05000001</v>
      </c>
      <c r="D14" s="450">
        <v>213290981.33000001</v>
      </c>
      <c r="E14" s="450">
        <v>137435110.44999999</v>
      </c>
      <c r="F14" s="450">
        <v>129640244.66</v>
      </c>
      <c r="G14" s="450">
        <v>219039733.00999999</v>
      </c>
      <c r="H14" s="450">
        <v>274907427.99000001</v>
      </c>
      <c r="I14" s="450">
        <v>299908188.65999997</v>
      </c>
      <c r="J14" s="450">
        <v>168617298.00999999</v>
      </c>
      <c r="K14" s="450">
        <v>145622747.08000001</v>
      </c>
      <c r="L14" s="450">
        <v>348986198.00999999</v>
      </c>
      <c r="M14" s="469"/>
      <c r="N14" s="452"/>
      <c r="P14" s="466"/>
    </row>
    <row r="15" spans="1:16" ht="12.75" x14ac:dyDescent="0.2">
      <c r="A15" s="449" t="s">
        <v>497</v>
      </c>
      <c r="B15" s="450">
        <v>136941189.25</v>
      </c>
      <c r="C15" s="450">
        <v>87174903.689999998</v>
      </c>
      <c r="D15" s="450">
        <v>91418285.570000008</v>
      </c>
      <c r="E15" s="450">
        <v>91765736.769999996</v>
      </c>
      <c r="F15" s="450">
        <v>67626909.479999989</v>
      </c>
      <c r="G15" s="450">
        <v>104601597.10000001</v>
      </c>
      <c r="H15" s="450">
        <v>78994142.25</v>
      </c>
      <c r="I15" s="450">
        <v>293937779.37</v>
      </c>
      <c r="J15" s="450">
        <v>220979712.68000001</v>
      </c>
      <c r="K15" s="450">
        <v>187059281.72</v>
      </c>
      <c r="L15" s="450">
        <v>301286021.37</v>
      </c>
      <c r="M15" s="469"/>
      <c r="N15" s="452"/>
      <c r="P15" s="466"/>
    </row>
    <row r="16" spans="1:16" ht="12.75" x14ac:dyDescent="0.2">
      <c r="A16" s="449" t="s">
        <v>496</v>
      </c>
      <c r="B16" s="450">
        <v>15536481.15</v>
      </c>
      <c r="C16" s="450">
        <v>25434253.299999997</v>
      </c>
      <c r="D16" s="450">
        <v>62385858.5</v>
      </c>
      <c r="E16" s="450">
        <v>138938998.34999999</v>
      </c>
      <c r="F16" s="450">
        <v>106827611.59</v>
      </c>
      <c r="G16" s="450">
        <v>34468898.82</v>
      </c>
      <c r="H16" s="450">
        <v>53934215.049999997</v>
      </c>
      <c r="I16" s="450">
        <v>306762241.19</v>
      </c>
      <c r="J16" s="450">
        <v>209960498.38</v>
      </c>
      <c r="K16" s="450">
        <v>133376360.53999999</v>
      </c>
      <c r="L16" s="450">
        <v>248578545.09999999</v>
      </c>
      <c r="M16" s="469"/>
      <c r="N16" s="452"/>
      <c r="P16" s="466"/>
    </row>
    <row r="17" spans="1:16" ht="12.75" x14ac:dyDescent="0.2">
      <c r="A17" s="449" t="s">
        <v>498</v>
      </c>
      <c r="B17" s="450">
        <v>75878391.219999999</v>
      </c>
      <c r="C17" s="450">
        <v>41111915.07</v>
      </c>
      <c r="D17" s="450">
        <v>75575204.480000004</v>
      </c>
      <c r="E17" s="450">
        <v>101580341.20999999</v>
      </c>
      <c r="F17" s="450">
        <v>105260682.23999999</v>
      </c>
      <c r="G17" s="450">
        <v>71001110.250000015</v>
      </c>
      <c r="H17" s="450">
        <v>64887353.600000001</v>
      </c>
      <c r="I17" s="450">
        <v>156343275.24000001</v>
      </c>
      <c r="J17" s="450">
        <v>97063111.160000011</v>
      </c>
      <c r="K17" s="450">
        <v>61952658.939999998</v>
      </c>
      <c r="L17" s="450">
        <v>139012210.59</v>
      </c>
      <c r="M17" s="469"/>
      <c r="N17" s="452"/>
      <c r="P17" s="466"/>
    </row>
    <row r="18" spans="1:16" ht="12.75" x14ac:dyDescent="0.2">
      <c r="A18" s="449" t="s">
        <v>501</v>
      </c>
      <c r="B18" s="450">
        <v>1851.9</v>
      </c>
      <c r="C18" s="450">
        <v>31623008.73</v>
      </c>
      <c r="D18" s="450">
        <v>5204824.2</v>
      </c>
      <c r="E18" s="450">
        <v>697580.33000000007</v>
      </c>
      <c r="F18" s="450">
        <v>818638.28</v>
      </c>
      <c r="G18" s="450">
        <v>6200096.8000000007</v>
      </c>
      <c r="H18" s="450">
        <v>5767676.9800000004</v>
      </c>
      <c r="I18" s="450">
        <v>30381196.900000002</v>
      </c>
      <c r="J18" s="450">
        <v>144050915.21000001</v>
      </c>
      <c r="K18" s="450">
        <v>155764108.38999999</v>
      </c>
      <c r="L18" s="450">
        <v>136171178.75999999</v>
      </c>
      <c r="M18" s="469"/>
      <c r="N18" s="452"/>
      <c r="P18" s="466"/>
    </row>
    <row r="19" spans="1:16" ht="12.75" x14ac:dyDescent="0.2">
      <c r="A19" s="449" t="s">
        <v>500</v>
      </c>
      <c r="B19" s="450">
        <v>45275011.489999995</v>
      </c>
      <c r="C19" s="450">
        <v>12959532.629999999</v>
      </c>
      <c r="D19" s="450">
        <v>44307510.899999999</v>
      </c>
      <c r="E19" s="450">
        <v>69258149.189999998</v>
      </c>
      <c r="F19" s="450">
        <v>65758505.040000007</v>
      </c>
      <c r="G19" s="450">
        <v>28264960.719999999</v>
      </c>
      <c r="H19" s="450">
        <v>13171974</v>
      </c>
      <c r="I19" s="450">
        <v>69778242.989999995</v>
      </c>
      <c r="J19" s="450">
        <v>54159557.520000003</v>
      </c>
      <c r="K19" s="450">
        <v>55804370.649999999</v>
      </c>
      <c r="L19" s="450">
        <v>118557662.36</v>
      </c>
      <c r="M19" s="469"/>
      <c r="N19" s="452"/>
      <c r="P19" s="466"/>
    </row>
    <row r="20" spans="1:16" ht="12.75" x14ac:dyDescent="0.2">
      <c r="A20" s="449" t="s">
        <v>499</v>
      </c>
      <c r="B20" s="450">
        <v>9649463.5899999999</v>
      </c>
      <c r="C20" s="450">
        <v>15023096.52</v>
      </c>
      <c r="D20" s="450">
        <v>10813574.67</v>
      </c>
      <c r="E20" s="450">
        <v>32699667.59</v>
      </c>
      <c r="F20" s="450">
        <v>20710318.760000002</v>
      </c>
      <c r="G20" s="450">
        <v>54078141.359999999</v>
      </c>
      <c r="H20" s="450">
        <v>71708375.75</v>
      </c>
      <c r="I20" s="450">
        <v>122562005.59999999</v>
      </c>
      <c r="J20" s="450">
        <v>76054465.530000001</v>
      </c>
      <c r="K20" s="450">
        <v>51744513.920000002</v>
      </c>
      <c r="L20" s="450">
        <v>82046543</v>
      </c>
      <c r="M20" s="469"/>
      <c r="N20" s="452"/>
      <c r="P20" s="466"/>
    </row>
    <row r="21" spans="1:16" ht="12.75" x14ac:dyDescent="0.2">
      <c r="A21" s="449" t="s">
        <v>502</v>
      </c>
      <c r="B21" s="450">
        <v>1919372.6</v>
      </c>
      <c r="C21" s="450">
        <v>95516.83</v>
      </c>
      <c r="D21" s="450">
        <v>980189.5</v>
      </c>
      <c r="E21" s="450">
        <v>2789100.56</v>
      </c>
      <c r="F21" s="450">
        <v>2264132.0499999998</v>
      </c>
      <c r="G21" s="450">
        <v>3445190.3499999996</v>
      </c>
      <c r="H21" s="450">
        <v>2202516.15</v>
      </c>
      <c r="I21" s="450">
        <v>4975895.87</v>
      </c>
      <c r="J21" s="450">
        <v>5854078.3899999997</v>
      </c>
      <c r="K21" s="450">
        <v>17189252.609999999</v>
      </c>
      <c r="L21" s="450">
        <v>39771547.420000002</v>
      </c>
      <c r="M21" s="469"/>
      <c r="N21" s="452"/>
      <c r="P21" s="466"/>
    </row>
    <row r="22" spans="1:16" ht="12.75" x14ac:dyDescent="0.2">
      <c r="A22" s="449" t="s">
        <v>505</v>
      </c>
      <c r="B22" s="450">
        <v>805950.03</v>
      </c>
      <c r="C22" s="450">
        <v>22759.97</v>
      </c>
      <c r="D22" s="450">
        <v>3631134.7199999997</v>
      </c>
      <c r="E22" s="450">
        <v>12422326.800000001</v>
      </c>
      <c r="F22" s="450">
        <v>7546069.5999999996</v>
      </c>
      <c r="G22" s="450">
        <v>2381333.91</v>
      </c>
      <c r="H22" s="450">
        <v>1161645</v>
      </c>
      <c r="I22" s="450">
        <v>4263.3999999999996</v>
      </c>
      <c r="J22" s="450">
        <v>3831.15</v>
      </c>
      <c r="K22" s="450">
        <v>6851.03</v>
      </c>
      <c r="L22" s="450">
        <v>2612921.69</v>
      </c>
      <c r="M22" s="469"/>
      <c r="N22" s="452"/>
      <c r="P22" s="829"/>
    </row>
    <row r="23" spans="1:16" ht="12.75" x14ac:dyDescent="0.2">
      <c r="A23" s="449" t="s">
        <v>504</v>
      </c>
      <c r="B23" s="450">
        <v>806841.22</v>
      </c>
      <c r="C23" s="450">
        <v>943407.78</v>
      </c>
      <c r="D23" s="450">
        <v>1055998.03</v>
      </c>
      <c r="E23" s="450">
        <v>1077439.94</v>
      </c>
      <c r="F23" s="450">
        <v>1062264.6599999999</v>
      </c>
      <c r="G23" s="450">
        <v>999648.52</v>
      </c>
      <c r="H23" s="450">
        <v>657888.72</v>
      </c>
      <c r="I23" s="450">
        <v>1438632.1600000001</v>
      </c>
      <c r="J23" s="450">
        <v>1471791.25</v>
      </c>
      <c r="K23" s="450">
        <v>1366103.3399999999</v>
      </c>
      <c r="L23" s="450">
        <v>1808859.81</v>
      </c>
      <c r="M23" s="469"/>
      <c r="N23" s="452"/>
      <c r="P23" s="830"/>
    </row>
    <row r="24" spans="1:16" ht="12.75" x14ac:dyDescent="0.2">
      <c r="A24" s="449" t="s">
        <v>503</v>
      </c>
      <c r="B24" s="450">
        <v>99562.389999999985</v>
      </c>
      <c r="C24" s="450">
        <v>582873.76</v>
      </c>
      <c r="D24" s="450">
        <v>884570.42999999993</v>
      </c>
      <c r="E24" s="450">
        <v>1462575.0499999998</v>
      </c>
      <c r="F24" s="450">
        <v>1546136.0499999998</v>
      </c>
      <c r="G24" s="450">
        <v>2197856.73</v>
      </c>
      <c r="H24" s="450">
        <v>3792919.78</v>
      </c>
      <c r="I24" s="450">
        <v>4454728.49</v>
      </c>
      <c r="J24" s="450">
        <v>4016114.62</v>
      </c>
      <c r="K24" s="450">
        <v>5118104.57</v>
      </c>
      <c r="L24" s="450">
        <v>869732.96</v>
      </c>
      <c r="M24" s="469"/>
      <c r="N24" s="452"/>
    </row>
    <row r="25" spans="1:16" ht="12.75" x14ac:dyDescent="0.2">
      <c r="A25" s="449" t="s">
        <v>507</v>
      </c>
      <c r="B25" s="450">
        <v>89.12</v>
      </c>
      <c r="C25" s="450">
        <v>14.989999999999998</v>
      </c>
      <c r="D25" s="450">
        <v>0</v>
      </c>
      <c r="E25" s="450">
        <v>0</v>
      </c>
      <c r="F25" s="450">
        <v>6.9499999999999993</v>
      </c>
      <c r="G25" s="450">
        <v>2053.8000000000002</v>
      </c>
      <c r="H25" s="450">
        <v>66.23</v>
      </c>
      <c r="I25" s="450">
        <v>445.46000000000004</v>
      </c>
      <c r="J25" s="450">
        <v>561.71</v>
      </c>
      <c r="K25" s="450">
        <v>442.12</v>
      </c>
      <c r="L25" s="450">
        <v>417.54</v>
      </c>
      <c r="M25" s="469"/>
      <c r="N25" s="452"/>
    </row>
    <row r="26" spans="1:16" ht="12.75" x14ac:dyDescent="0.2">
      <c r="A26" s="449" t="s">
        <v>510</v>
      </c>
      <c r="B26" s="450">
        <v>0</v>
      </c>
      <c r="C26" s="450">
        <v>0</v>
      </c>
      <c r="D26" s="450">
        <v>0</v>
      </c>
      <c r="E26" s="450">
        <v>0</v>
      </c>
      <c r="F26" s="450">
        <v>0</v>
      </c>
      <c r="G26" s="450">
        <v>204.17</v>
      </c>
      <c r="H26" s="450">
        <v>0</v>
      </c>
      <c r="I26" s="450">
        <v>323.17</v>
      </c>
      <c r="J26" s="450">
        <v>343.12</v>
      </c>
      <c r="K26" s="450">
        <v>646.11</v>
      </c>
      <c r="L26" s="450">
        <v>269.5</v>
      </c>
      <c r="M26" s="469"/>
      <c r="N26" s="452"/>
    </row>
    <row r="27" spans="1:16" ht="12.75" x14ac:dyDescent="0.2">
      <c r="A27" s="449" t="s">
        <v>508</v>
      </c>
      <c r="B27" s="450">
        <v>0</v>
      </c>
      <c r="C27" s="450">
        <v>0</v>
      </c>
      <c r="D27" s="450">
        <v>0</v>
      </c>
      <c r="E27" s="450">
        <v>0</v>
      </c>
      <c r="F27" s="450">
        <v>0</v>
      </c>
      <c r="G27" s="450">
        <v>554.11</v>
      </c>
      <c r="H27" s="450">
        <v>534.77</v>
      </c>
      <c r="I27" s="450">
        <v>496.5</v>
      </c>
      <c r="J27" s="450">
        <v>449.83000000000004</v>
      </c>
      <c r="K27" s="450">
        <v>2265.3199999999997</v>
      </c>
      <c r="L27" s="450">
        <v>182.95</v>
      </c>
      <c r="M27" s="469"/>
      <c r="N27" s="452"/>
    </row>
    <row r="28" spans="1:16" ht="12.75" x14ac:dyDescent="0.2">
      <c r="A28" s="449" t="s">
        <v>511</v>
      </c>
      <c r="B28" s="450">
        <v>15468.939999999999</v>
      </c>
      <c r="C28" s="450">
        <v>5134.92</v>
      </c>
      <c r="D28" s="450">
        <v>8256.16</v>
      </c>
      <c r="E28" s="450">
        <v>2401.39</v>
      </c>
      <c r="F28" s="450">
        <v>4502.2299999999996</v>
      </c>
      <c r="G28" s="450">
        <v>10984.09</v>
      </c>
      <c r="H28" s="450">
        <v>40343.879999999997</v>
      </c>
      <c r="I28" s="450">
        <v>166297.10999999999</v>
      </c>
      <c r="J28" s="450">
        <v>242359.6</v>
      </c>
      <c r="K28" s="450">
        <v>1081.55</v>
      </c>
      <c r="L28" s="450">
        <v>0</v>
      </c>
      <c r="M28" s="469"/>
      <c r="N28" s="452"/>
    </row>
    <row r="29" spans="1:16" ht="12.75" x14ac:dyDescent="0.2">
      <c r="A29" s="449" t="s">
        <v>506</v>
      </c>
      <c r="B29" s="450">
        <v>1429.08</v>
      </c>
      <c r="C29" s="450">
        <v>4315.1399999999994</v>
      </c>
      <c r="D29" s="450">
        <v>6720.92</v>
      </c>
      <c r="E29" s="450">
        <v>5439.07</v>
      </c>
      <c r="F29" s="450">
        <v>2607.8199999999997</v>
      </c>
      <c r="G29" s="450">
        <v>1950.37</v>
      </c>
      <c r="H29" s="450">
        <v>10425.67</v>
      </c>
      <c r="I29" s="450">
        <v>20996.690000000002</v>
      </c>
      <c r="J29" s="450">
        <v>15132.73</v>
      </c>
      <c r="K29" s="450">
        <v>12134.76</v>
      </c>
      <c r="L29" s="450">
        <v>0</v>
      </c>
      <c r="M29" s="469"/>
      <c r="N29" s="452"/>
    </row>
    <row r="30" spans="1:16" ht="13.5" thickBot="1" x14ac:dyDescent="0.25">
      <c r="A30" s="449" t="s">
        <v>509</v>
      </c>
      <c r="B30" s="450">
        <v>0</v>
      </c>
      <c r="C30" s="450">
        <v>0</v>
      </c>
      <c r="D30" s="450">
        <v>46461.25</v>
      </c>
      <c r="E30" s="450">
        <v>22714.5</v>
      </c>
      <c r="F30" s="450">
        <v>26256.42</v>
      </c>
      <c r="G30" s="450">
        <v>1116.05</v>
      </c>
      <c r="H30" s="450">
        <v>2371</v>
      </c>
      <c r="I30" s="450">
        <v>4407.67</v>
      </c>
      <c r="J30" s="450">
        <v>19.829999999999998</v>
      </c>
      <c r="K30" s="450">
        <v>684.75</v>
      </c>
      <c r="L30" s="450">
        <v>0</v>
      </c>
      <c r="M30" s="469"/>
      <c r="N30" s="452"/>
    </row>
    <row r="31" spans="1:16" ht="13.5" thickBot="1" x14ac:dyDescent="0.25">
      <c r="A31" s="470" t="s">
        <v>518</v>
      </c>
      <c r="B31" s="468">
        <v>553777398.73000002</v>
      </c>
      <c r="C31" s="468">
        <v>921294433.60999978</v>
      </c>
      <c r="D31" s="468">
        <v>1294129001.8199999</v>
      </c>
      <c r="E31" s="468">
        <v>1551829060.0399992</v>
      </c>
      <c r="F31" s="468">
        <v>1595669572.1800001</v>
      </c>
      <c r="G31" s="468">
        <v>1347757603.0999999</v>
      </c>
      <c r="H31" s="468">
        <v>3567002137.6800003</v>
      </c>
      <c r="I31" s="468">
        <v>2953700136.9900002</v>
      </c>
      <c r="J31" s="468">
        <f>SUM(J32:J56)</f>
        <v>2130246987.0900002</v>
      </c>
      <c r="K31" s="468">
        <f>SUM(K32:K56)</f>
        <v>2186965544.8499994</v>
      </c>
      <c r="L31" s="468">
        <f>SUM(L32:L56)</f>
        <v>1293512229.6700003</v>
      </c>
      <c r="M31" s="465"/>
    </row>
    <row r="32" spans="1:16" ht="12.75" x14ac:dyDescent="0.2">
      <c r="A32" s="140" t="s">
        <v>487</v>
      </c>
      <c r="B32" s="122">
        <v>3782788.7499999995</v>
      </c>
      <c r="C32" s="122">
        <v>67873027.98999998</v>
      </c>
      <c r="D32" s="477">
        <v>253105686.56999993</v>
      </c>
      <c r="E32" s="477">
        <v>436969243.44</v>
      </c>
      <c r="F32" s="477">
        <v>289108548.65000015</v>
      </c>
      <c r="G32" s="472">
        <v>141873742.14999998</v>
      </c>
      <c r="H32" s="450">
        <v>619563981.90999985</v>
      </c>
      <c r="I32" s="450">
        <v>798463349.86999965</v>
      </c>
      <c r="J32" s="450">
        <v>356204712.31</v>
      </c>
      <c r="K32" s="450">
        <v>331287142.3499999</v>
      </c>
      <c r="L32" s="450">
        <v>223685878.21000001</v>
      </c>
      <c r="M32" s="465"/>
      <c r="N32" s="452"/>
    </row>
    <row r="33" spans="1:20" ht="15" x14ac:dyDescent="0.25">
      <c r="A33" s="140" t="s">
        <v>494</v>
      </c>
      <c r="B33" s="122">
        <v>1972237.6700000004</v>
      </c>
      <c r="C33" s="122">
        <v>97602573.129999995</v>
      </c>
      <c r="D33" s="477">
        <v>299021879.33999974</v>
      </c>
      <c r="E33" s="477">
        <v>262400716.7299999</v>
      </c>
      <c r="F33" s="477">
        <v>205180204.41</v>
      </c>
      <c r="G33" s="472">
        <v>224292334.49999985</v>
      </c>
      <c r="H33" s="450">
        <v>381879177.25999993</v>
      </c>
      <c r="I33" s="450">
        <v>255627741.18999994</v>
      </c>
      <c r="J33" s="450">
        <v>356088789.54000002</v>
      </c>
      <c r="K33" s="450">
        <v>317357742.94</v>
      </c>
      <c r="L33" s="450">
        <v>200507889.90000001</v>
      </c>
      <c r="M33" s="473"/>
      <c r="N33" s="450"/>
      <c r="O33" s="450"/>
    </row>
    <row r="34" spans="1:20" ht="15" x14ac:dyDescent="0.25">
      <c r="A34" s="140" t="s">
        <v>492</v>
      </c>
      <c r="B34" s="122">
        <v>52833395.039999992</v>
      </c>
      <c r="C34" s="122">
        <v>32647279.890000004</v>
      </c>
      <c r="D34" s="477">
        <v>37020008.899999991</v>
      </c>
      <c r="E34" s="477">
        <v>51038111.769999996</v>
      </c>
      <c r="F34" s="477">
        <v>58885164.350000001</v>
      </c>
      <c r="G34" s="472">
        <v>53879644.410000004</v>
      </c>
      <c r="H34" s="450">
        <v>164896294.55999997</v>
      </c>
      <c r="I34" s="450">
        <v>192432520.05000001</v>
      </c>
      <c r="J34" s="450">
        <v>325576214.03999996</v>
      </c>
      <c r="K34" s="450">
        <v>359482800.31999999</v>
      </c>
      <c r="L34" s="450">
        <v>175532793.82000002</v>
      </c>
      <c r="M34" s="474"/>
      <c r="N34" s="450"/>
      <c r="O34" s="450"/>
      <c r="P34" s="466"/>
      <c r="Q34" s="466"/>
    </row>
    <row r="35" spans="1:20" s="127" customFormat="1" ht="15" x14ac:dyDescent="0.25">
      <c r="A35" s="140" t="s">
        <v>490</v>
      </c>
      <c r="B35" s="122">
        <v>49870293.899999999</v>
      </c>
      <c r="C35" s="122">
        <v>31987064.440000001</v>
      </c>
      <c r="D35" s="477">
        <v>34847381.639999993</v>
      </c>
      <c r="E35" s="477">
        <v>50731251.229999997</v>
      </c>
      <c r="F35" s="477">
        <v>70440473.929999992</v>
      </c>
      <c r="G35" s="472">
        <v>85386663.370000005</v>
      </c>
      <c r="H35" s="450">
        <v>246399825.99999994</v>
      </c>
      <c r="I35" s="450">
        <v>303369010.94</v>
      </c>
      <c r="J35" s="450">
        <v>155604803.37</v>
      </c>
      <c r="K35" s="450">
        <v>212009650.88</v>
      </c>
      <c r="L35" s="450">
        <v>119060027.33000001</v>
      </c>
      <c r="M35" s="474"/>
    </row>
    <row r="36" spans="1:20" ht="15" x14ac:dyDescent="0.25">
      <c r="A36" s="569" t="s">
        <v>489</v>
      </c>
      <c r="B36" s="450">
        <v>12965138.059999999</v>
      </c>
      <c r="C36" s="450">
        <v>10621980.539999999</v>
      </c>
      <c r="D36" s="472">
        <v>21840925.919999998</v>
      </c>
      <c r="E36" s="472">
        <v>13181073.239999998</v>
      </c>
      <c r="F36" s="472">
        <v>29300948.289999999</v>
      </c>
      <c r="G36" s="472">
        <v>51528132.049999997</v>
      </c>
      <c r="H36" s="450">
        <v>272944531.11000001</v>
      </c>
      <c r="I36" s="450">
        <v>467162152.86000001</v>
      </c>
      <c r="J36" s="450">
        <v>246166941.66000003</v>
      </c>
      <c r="K36" s="450">
        <v>220533003.36000001</v>
      </c>
      <c r="L36" s="450">
        <v>115729582.01000001</v>
      </c>
      <c r="M36" s="474"/>
      <c r="P36" s="475"/>
    </row>
    <row r="37" spans="1:20" ht="15" x14ac:dyDescent="0.25">
      <c r="A37" s="140" t="s">
        <v>488</v>
      </c>
      <c r="B37" s="122">
        <v>74705967.979999989</v>
      </c>
      <c r="C37" s="122">
        <v>364284360.0999999</v>
      </c>
      <c r="D37" s="477">
        <v>254940364.47000003</v>
      </c>
      <c r="E37" s="477">
        <v>308562000.86999989</v>
      </c>
      <c r="F37" s="477">
        <v>589779087.00000012</v>
      </c>
      <c r="G37" s="472">
        <v>456368326.80999982</v>
      </c>
      <c r="H37" s="450">
        <v>1239119452.05</v>
      </c>
      <c r="I37" s="450">
        <v>324726355.44</v>
      </c>
      <c r="J37" s="450">
        <v>217137729.47</v>
      </c>
      <c r="K37" s="450">
        <v>197474783.64000002</v>
      </c>
      <c r="L37" s="450">
        <v>107838097.23999999</v>
      </c>
      <c r="M37" s="474"/>
    </row>
    <row r="38" spans="1:20" ht="12.75" x14ac:dyDescent="0.2">
      <c r="A38" s="140" t="s">
        <v>491</v>
      </c>
      <c r="B38" s="122">
        <v>95832840.879999995</v>
      </c>
      <c r="C38" s="122">
        <v>113826598.11999997</v>
      </c>
      <c r="D38" s="477">
        <v>133946565.97000001</v>
      </c>
      <c r="E38" s="477">
        <v>162616331.24999997</v>
      </c>
      <c r="F38" s="477">
        <v>133465439.31</v>
      </c>
      <c r="G38" s="472">
        <v>112395727.99999997</v>
      </c>
      <c r="H38" s="450">
        <v>230283167.26999998</v>
      </c>
      <c r="I38" s="450">
        <v>177704433.04999992</v>
      </c>
      <c r="J38" s="450">
        <v>179604903.08999997</v>
      </c>
      <c r="K38" s="450">
        <v>187131815.28999999</v>
      </c>
      <c r="L38" s="450">
        <v>76523949.719999984</v>
      </c>
    </row>
    <row r="39" spans="1:20" ht="15" x14ac:dyDescent="0.25">
      <c r="A39" s="140" t="s">
        <v>495</v>
      </c>
      <c r="B39" s="122">
        <v>39936731.819999985</v>
      </c>
      <c r="C39" s="122">
        <v>41966269.260000005</v>
      </c>
      <c r="D39" s="477">
        <v>43408346.93</v>
      </c>
      <c r="E39" s="477">
        <v>40466660.560000002</v>
      </c>
      <c r="F39" s="477">
        <v>44445044.389999993</v>
      </c>
      <c r="G39" s="472">
        <v>64230825.640000008</v>
      </c>
      <c r="H39" s="450">
        <v>109079291.27</v>
      </c>
      <c r="I39" s="450">
        <v>72829337.920000002</v>
      </c>
      <c r="J39" s="450">
        <v>57746406.000000007</v>
      </c>
      <c r="K39" s="450">
        <v>67294789.370000005</v>
      </c>
      <c r="L39" s="450">
        <v>76163150.620000035</v>
      </c>
      <c r="M39" s="473"/>
      <c r="N39" s="465"/>
      <c r="O39" s="465"/>
      <c r="P39" s="465"/>
      <c r="Q39" s="465"/>
      <c r="R39" s="465"/>
      <c r="S39" s="465"/>
      <c r="T39" s="465"/>
    </row>
    <row r="40" spans="1:20" ht="15" x14ac:dyDescent="0.25">
      <c r="A40" s="140" t="s">
        <v>497</v>
      </c>
      <c r="B40" s="122">
        <v>28169117.63000001</v>
      </c>
      <c r="C40" s="122">
        <v>20726605.27999999</v>
      </c>
      <c r="D40" s="490">
        <v>31707595.720000006</v>
      </c>
      <c r="E40" s="490">
        <v>27546842.109999999</v>
      </c>
      <c r="F40" s="490">
        <v>22901802.579999991</v>
      </c>
      <c r="G40" s="476">
        <v>15431745.90000001</v>
      </c>
      <c r="H40" s="450">
        <v>41371817.509999998</v>
      </c>
      <c r="I40" s="450">
        <v>115716249.10999998</v>
      </c>
      <c r="J40" s="450">
        <v>32854811.379999999</v>
      </c>
      <c r="K40" s="450">
        <v>57396038.609999999</v>
      </c>
      <c r="L40" s="450">
        <v>48368040.249999993</v>
      </c>
      <c r="M40" s="473"/>
      <c r="N40" s="465"/>
      <c r="O40" s="465"/>
      <c r="P40" s="465"/>
      <c r="Q40" s="465"/>
      <c r="R40" s="465"/>
      <c r="S40" s="465"/>
      <c r="T40" s="465"/>
    </row>
    <row r="41" spans="1:20" ht="12.75" x14ac:dyDescent="0.2">
      <c r="A41" s="140" t="s">
        <v>493</v>
      </c>
      <c r="B41" s="122">
        <v>41388450.070000023</v>
      </c>
      <c r="C41" s="122">
        <v>39987757.650000006</v>
      </c>
      <c r="D41" s="477">
        <v>52505431.340000011</v>
      </c>
      <c r="E41" s="477">
        <v>40977897.549999982</v>
      </c>
      <c r="F41" s="477">
        <v>38349044.249999993</v>
      </c>
      <c r="G41" s="472">
        <v>54018026.13000001</v>
      </c>
      <c r="H41" s="450">
        <v>65012466.039999999</v>
      </c>
      <c r="I41" s="450">
        <v>61343585.300000004</v>
      </c>
      <c r="J41" s="450">
        <v>58411229.120000005</v>
      </c>
      <c r="K41" s="450">
        <v>67265890.799999997</v>
      </c>
      <c r="L41" s="450">
        <v>43417106.310000002</v>
      </c>
      <c r="M41" s="465"/>
      <c r="N41" s="465"/>
      <c r="O41" s="465"/>
      <c r="P41" s="465"/>
      <c r="Q41" s="465"/>
      <c r="R41" s="465"/>
      <c r="S41" s="465"/>
      <c r="T41" s="465"/>
    </row>
    <row r="42" spans="1:20" ht="15" x14ac:dyDescent="0.25">
      <c r="A42" s="140" t="s">
        <v>500</v>
      </c>
      <c r="B42" s="122">
        <v>43544462.630000003</v>
      </c>
      <c r="C42" s="122">
        <v>22252766.829999994</v>
      </c>
      <c r="D42" s="490">
        <v>30808610.84</v>
      </c>
      <c r="E42" s="490">
        <v>36817070.799999997</v>
      </c>
      <c r="F42" s="490">
        <v>29286302.299999993</v>
      </c>
      <c r="G42" s="476">
        <v>21470516.940000001</v>
      </c>
      <c r="H42" s="450">
        <v>37032536.200000003</v>
      </c>
      <c r="I42" s="450">
        <v>47922625.470000006</v>
      </c>
      <c r="J42" s="450">
        <v>38638399.759999998</v>
      </c>
      <c r="K42" s="450">
        <v>47256438.25</v>
      </c>
      <c r="L42" s="450">
        <v>33022815.27</v>
      </c>
      <c r="M42" s="473"/>
      <c r="N42" s="465"/>
      <c r="O42" s="465"/>
      <c r="P42" s="465"/>
      <c r="Q42" s="465"/>
      <c r="R42" s="465"/>
      <c r="S42" s="465"/>
      <c r="T42" s="465"/>
    </row>
    <row r="43" spans="1:20" ht="15" x14ac:dyDescent="0.25">
      <c r="A43" s="140" t="s">
        <v>498</v>
      </c>
      <c r="B43" s="122">
        <v>43092373.820000008</v>
      </c>
      <c r="C43" s="122">
        <v>29716678.100000001</v>
      </c>
      <c r="D43" s="490">
        <v>41945982.120000012</v>
      </c>
      <c r="E43" s="490">
        <v>47533281.609999992</v>
      </c>
      <c r="F43" s="490">
        <v>32984802.900000006</v>
      </c>
      <c r="G43" s="476">
        <v>28541574.749999993</v>
      </c>
      <c r="H43" s="450">
        <v>92244634.230000019</v>
      </c>
      <c r="I43" s="450">
        <v>57562651.850000046</v>
      </c>
      <c r="J43" s="450">
        <v>43288333.449999966</v>
      </c>
      <c r="K43" s="450">
        <v>53302998.330000013</v>
      </c>
      <c r="L43" s="450">
        <v>27702594.159999996</v>
      </c>
      <c r="M43" s="473"/>
      <c r="N43" s="465"/>
      <c r="O43" s="465"/>
      <c r="P43" s="465"/>
      <c r="Q43" s="465"/>
      <c r="R43" s="465"/>
      <c r="S43" s="465"/>
      <c r="T43" s="465"/>
    </row>
    <row r="44" spans="1:20" ht="15" x14ac:dyDescent="0.25">
      <c r="A44" s="140" t="s">
        <v>496</v>
      </c>
      <c r="B44" s="122">
        <v>44455983.600000001</v>
      </c>
      <c r="C44" s="122">
        <v>25115197.129999992</v>
      </c>
      <c r="D44" s="477">
        <v>30075847.449999992</v>
      </c>
      <c r="E44" s="477">
        <v>37912818.020000003</v>
      </c>
      <c r="F44" s="477">
        <v>27545624.259999998</v>
      </c>
      <c r="G44" s="472">
        <v>18080641.159999993</v>
      </c>
      <c r="H44" s="450">
        <v>32102053.259999998</v>
      </c>
      <c r="I44" s="450">
        <v>44296491.939999983</v>
      </c>
      <c r="J44" s="450">
        <v>32119949.209999997</v>
      </c>
      <c r="K44" s="450">
        <v>30898164.200000003</v>
      </c>
      <c r="L44" s="450">
        <v>20503013.000000004</v>
      </c>
      <c r="M44" s="473"/>
      <c r="N44" s="465"/>
      <c r="O44" s="465"/>
      <c r="P44" s="465"/>
      <c r="Q44" s="465"/>
      <c r="R44" s="465"/>
      <c r="S44" s="465"/>
      <c r="T44" s="465"/>
    </row>
    <row r="45" spans="1:20" ht="15" x14ac:dyDescent="0.25">
      <c r="A45" s="140" t="s">
        <v>499</v>
      </c>
      <c r="B45" s="122">
        <v>10982815.459999993</v>
      </c>
      <c r="C45" s="122">
        <v>14553544.039999999</v>
      </c>
      <c r="D45" s="477">
        <v>18670393.109999992</v>
      </c>
      <c r="E45" s="477">
        <v>20897868.690000005</v>
      </c>
      <c r="F45" s="477">
        <v>14951917.119999999</v>
      </c>
      <c r="G45" s="472">
        <v>14050203.010000002</v>
      </c>
      <c r="H45" s="450">
        <v>26887617.290000007</v>
      </c>
      <c r="I45" s="450">
        <v>25050601.439999998</v>
      </c>
      <c r="J45" s="450">
        <v>18726605.330000002</v>
      </c>
      <c r="K45" s="450">
        <v>22080482.780000005</v>
      </c>
      <c r="L45" s="450">
        <v>15791515.380000001</v>
      </c>
      <c r="M45" s="473"/>
      <c r="N45" s="465"/>
      <c r="O45" s="465"/>
      <c r="P45" s="465"/>
      <c r="Q45" s="465"/>
      <c r="R45" s="465"/>
      <c r="S45" s="465"/>
      <c r="T45" s="465"/>
    </row>
    <row r="46" spans="1:20" ht="15" x14ac:dyDescent="0.25">
      <c r="A46" s="140" t="s">
        <v>502</v>
      </c>
      <c r="B46" s="122">
        <v>7581012.2099999981</v>
      </c>
      <c r="C46" s="122">
        <v>5115195.51</v>
      </c>
      <c r="D46" s="477">
        <v>4942204.2699999996</v>
      </c>
      <c r="E46" s="477">
        <v>5145003.5899999989</v>
      </c>
      <c r="F46" s="477">
        <v>4912752.0900000008</v>
      </c>
      <c r="G46" s="472">
        <v>3472204.84</v>
      </c>
      <c r="H46" s="450">
        <v>4532646.41</v>
      </c>
      <c r="I46" s="450">
        <v>5391846.2000000002</v>
      </c>
      <c r="J46" s="450">
        <v>6012225.6300000008</v>
      </c>
      <c r="K46" s="450">
        <v>8996058.7400000021</v>
      </c>
      <c r="L46" s="450">
        <v>5825556.7799999993</v>
      </c>
      <c r="M46" s="473"/>
      <c r="N46" s="465"/>
      <c r="O46" s="465"/>
      <c r="P46" s="465"/>
      <c r="Q46" s="465"/>
      <c r="R46" s="465"/>
      <c r="S46" s="465"/>
      <c r="T46" s="465"/>
    </row>
    <row r="47" spans="1:20" ht="12.75" x14ac:dyDescent="0.2">
      <c r="A47" s="140" t="s">
        <v>505</v>
      </c>
      <c r="B47" s="122">
        <v>2043013.6900000011</v>
      </c>
      <c r="C47" s="122">
        <v>2101637.0300000003</v>
      </c>
      <c r="D47" s="477">
        <v>4617777.3600000031</v>
      </c>
      <c r="E47" s="477">
        <v>8015600.6800000006</v>
      </c>
      <c r="F47" s="477">
        <v>2870467.6599999988</v>
      </c>
      <c r="G47" s="472">
        <v>1864809.4</v>
      </c>
      <c r="H47" s="450">
        <v>0</v>
      </c>
      <c r="I47" s="450">
        <v>125412.68000000004</v>
      </c>
      <c r="J47" s="450">
        <v>2106458.58</v>
      </c>
      <c r="K47" s="450">
        <v>3257053.23</v>
      </c>
      <c r="L47" s="450">
        <v>2148381.1599999997</v>
      </c>
      <c r="M47" s="465"/>
      <c r="N47" s="465"/>
      <c r="O47" s="465"/>
      <c r="P47" s="465"/>
      <c r="Q47" s="465"/>
      <c r="R47" s="465"/>
      <c r="S47" s="465"/>
      <c r="T47" s="465"/>
    </row>
    <row r="48" spans="1:20" ht="12.75" x14ac:dyDescent="0.2">
      <c r="A48" s="140" t="s">
        <v>506</v>
      </c>
      <c r="B48" s="122">
        <v>0</v>
      </c>
      <c r="C48" s="122">
        <v>0</v>
      </c>
      <c r="D48" s="477">
        <v>0</v>
      </c>
      <c r="E48" s="477">
        <v>0</v>
      </c>
      <c r="F48" s="477">
        <v>0</v>
      </c>
      <c r="G48" s="477">
        <v>0</v>
      </c>
      <c r="H48" s="450">
        <v>2300842.2099999995</v>
      </c>
      <c r="I48" s="450">
        <v>2168900.0199999996</v>
      </c>
      <c r="J48" s="450">
        <v>2168901.77</v>
      </c>
      <c r="K48" s="450">
        <v>2198571.52</v>
      </c>
      <c r="L48" s="450">
        <v>790652.63000000012</v>
      </c>
      <c r="M48" s="465"/>
      <c r="N48" s="465"/>
      <c r="O48" s="465"/>
      <c r="P48" s="465"/>
      <c r="Q48" s="465"/>
      <c r="R48" s="465"/>
      <c r="S48" s="465"/>
      <c r="T48" s="465"/>
    </row>
    <row r="49" spans="1:20" ht="15" x14ac:dyDescent="0.25">
      <c r="A49" s="140" t="s">
        <v>501</v>
      </c>
      <c r="B49" s="122">
        <v>311983.15999999992</v>
      </c>
      <c r="C49" s="122">
        <v>649624.65000000014</v>
      </c>
      <c r="D49" s="477">
        <v>456410.10999999993</v>
      </c>
      <c r="E49" s="477">
        <v>768670.29</v>
      </c>
      <c r="F49" s="477">
        <v>1024823.6399999997</v>
      </c>
      <c r="G49" s="472">
        <v>746932.99</v>
      </c>
      <c r="H49" s="450">
        <v>966898.81999999983</v>
      </c>
      <c r="I49" s="450">
        <v>1364664.8199999998</v>
      </c>
      <c r="J49" s="450">
        <v>1359913.4499999997</v>
      </c>
      <c r="K49" s="450">
        <v>1276476.58</v>
      </c>
      <c r="L49" s="450">
        <v>633338.77000000014</v>
      </c>
      <c r="M49" s="473"/>
      <c r="N49" s="465"/>
      <c r="O49" s="465"/>
      <c r="P49" s="465"/>
      <c r="Q49" s="465"/>
      <c r="R49" s="465"/>
      <c r="S49" s="465"/>
      <c r="T49" s="465"/>
    </row>
    <row r="50" spans="1:20" ht="15" x14ac:dyDescent="0.25">
      <c r="A50" s="140" t="s">
        <v>504</v>
      </c>
      <c r="B50" s="122">
        <v>308713.43999999994</v>
      </c>
      <c r="C50" s="122">
        <v>266208.89999999997</v>
      </c>
      <c r="D50" s="477">
        <v>267523.19000000006</v>
      </c>
      <c r="E50" s="477">
        <v>248601.83</v>
      </c>
      <c r="F50" s="477">
        <v>236628.35999999984</v>
      </c>
      <c r="G50" s="472">
        <v>125551.05</v>
      </c>
      <c r="H50" s="450">
        <v>384904.28000000009</v>
      </c>
      <c r="I50" s="450">
        <v>442206.84000000032</v>
      </c>
      <c r="J50" s="450">
        <v>429659.93000000005</v>
      </c>
      <c r="K50" s="450">
        <v>465643.66000000003</v>
      </c>
      <c r="L50" s="450">
        <v>267847.11</v>
      </c>
      <c r="M50" s="473"/>
      <c r="N50" s="465"/>
      <c r="O50" s="465"/>
      <c r="P50" s="465"/>
      <c r="Q50" s="465"/>
      <c r="R50" s="465"/>
      <c r="S50" s="465"/>
      <c r="T50" s="465"/>
    </row>
    <row r="51" spans="1:20" ht="15" x14ac:dyDescent="0.25">
      <c r="A51" s="140" t="s">
        <v>507</v>
      </c>
      <c r="B51" s="122">
        <v>78.919999999999987</v>
      </c>
      <c r="C51" s="122">
        <v>65.020000000000024</v>
      </c>
      <c r="D51" s="477">
        <v>66.569999999999993</v>
      </c>
      <c r="E51" s="477">
        <v>15.779999999999998</v>
      </c>
      <c r="F51" s="477">
        <v>496.69000000000028</v>
      </c>
      <c r="G51" s="472">
        <v>0</v>
      </c>
      <c r="H51" s="450">
        <v>0</v>
      </c>
      <c r="I51" s="450">
        <v>0</v>
      </c>
      <c r="J51" s="450">
        <v>0</v>
      </c>
      <c r="K51" s="450">
        <v>0</v>
      </c>
      <c r="L51" s="450">
        <v>0</v>
      </c>
      <c r="M51" s="473"/>
      <c r="N51" s="465"/>
      <c r="O51" s="465"/>
      <c r="P51" s="465"/>
      <c r="Q51" s="465"/>
      <c r="R51" s="465"/>
      <c r="S51" s="465"/>
      <c r="T51" s="465"/>
    </row>
    <row r="52" spans="1:20" ht="15" x14ac:dyDescent="0.25">
      <c r="A52" s="140" t="s">
        <v>511</v>
      </c>
      <c r="B52" s="122">
        <v>0</v>
      </c>
      <c r="C52" s="122">
        <v>0</v>
      </c>
      <c r="D52" s="477">
        <v>0</v>
      </c>
      <c r="E52" s="477">
        <v>0</v>
      </c>
      <c r="F52" s="477">
        <v>0</v>
      </c>
      <c r="G52" s="472">
        <v>0</v>
      </c>
      <c r="H52" s="450">
        <v>0</v>
      </c>
      <c r="I52" s="450">
        <v>0</v>
      </c>
      <c r="J52" s="450">
        <v>0</v>
      </c>
      <c r="K52" s="450">
        <v>0</v>
      </c>
      <c r="L52" s="450">
        <v>0</v>
      </c>
      <c r="M52" s="473"/>
      <c r="N52" s="465"/>
      <c r="O52" s="465"/>
      <c r="P52" s="465"/>
      <c r="Q52" s="465"/>
      <c r="R52" s="465"/>
      <c r="S52" s="465"/>
      <c r="T52" s="465"/>
    </row>
    <row r="53" spans="1:20" ht="15" x14ac:dyDescent="0.25">
      <c r="A53" s="140" t="s">
        <v>508</v>
      </c>
      <c r="B53" s="122">
        <v>0</v>
      </c>
      <c r="C53" s="122">
        <v>0</v>
      </c>
      <c r="D53" s="477">
        <v>0</v>
      </c>
      <c r="E53" s="477">
        <v>0</v>
      </c>
      <c r="F53" s="477">
        <v>0</v>
      </c>
      <c r="G53" s="477">
        <v>0</v>
      </c>
      <c r="H53" s="450">
        <v>0</v>
      </c>
      <c r="I53" s="450">
        <v>0</v>
      </c>
      <c r="J53" s="450">
        <v>0</v>
      </c>
      <c r="K53" s="450">
        <v>0</v>
      </c>
      <c r="L53" s="450">
        <v>0</v>
      </c>
      <c r="M53" s="473"/>
      <c r="N53" s="465"/>
      <c r="O53" s="465"/>
      <c r="P53" s="465"/>
      <c r="Q53" s="465"/>
      <c r="R53" s="465"/>
      <c r="S53" s="465"/>
      <c r="T53" s="465"/>
    </row>
    <row r="54" spans="1:20" ht="15" x14ac:dyDescent="0.25">
      <c r="A54" s="140" t="s">
        <v>503</v>
      </c>
      <c r="B54" s="122">
        <v>0</v>
      </c>
      <c r="C54" s="122">
        <v>0</v>
      </c>
      <c r="D54" s="477">
        <v>0</v>
      </c>
      <c r="E54" s="477">
        <v>0</v>
      </c>
      <c r="F54" s="477">
        <v>0</v>
      </c>
      <c r="G54" s="477">
        <v>0</v>
      </c>
      <c r="H54" s="450">
        <v>0</v>
      </c>
      <c r="I54" s="450">
        <v>0</v>
      </c>
      <c r="J54" s="450">
        <v>0</v>
      </c>
      <c r="K54" s="450">
        <v>0</v>
      </c>
      <c r="L54" s="450">
        <v>0</v>
      </c>
      <c r="M54" s="473"/>
      <c r="N54" s="465"/>
      <c r="O54" s="465"/>
      <c r="P54" s="465"/>
      <c r="Q54" s="465"/>
      <c r="R54" s="465"/>
      <c r="S54" s="465"/>
      <c r="T54" s="465"/>
    </row>
    <row r="55" spans="1:20" ht="12.75" x14ac:dyDescent="0.2">
      <c r="A55" s="140" t="s">
        <v>509</v>
      </c>
      <c r="B55" s="122">
        <v>0</v>
      </c>
      <c r="C55" s="122">
        <v>0</v>
      </c>
      <c r="D55" s="477">
        <v>0</v>
      </c>
      <c r="E55" s="477">
        <v>0</v>
      </c>
      <c r="F55" s="477">
        <v>0</v>
      </c>
      <c r="G55" s="477">
        <v>0</v>
      </c>
      <c r="H55" s="450">
        <v>0</v>
      </c>
      <c r="I55" s="450">
        <v>0</v>
      </c>
      <c r="J55" s="450">
        <v>0</v>
      </c>
      <c r="K55" s="450">
        <v>0</v>
      </c>
      <c r="L55" s="450">
        <v>0</v>
      </c>
      <c r="M55" s="465"/>
      <c r="N55" s="465"/>
      <c r="O55" s="465"/>
      <c r="P55" s="465"/>
      <c r="Q55" s="465"/>
      <c r="R55" s="465"/>
      <c r="S55" s="465"/>
      <c r="T55" s="465"/>
    </row>
    <row r="56" spans="1:20" ht="13.5" thickBot="1" x14ac:dyDescent="0.25">
      <c r="A56" s="140" t="s">
        <v>510</v>
      </c>
      <c r="B56" s="122">
        <v>0</v>
      </c>
      <c r="C56" s="122">
        <v>0</v>
      </c>
      <c r="D56" s="477">
        <v>0</v>
      </c>
      <c r="E56" s="477">
        <v>0</v>
      </c>
      <c r="F56" s="477">
        <v>0</v>
      </c>
      <c r="G56" s="472">
        <v>0</v>
      </c>
      <c r="H56" s="450">
        <v>0</v>
      </c>
      <c r="I56" s="450">
        <v>0</v>
      </c>
      <c r="J56" s="450">
        <v>0</v>
      </c>
      <c r="K56" s="450">
        <v>0</v>
      </c>
      <c r="L56" s="450">
        <v>0</v>
      </c>
      <c r="M56" s="465"/>
      <c r="N56" s="465"/>
      <c r="O56" s="465"/>
      <c r="P56" s="465"/>
      <c r="Q56" s="465"/>
      <c r="R56" s="465"/>
      <c r="S56" s="465"/>
      <c r="T56" s="465"/>
    </row>
    <row r="57" spans="1:20" ht="26.25" thickBot="1" x14ac:dyDescent="0.25">
      <c r="A57" s="478" t="s">
        <v>515</v>
      </c>
      <c r="B57" s="471">
        <f t="shared" ref="B57:L57" si="1">SUM(B58:B82)</f>
        <v>212705967.37139809</v>
      </c>
      <c r="C57" s="471">
        <f t="shared" si="1"/>
        <v>245753693.47996098</v>
      </c>
      <c r="D57" s="471">
        <f t="shared" si="1"/>
        <v>216697183.52330822</v>
      </c>
      <c r="E57" s="471">
        <f t="shared" si="1"/>
        <v>216094965.13043001</v>
      </c>
      <c r="F57" s="471">
        <f t="shared" si="1"/>
        <v>238632296.82879463</v>
      </c>
      <c r="G57" s="471">
        <f t="shared" si="1"/>
        <v>264916668.85231236</v>
      </c>
      <c r="H57" s="471">
        <f t="shared" si="1"/>
        <v>294236611.05583209</v>
      </c>
      <c r="I57" s="471">
        <f t="shared" si="1"/>
        <v>296061536.1736241</v>
      </c>
      <c r="J57" s="471">
        <f t="shared" si="1"/>
        <v>282105401.3869859</v>
      </c>
      <c r="K57" s="471">
        <f t="shared" si="1"/>
        <v>303738554.63805079</v>
      </c>
      <c r="L57" s="471">
        <f t="shared" si="1"/>
        <v>25513573.536478925</v>
      </c>
      <c r="M57" s="465"/>
      <c r="N57" s="465"/>
      <c r="O57" s="465"/>
      <c r="P57" s="465"/>
      <c r="Q57" s="465"/>
      <c r="R57" s="465"/>
      <c r="S57" s="465"/>
      <c r="T57" s="465"/>
    </row>
    <row r="58" spans="1:20" ht="15" x14ac:dyDescent="0.25">
      <c r="A58" s="140" t="s">
        <v>493</v>
      </c>
      <c r="B58" s="122">
        <v>16682466.042051144</v>
      </c>
      <c r="C58" s="122">
        <v>18461404.332052</v>
      </c>
      <c r="D58" s="122">
        <v>17488700.072632734</v>
      </c>
      <c r="E58" s="122">
        <v>15512071.786870001</v>
      </c>
      <c r="F58" s="122">
        <v>15532475.287670655</v>
      </c>
      <c r="G58" s="122">
        <v>18661755.239467923</v>
      </c>
      <c r="H58" s="450">
        <v>19728703.35033948</v>
      </c>
      <c r="I58" s="450">
        <v>16884836.630902734</v>
      </c>
      <c r="J58" s="450">
        <v>16964346.014076527</v>
      </c>
      <c r="K58" s="450">
        <v>21556039.035597317</v>
      </c>
      <c r="L58" s="450">
        <v>4291424.7652155161</v>
      </c>
      <c r="M58" s="479"/>
      <c r="N58" s="465"/>
      <c r="O58" s="465"/>
      <c r="P58" s="465"/>
      <c r="Q58" s="465"/>
      <c r="R58" s="465"/>
      <c r="S58" s="465"/>
      <c r="T58" s="465"/>
    </row>
    <row r="59" spans="1:20" ht="15" x14ac:dyDescent="0.25">
      <c r="A59" s="140" t="s">
        <v>498</v>
      </c>
      <c r="B59" s="122">
        <v>15654212.398112239</v>
      </c>
      <c r="C59" s="122">
        <v>18211836.718055543</v>
      </c>
      <c r="D59" s="122">
        <v>15632934.720130851</v>
      </c>
      <c r="E59" s="122">
        <v>14913870.52916</v>
      </c>
      <c r="F59" s="122">
        <v>15896304.342051039</v>
      </c>
      <c r="G59" s="122">
        <v>16295265.535527522</v>
      </c>
      <c r="H59" s="450">
        <v>21399647.574266635</v>
      </c>
      <c r="I59" s="450">
        <v>17402362.774366558</v>
      </c>
      <c r="J59" s="450">
        <v>17009150.353523698</v>
      </c>
      <c r="K59" s="450">
        <v>25581043.966908168</v>
      </c>
      <c r="L59" s="450">
        <v>2734848.0123372101</v>
      </c>
      <c r="M59" s="479"/>
      <c r="N59" s="465"/>
      <c r="O59" s="465"/>
      <c r="P59" s="465"/>
      <c r="Q59" s="465"/>
      <c r="R59" s="465"/>
      <c r="S59" s="465"/>
      <c r="T59" s="465"/>
    </row>
    <row r="60" spans="1:20" ht="15" x14ac:dyDescent="0.25">
      <c r="A60" s="140" t="s">
        <v>502</v>
      </c>
      <c r="B60" s="122">
        <v>10155155.615577022</v>
      </c>
      <c r="C60" s="122">
        <v>11177844.496441996</v>
      </c>
      <c r="D60" s="122">
        <v>9931709.5440530144</v>
      </c>
      <c r="E60" s="122">
        <v>10465394.681899998</v>
      </c>
      <c r="F60" s="122">
        <v>10951174.228597527</v>
      </c>
      <c r="G60" s="122">
        <v>11388882.185074896</v>
      </c>
      <c r="H60" s="450">
        <v>11281842.934488062</v>
      </c>
      <c r="I60" s="450">
        <v>13216896.840057444</v>
      </c>
      <c r="J60" s="450">
        <v>12356888.278022893</v>
      </c>
      <c r="K60" s="450">
        <v>13820597.953507053</v>
      </c>
      <c r="L60" s="450">
        <v>2257894.8098796215</v>
      </c>
      <c r="M60" s="479"/>
      <c r="N60" s="465"/>
      <c r="O60" s="465"/>
      <c r="P60" s="465"/>
      <c r="Q60" s="465"/>
      <c r="R60" s="465"/>
      <c r="S60" s="465"/>
      <c r="T60" s="465"/>
    </row>
    <row r="61" spans="1:20" ht="15" x14ac:dyDescent="0.25">
      <c r="A61" s="140" t="s">
        <v>499</v>
      </c>
      <c r="B61" s="122">
        <v>11292576.301153459</v>
      </c>
      <c r="C61" s="122">
        <v>11422728.512110028</v>
      </c>
      <c r="D61" s="122">
        <v>11418350.291357087</v>
      </c>
      <c r="E61" s="122">
        <v>11817789.89978</v>
      </c>
      <c r="F61" s="122">
        <v>11148891.77136164</v>
      </c>
      <c r="G61" s="122">
        <v>12261922.551754456</v>
      </c>
      <c r="H61" s="450">
        <v>13349532.512036189</v>
      </c>
      <c r="I61" s="450">
        <v>17458774.332165495</v>
      </c>
      <c r="J61" s="450">
        <v>13737572.486887349</v>
      </c>
      <c r="K61" s="450">
        <v>14454386.149282297</v>
      </c>
      <c r="L61" s="450">
        <v>1954233.7651777805</v>
      </c>
      <c r="M61" s="479"/>
      <c r="N61" s="465"/>
      <c r="O61" s="465"/>
      <c r="P61" s="465"/>
      <c r="Q61" s="465"/>
      <c r="R61" s="465"/>
      <c r="S61" s="465"/>
      <c r="T61" s="465"/>
    </row>
    <row r="62" spans="1:20" ht="15" x14ac:dyDescent="0.25">
      <c r="A62" s="140" t="s">
        <v>495</v>
      </c>
      <c r="B62" s="122">
        <v>17973282.824283037</v>
      </c>
      <c r="C62" s="122">
        <v>22651504.788073156</v>
      </c>
      <c r="D62" s="122">
        <v>15467683.312882299</v>
      </c>
      <c r="E62" s="122">
        <v>15261391.785</v>
      </c>
      <c r="F62" s="122">
        <v>17109719.613297656</v>
      </c>
      <c r="G62" s="122">
        <v>14656066.931657255</v>
      </c>
      <c r="H62" s="450">
        <v>17000906.373179011</v>
      </c>
      <c r="I62" s="450">
        <v>19100367.350772895</v>
      </c>
      <c r="J62" s="450">
        <v>15169974.816499777</v>
      </c>
      <c r="K62" s="450">
        <v>15480222.821712269</v>
      </c>
      <c r="L62" s="450">
        <v>1946432.6346888856</v>
      </c>
      <c r="M62" s="479"/>
      <c r="N62" s="465"/>
      <c r="O62" s="465"/>
      <c r="P62" s="465"/>
      <c r="Q62" s="465"/>
      <c r="R62" s="465"/>
      <c r="S62" s="465"/>
      <c r="T62" s="465"/>
    </row>
    <row r="63" spans="1:20" ht="15" x14ac:dyDescent="0.25">
      <c r="A63" s="140" t="s">
        <v>491</v>
      </c>
      <c r="B63" s="122">
        <v>13947128.395696621</v>
      </c>
      <c r="C63" s="122">
        <v>17399436.363726344</v>
      </c>
      <c r="D63" s="122">
        <v>12359886.652327029</v>
      </c>
      <c r="E63" s="122">
        <v>13724249.13032</v>
      </c>
      <c r="F63" s="122">
        <v>12836415.018931437</v>
      </c>
      <c r="G63" s="122">
        <v>13644766.348202845</v>
      </c>
      <c r="H63" s="450">
        <v>15425769.97469715</v>
      </c>
      <c r="I63" s="450">
        <v>14059977.000674061</v>
      </c>
      <c r="J63" s="450">
        <v>12446283.488965496</v>
      </c>
      <c r="K63" s="450">
        <v>18380505.498988483</v>
      </c>
      <c r="L63" s="450">
        <v>1848158.7920216103</v>
      </c>
      <c r="M63" s="479"/>
      <c r="N63" s="465"/>
      <c r="O63" s="465"/>
      <c r="P63" s="465"/>
      <c r="Q63" s="465"/>
      <c r="R63" s="465"/>
      <c r="S63" s="465"/>
      <c r="T63" s="465"/>
    </row>
    <row r="64" spans="1:20" ht="15" x14ac:dyDescent="0.25">
      <c r="A64" s="140" t="s">
        <v>488</v>
      </c>
      <c r="B64" s="122">
        <v>26527763.258288689</v>
      </c>
      <c r="C64" s="122">
        <v>32462472.403209891</v>
      </c>
      <c r="D64" s="122">
        <v>27959265.008889921</v>
      </c>
      <c r="E64" s="122">
        <v>29174524.286010001</v>
      </c>
      <c r="F64" s="122">
        <v>43666224.359411955</v>
      </c>
      <c r="G64" s="122">
        <v>52681374.439384423</v>
      </c>
      <c r="H64" s="450">
        <v>52271682.962005191</v>
      </c>
      <c r="I64" s="450">
        <v>56595615.336610854</v>
      </c>
      <c r="J64" s="450">
        <v>56279204.985707022</v>
      </c>
      <c r="K64" s="450">
        <v>55929576.171165451</v>
      </c>
      <c r="L64" s="450">
        <v>1729771.6566058644</v>
      </c>
      <c r="M64" s="479"/>
      <c r="N64" s="465"/>
      <c r="O64" s="465"/>
      <c r="P64" s="465"/>
      <c r="Q64" s="465"/>
      <c r="R64" s="465"/>
      <c r="S64" s="465"/>
      <c r="T64" s="465"/>
    </row>
    <row r="65" spans="1:20" ht="15" x14ac:dyDescent="0.25">
      <c r="A65" s="140" t="s">
        <v>497</v>
      </c>
      <c r="B65" s="122">
        <v>13896397.96626918</v>
      </c>
      <c r="C65" s="122">
        <v>15740318.953214314</v>
      </c>
      <c r="D65" s="122">
        <v>15201708.287976569</v>
      </c>
      <c r="E65" s="122">
        <v>16201062.345720001</v>
      </c>
      <c r="F65" s="122">
        <v>13215098.534653703</v>
      </c>
      <c r="G65" s="122">
        <v>18714630.825198788</v>
      </c>
      <c r="H65" s="450">
        <v>21709324.795177195</v>
      </c>
      <c r="I65" s="450">
        <v>24726512.739873204</v>
      </c>
      <c r="J65" s="450">
        <v>22793481.670583814</v>
      </c>
      <c r="K65" s="450">
        <v>18888973.909508314</v>
      </c>
      <c r="L65" s="450">
        <v>1586054.9412371519</v>
      </c>
      <c r="M65" s="479"/>
      <c r="N65" s="465"/>
      <c r="O65" s="465"/>
      <c r="P65" s="465"/>
      <c r="Q65" s="465"/>
      <c r="R65" s="465"/>
      <c r="S65" s="465"/>
      <c r="T65" s="465"/>
    </row>
    <row r="66" spans="1:20" ht="15" x14ac:dyDescent="0.25">
      <c r="A66" s="140" t="s">
        <v>487</v>
      </c>
      <c r="B66" s="122">
        <v>16510999.757767294</v>
      </c>
      <c r="C66" s="122">
        <v>19683843.574011721</v>
      </c>
      <c r="D66" s="122">
        <v>16116486.397203699</v>
      </c>
      <c r="E66" s="122">
        <v>16401537.732279997</v>
      </c>
      <c r="F66" s="122">
        <v>18147321.062017605</v>
      </c>
      <c r="G66" s="122">
        <v>19704941.029119894</v>
      </c>
      <c r="H66" s="450">
        <v>21065367.556276254</v>
      </c>
      <c r="I66" s="450">
        <v>22160450.861404005</v>
      </c>
      <c r="J66" s="450">
        <v>22649382.240080178</v>
      </c>
      <c r="K66" s="450">
        <v>26653565.870024364</v>
      </c>
      <c r="L66" s="450">
        <v>1320419.6412193479</v>
      </c>
      <c r="M66" s="479"/>
      <c r="N66" s="465"/>
      <c r="O66" s="465"/>
      <c r="P66" s="465"/>
      <c r="Q66" s="465"/>
      <c r="R66" s="465"/>
      <c r="S66" s="465"/>
      <c r="T66" s="465"/>
    </row>
    <row r="67" spans="1:20" ht="15" x14ac:dyDescent="0.25">
      <c r="A67" s="140" t="s">
        <v>494</v>
      </c>
      <c r="B67" s="122">
        <v>11144698.454192579</v>
      </c>
      <c r="C67" s="122">
        <v>13118148.777829716</v>
      </c>
      <c r="D67" s="122">
        <v>11564567.970783424</v>
      </c>
      <c r="E67" s="122">
        <v>13437047.261079999</v>
      </c>
      <c r="F67" s="122">
        <v>14248684.110614132</v>
      </c>
      <c r="G67" s="122">
        <v>16183752.304699775</v>
      </c>
      <c r="H67" s="450">
        <v>18071818.87998952</v>
      </c>
      <c r="I67" s="450">
        <v>17056259.310901817</v>
      </c>
      <c r="J67" s="450">
        <v>20359718.923747145</v>
      </c>
      <c r="K67" s="450">
        <v>18503642.437571492</v>
      </c>
      <c r="L67" s="450">
        <v>920839.77464163082</v>
      </c>
      <c r="M67" s="479"/>
      <c r="N67" s="465"/>
      <c r="O67" s="465"/>
      <c r="P67" s="465"/>
      <c r="Q67" s="465"/>
      <c r="R67" s="465"/>
      <c r="S67" s="465"/>
      <c r="T67" s="465"/>
    </row>
    <row r="68" spans="1:20" ht="15" x14ac:dyDescent="0.25">
      <c r="A68" s="140" t="s">
        <v>501</v>
      </c>
      <c r="B68" s="122">
        <v>8754828.0499116834</v>
      </c>
      <c r="C68" s="122">
        <v>8100714.8639342664</v>
      </c>
      <c r="D68" s="122">
        <v>8267810.8664689353</v>
      </c>
      <c r="E68" s="122">
        <v>8172931.2445999999</v>
      </c>
      <c r="F68" s="122">
        <v>7771425.4589981763</v>
      </c>
      <c r="G68" s="122">
        <v>9304277.0487393383</v>
      </c>
      <c r="H68" s="450">
        <v>9574625.7776067629</v>
      </c>
      <c r="I68" s="450">
        <v>7655384.8702827776</v>
      </c>
      <c r="J68" s="450">
        <v>9854301.6278018672</v>
      </c>
      <c r="K68" s="450">
        <v>8306326.8700966723</v>
      </c>
      <c r="L68" s="450">
        <v>779920.59043404739</v>
      </c>
      <c r="M68" s="479"/>
      <c r="N68" s="465"/>
      <c r="O68" s="465"/>
      <c r="P68" s="465"/>
      <c r="Q68" s="465"/>
      <c r="R68" s="465"/>
      <c r="S68" s="465"/>
      <c r="T68" s="465"/>
    </row>
    <row r="69" spans="1:20" ht="15" x14ac:dyDescent="0.25">
      <c r="A69" s="140" t="s">
        <v>492</v>
      </c>
      <c r="B69" s="122">
        <v>4327159.0962397633</v>
      </c>
      <c r="C69" s="122">
        <v>5564880.6971217198</v>
      </c>
      <c r="D69" s="122">
        <v>6776973.5210301504</v>
      </c>
      <c r="E69" s="122">
        <v>6200628.2359000007</v>
      </c>
      <c r="F69" s="122">
        <v>7311743.4605115829</v>
      </c>
      <c r="G69" s="122">
        <v>8982509.613011308</v>
      </c>
      <c r="H69" s="450">
        <v>14347885.648515208</v>
      </c>
      <c r="I69" s="450">
        <v>11925185.83008326</v>
      </c>
      <c r="J69" s="450">
        <v>13499524.82304921</v>
      </c>
      <c r="K69" s="450">
        <v>11769901.62782583</v>
      </c>
      <c r="L69" s="450">
        <v>575317.50211368513</v>
      </c>
      <c r="M69" s="479"/>
      <c r="N69" s="465"/>
      <c r="O69" s="465"/>
      <c r="P69" s="465"/>
      <c r="Q69" s="465"/>
      <c r="R69" s="465"/>
      <c r="S69" s="465"/>
      <c r="T69" s="465"/>
    </row>
    <row r="70" spans="1:20" ht="15" x14ac:dyDescent="0.25">
      <c r="A70" s="140" t="s">
        <v>496</v>
      </c>
      <c r="B70" s="122">
        <v>8915336.5531666819</v>
      </c>
      <c r="C70" s="122">
        <v>11907866.18277155</v>
      </c>
      <c r="D70" s="122">
        <v>12016793.241489362</v>
      </c>
      <c r="E70" s="122">
        <v>11124462.41904</v>
      </c>
      <c r="F70" s="122">
        <v>10598707.331289152</v>
      </c>
      <c r="G70" s="122">
        <v>11767573.440949306</v>
      </c>
      <c r="H70" s="450">
        <v>13533336.703584502</v>
      </c>
      <c r="I70" s="450">
        <v>13366345.134937322</v>
      </c>
      <c r="J70" s="450">
        <v>11121770.682517318</v>
      </c>
      <c r="K70" s="450">
        <v>11396853.988811752</v>
      </c>
      <c r="L70" s="450">
        <v>513225.28720141092</v>
      </c>
      <c r="M70" s="479"/>
      <c r="N70" s="465"/>
      <c r="O70" s="465"/>
      <c r="P70" s="465"/>
      <c r="Q70" s="465"/>
      <c r="R70" s="465"/>
      <c r="S70" s="465"/>
      <c r="T70" s="465"/>
    </row>
    <row r="71" spans="1:20" ht="15" x14ac:dyDescent="0.25">
      <c r="A71" s="140" t="s">
        <v>505</v>
      </c>
      <c r="B71" s="122">
        <v>3619655.1894042939</v>
      </c>
      <c r="C71" s="122">
        <v>3468787.9084286848</v>
      </c>
      <c r="D71" s="122">
        <v>3067174.3474964569</v>
      </c>
      <c r="E71" s="122">
        <v>3213332.7346199998</v>
      </c>
      <c r="F71" s="122">
        <v>5048936.4432364823</v>
      </c>
      <c r="G71" s="122">
        <v>4834613.0972104361</v>
      </c>
      <c r="H71" s="450">
        <v>5857706.0208925996</v>
      </c>
      <c r="I71" s="450">
        <v>7147844.3497423837</v>
      </c>
      <c r="J71" s="450">
        <v>5332206.0930020679</v>
      </c>
      <c r="K71" s="450">
        <v>7792753.4102657968</v>
      </c>
      <c r="L71" s="450">
        <v>505512.59585999994</v>
      </c>
      <c r="M71" s="479"/>
      <c r="N71" s="465"/>
      <c r="O71" s="465"/>
      <c r="P71" s="465"/>
      <c r="Q71" s="465"/>
      <c r="R71" s="465"/>
      <c r="S71" s="465"/>
      <c r="T71" s="465"/>
    </row>
    <row r="72" spans="1:20" s="127" customFormat="1" ht="15" x14ac:dyDescent="0.25">
      <c r="A72" s="140" t="s">
        <v>489</v>
      </c>
      <c r="B72" s="122">
        <v>7419035.3115148414</v>
      </c>
      <c r="C72" s="122">
        <v>7160544.5188106615</v>
      </c>
      <c r="D72" s="122">
        <v>7797338.1480682166</v>
      </c>
      <c r="E72" s="122">
        <v>6384746.2539000008</v>
      </c>
      <c r="F72" s="122">
        <v>6875117.6071777344</v>
      </c>
      <c r="G72" s="122">
        <v>6453295.475290304</v>
      </c>
      <c r="H72" s="450">
        <v>7495506.9057344627</v>
      </c>
      <c r="I72" s="450">
        <v>7129236.3500367738</v>
      </c>
      <c r="J72" s="450">
        <v>6675799.4738550298</v>
      </c>
      <c r="K72" s="450">
        <v>8382032.634434511</v>
      </c>
      <c r="L72" s="450">
        <v>428203.42262493691</v>
      </c>
      <c r="M72" s="570"/>
      <c r="N72" s="571"/>
      <c r="O72" s="571"/>
      <c r="P72" s="571"/>
      <c r="Q72" s="571"/>
      <c r="R72" s="571"/>
      <c r="S72" s="571"/>
      <c r="T72" s="571"/>
    </row>
    <row r="73" spans="1:20" ht="15" x14ac:dyDescent="0.25">
      <c r="A73" s="140" t="s">
        <v>504</v>
      </c>
      <c r="B73" s="122">
        <v>1041815.14417</v>
      </c>
      <c r="C73" s="122">
        <v>1404917.8751999999</v>
      </c>
      <c r="D73" s="122">
        <v>1136024.4621000001</v>
      </c>
      <c r="E73" s="122">
        <v>968765.21325000003</v>
      </c>
      <c r="F73" s="122">
        <v>1519724.398977489</v>
      </c>
      <c r="G73" s="122">
        <v>1449250.9675817706</v>
      </c>
      <c r="H73" s="450">
        <v>2008191.6852615231</v>
      </c>
      <c r="I73" s="450">
        <v>1547724.658759695</v>
      </c>
      <c r="J73" s="450">
        <v>1339656.1529704728</v>
      </c>
      <c r="K73" s="450">
        <v>1140300.8200155681</v>
      </c>
      <c r="L73" s="450">
        <v>425164.97055408766</v>
      </c>
      <c r="M73" s="479"/>
      <c r="N73" s="465"/>
      <c r="O73" s="465"/>
      <c r="P73" s="465"/>
      <c r="Q73" s="465"/>
      <c r="R73" s="465"/>
      <c r="S73" s="465"/>
      <c r="T73" s="465"/>
    </row>
    <row r="74" spans="1:20" ht="15" x14ac:dyDescent="0.25">
      <c r="A74" s="140" t="s">
        <v>500</v>
      </c>
      <c r="B74" s="122">
        <v>7338773.5853795037</v>
      </c>
      <c r="C74" s="122">
        <v>9317429.3073072005</v>
      </c>
      <c r="D74" s="122">
        <v>6912332.9288437767</v>
      </c>
      <c r="E74" s="122">
        <v>6640309.8533200007</v>
      </c>
      <c r="F74" s="122">
        <v>9051325.219025854</v>
      </c>
      <c r="G74" s="122">
        <v>9826174.5892172437</v>
      </c>
      <c r="H74" s="450">
        <v>12725557.712012535</v>
      </c>
      <c r="I74" s="450">
        <v>9915591.4550507572</v>
      </c>
      <c r="J74" s="450">
        <v>7621921.1575731682</v>
      </c>
      <c r="K74" s="450">
        <v>7405981.7369640442</v>
      </c>
      <c r="L74" s="450">
        <v>402555.74914274679</v>
      </c>
      <c r="M74" s="479"/>
      <c r="N74" s="465"/>
      <c r="O74" s="465"/>
      <c r="P74" s="465"/>
      <c r="Q74" s="465"/>
      <c r="R74" s="465"/>
      <c r="S74" s="465"/>
      <c r="T74" s="465"/>
    </row>
    <row r="75" spans="1:20" ht="15" x14ac:dyDescent="0.25">
      <c r="A75" s="140" t="s">
        <v>490</v>
      </c>
      <c r="B75" s="122">
        <v>6146283.3878400279</v>
      </c>
      <c r="C75" s="122">
        <v>6924185.8652621405</v>
      </c>
      <c r="D75" s="122">
        <v>6793918.232124758</v>
      </c>
      <c r="E75" s="122">
        <v>7126638.9470999995</v>
      </c>
      <c r="F75" s="122">
        <v>6606660.0885816664</v>
      </c>
      <c r="G75" s="122">
        <v>5856255.6990928901</v>
      </c>
      <c r="H75" s="450">
        <v>5426134.9286909755</v>
      </c>
      <c r="I75" s="450">
        <v>7905973.3459119704</v>
      </c>
      <c r="J75" s="450">
        <v>7843085.0286713019</v>
      </c>
      <c r="K75" s="450">
        <v>8265414.1953781489</v>
      </c>
      <c r="L75" s="450">
        <v>367265.78620533989</v>
      </c>
      <c r="M75" s="479"/>
      <c r="N75" s="465"/>
      <c r="O75" s="465"/>
      <c r="P75" s="465"/>
      <c r="Q75" s="465"/>
      <c r="R75" s="465"/>
      <c r="S75" s="465"/>
      <c r="T75" s="465"/>
    </row>
    <row r="76" spans="1:20" ht="15" x14ac:dyDescent="0.25">
      <c r="A76" s="140" t="s">
        <v>506</v>
      </c>
      <c r="B76" s="122">
        <v>2887239.3978900001</v>
      </c>
      <c r="C76" s="122">
        <v>3057114.5808000001</v>
      </c>
      <c r="D76" s="122">
        <v>2919616.7758999998</v>
      </c>
      <c r="E76" s="122">
        <v>2477044.44233</v>
      </c>
      <c r="F76" s="122">
        <v>2311459.6408615285</v>
      </c>
      <c r="G76" s="122">
        <v>2723459.4861216168</v>
      </c>
      <c r="H76" s="450">
        <v>2868128.453279472</v>
      </c>
      <c r="I76" s="450">
        <v>2937865.1047025807</v>
      </c>
      <c r="J76" s="450">
        <v>3168973.3559589921</v>
      </c>
      <c r="K76" s="450">
        <v>3044743.0069282134</v>
      </c>
      <c r="L76" s="450">
        <v>329014.06060038746</v>
      </c>
      <c r="M76" s="479"/>
      <c r="N76" s="465"/>
      <c r="O76" s="465"/>
      <c r="P76" s="465"/>
      <c r="Q76" s="465"/>
      <c r="R76" s="465"/>
      <c r="S76" s="465"/>
      <c r="T76" s="465"/>
    </row>
    <row r="77" spans="1:20" ht="15" x14ac:dyDescent="0.25">
      <c r="A77" s="140" t="s">
        <v>503</v>
      </c>
      <c r="B77" s="122">
        <v>5606989.0631299997</v>
      </c>
      <c r="C77" s="122">
        <v>6686304.4079999998</v>
      </c>
      <c r="D77" s="122">
        <v>5663052.8317000009</v>
      </c>
      <c r="E77" s="122">
        <v>4769212.3398500001</v>
      </c>
      <c r="F77" s="122">
        <v>4462438.3670402812</v>
      </c>
      <c r="G77" s="122">
        <v>5687389.6456776354</v>
      </c>
      <c r="H77" s="450">
        <v>3863782.0252467599</v>
      </c>
      <c r="I77" s="450">
        <v>4547433.2491905801</v>
      </c>
      <c r="J77" s="450">
        <v>3721045.833020451</v>
      </c>
      <c r="K77" s="450">
        <v>3639917.452289185</v>
      </c>
      <c r="L77" s="450">
        <v>289438.97967300529</v>
      </c>
      <c r="M77" s="479"/>
      <c r="N77" s="465"/>
      <c r="O77" s="465"/>
      <c r="P77" s="465"/>
      <c r="Q77" s="465"/>
      <c r="R77" s="465"/>
      <c r="S77" s="465"/>
      <c r="T77" s="465"/>
    </row>
    <row r="78" spans="1:20" ht="15" x14ac:dyDescent="0.25">
      <c r="A78" s="140" t="s">
        <v>507</v>
      </c>
      <c r="B78" s="122">
        <v>2232758.1492499998</v>
      </c>
      <c r="C78" s="122">
        <v>1601155.8191999998</v>
      </c>
      <c r="D78" s="122">
        <v>1953354.5861500001</v>
      </c>
      <c r="E78" s="122">
        <v>1974453.8407799997</v>
      </c>
      <c r="F78" s="122">
        <v>3326069.5681514922</v>
      </c>
      <c r="G78" s="122">
        <v>3234840.5039723478</v>
      </c>
      <c r="H78" s="450">
        <v>4304157.7469679601</v>
      </c>
      <c r="I78" s="450">
        <v>2660206.6527726399</v>
      </c>
      <c r="J78" s="450">
        <v>1561452.7140889622</v>
      </c>
      <c r="K78" s="450">
        <v>2476406.5227423133</v>
      </c>
      <c r="L78" s="450">
        <v>104321.92142330162</v>
      </c>
      <c r="M78" s="479"/>
      <c r="N78" s="465"/>
      <c r="O78" s="465"/>
      <c r="P78" s="465"/>
      <c r="Q78" s="465"/>
      <c r="R78" s="465"/>
      <c r="S78" s="465"/>
      <c r="T78" s="465"/>
    </row>
    <row r="79" spans="1:20" ht="15" x14ac:dyDescent="0.25">
      <c r="A79" s="569" t="s">
        <v>508</v>
      </c>
      <c r="B79" s="450">
        <v>498347.86392999993</v>
      </c>
      <c r="C79" s="450">
        <v>108743.87999999999</v>
      </c>
      <c r="D79" s="450">
        <v>138607.74124999999</v>
      </c>
      <c r="E79" s="450">
        <v>51698.7</v>
      </c>
      <c r="F79" s="450">
        <v>796532.59656573122</v>
      </c>
      <c r="G79" s="450">
        <v>269317.81776000001</v>
      </c>
      <c r="H79" s="450">
        <v>309691.23983628559</v>
      </c>
      <c r="I79" s="450">
        <v>121183.64303237597</v>
      </c>
      <c r="J79" s="450">
        <v>186559.55300606939</v>
      </c>
      <c r="K79" s="450">
        <v>309150.34533782915</v>
      </c>
      <c r="L79" s="450">
        <v>101037.45527999999</v>
      </c>
      <c r="M79" s="479"/>
    </row>
    <row r="80" spans="1:20" ht="15" x14ac:dyDescent="0.25">
      <c r="A80" s="140" t="s">
        <v>510</v>
      </c>
      <c r="B80" s="122">
        <v>42339.869109999992</v>
      </c>
      <c r="C80" s="122">
        <v>21522.379199999999</v>
      </c>
      <c r="D80" s="122">
        <v>11714.80695</v>
      </c>
      <c r="E80" s="122">
        <v>4561.6499999999996</v>
      </c>
      <c r="F80" s="122">
        <v>98514.900000000009</v>
      </c>
      <c r="G80" s="122">
        <v>152178.15651863316</v>
      </c>
      <c r="H80" s="450">
        <v>437429.05606000003</v>
      </c>
      <c r="I80" s="450">
        <v>348244.761</v>
      </c>
      <c r="J80" s="450">
        <v>285650.96658000001</v>
      </c>
      <c r="K80" s="450">
        <v>408801.83500000002</v>
      </c>
      <c r="L80" s="450">
        <v>60687</v>
      </c>
      <c r="M80" s="479"/>
    </row>
    <row r="81" spans="1:13" ht="15" x14ac:dyDescent="0.25">
      <c r="A81" s="140" t="s">
        <v>509</v>
      </c>
      <c r="B81" s="122">
        <v>57491.882610000001</v>
      </c>
      <c r="C81" s="122">
        <v>70308</v>
      </c>
      <c r="D81" s="122">
        <v>84532.25</v>
      </c>
      <c r="E81" s="122">
        <v>47981.8</v>
      </c>
      <c r="F81" s="122">
        <v>59623.075000000004</v>
      </c>
      <c r="G81" s="122">
        <v>126778.00298755187</v>
      </c>
      <c r="H81" s="450">
        <v>160596.48003844672</v>
      </c>
      <c r="I81" s="450">
        <v>177125.38207262434</v>
      </c>
      <c r="J81" s="450">
        <v>116365.96927355776</v>
      </c>
      <c r="K81" s="450">
        <v>132449.39986679205</v>
      </c>
      <c r="L81" s="450">
        <v>40224.122341352166</v>
      </c>
      <c r="M81" s="479"/>
    </row>
    <row r="82" spans="1:13" ht="15" x14ac:dyDescent="0.25">
      <c r="A82" s="140" t="s">
        <v>511</v>
      </c>
      <c r="B82" s="122">
        <v>33233.814460000001</v>
      </c>
      <c r="C82" s="122">
        <v>29678.275199999996</v>
      </c>
      <c r="D82" s="122">
        <v>16646.5255</v>
      </c>
      <c r="E82" s="122">
        <v>29258.017620000002</v>
      </c>
      <c r="F82" s="122">
        <v>41710.344770132935</v>
      </c>
      <c r="G82" s="122">
        <v>55397.918094191773</v>
      </c>
      <c r="H82" s="450">
        <v>19283.75964993078</v>
      </c>
      <c r="I82" s="450">
        <v>14138.208319284309</v>
      </c>
      <c r="J82" s="450">
        <v>11084.697523542804</v>
      </c>
      <c r="K82" s="450">
        <v>18966.977828970004</v>
      </c>
      <c r="L82" s="450">
        <v>1605.3000000000002</v>
      </c>
      <c r="M82" s="479"/>
    </row>
    <row r="83" spans="1:13" ht="12.75" x14ac:dyDescent="0.2">
      <c r="A83" s="140"/>
      <c r="B83" s="122"/>
      <c r="C83" s="122"/>
      <c r="D83" s="122"/>
      <c r="E83" s="122"/>
      <c r="F83" s="122"/>
      <c r="G83" s="122"/>
      <c r="K83" s="591"/>
      <c r="L83" s="591"/>
    </row>
    <row r="84" spans="1:13" ht="84.75" customHeight="1" x14ac:dyDescent="0.2">
      <c r="A84" s="1084" t="s">
        <v>852</v>
      </c>
      <c r="B84" s="1084"/>
      <c r="C84" s="1084"/>
      <c r="D84" s="1084"/>
      <c r="E84" s="1084"/>
      <c r="F84" s="1084"/>
      <c r="G84" s="1084"/>
      <c r="H84" s="1084"/>
      <c r="I84" s="1084"/>
      <c r="J84" s="1084"/>
      <c r="K84" s="1085"/>
      <c r="L84" s="592"/>
    </row>
    <row r="85" spans="1:13" ht="12.75" x14ac:dyDescent="0.2">
      <c r="A85" s="480" t="s">
        <v>516</v>
      </c>
      <c r="B85" s="480"/>
      <c r="C85" s="480"/>
      <c r="D85" s="480"/>
      <c r="E85" s="480"/>
      <c r="F85" s="480"/>
      <c r="G85" s="480"/>
      <c r="H85" s="480"/>
      <c r="I85" s="480"/>
      <c r="J85" s="480"/>
      <c r="K85" s="465"/>
      <c r="L85" s="465"/>
    </row>
    <row r="86" spans="1:13" ht="16.5" customHeight="1" x14ac:dyDescent="0.2">
      <c r="A86" s="481" t="s">
        <v>517</v>
      </c>
      <c r="B86" s="482"/>
      <c r="C86" s="482"/>
      <c r="D86" s="482"/>
      <c r="E86" s="482"/>
      <c r="F86" s="483"/>
      <c r="G86" s="483"/>
      <c r="H86" s="484"/>
      <c r="I86" s="484"/>
      <c r="J86" s="484"/>
      <c r="K86" s="484"/>
      <c r="L86" s="484"/>
    </row>
    <row r="91" spans="1:13" ht="10.5" customHeight="1" x14ac:dyDescent="0.2"/>
  </sheetData>
  <mergeCells count="2">
    <mergeCell ref="A2:I2"/>
    <mergeCell ref="A84:K84"/>
  </mergeCells>
  <conditionalFormatting sqref="K46:L46">
    <cfRule type="cellIs" dxfId="2" priority="1" stopIfTrue="1" operator="equal">
      <formula>-0.000001</formula>
    </cfRule>
  </conditionalFormatting>
  <conditionalFormatting sqref="P4:P21 N4:N30">
    <cfRule type="cellIs" dxfId="1" priority="3" stopIfTrue="1" operator="equal">
      <formula>-0.000001</formula>
    </cfRule>
  </conditionalFormatting>
  <conditionalFormatting sqref="P34:Q34">
    <cfRule type="cellIs" dxfId="0" priority="2" stopIfTrue="1" operator="equal">
      <formula>-0.000001</formula>
    </cfRule>
  </conditionalFormatting>
  <printOptions horizontalCentered="1" verticalCentered="1"/>
  <pageMargins left="0" right="0" top="0" bottom="0" header="0.31496062992125984" footer="0.31496062992125984"/>
  <pageSetup paperSize="9" scale="51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2F7C9-9CC7-4F03-8A08-6979311675F4}">
  <sheetPr>
    <tabColor rgb="FF002060"/>
  </sheetPr>
  <dimension ref="A1:N60"/>
  <sheetViews>
    <sheetView showGridLines="0" view="pageBreakPreview" zoomScaleNormal="100" zoomScaleSheetLayoutView="100" workbookViewId="0"/>
  </sheetViews>
  <sheetFormatPr baseColWidth="10" defaultColWidth="11.42578125" defaultRowHeight="15" x14ac:dyDescent="0.25"/>
  <cols>
    <col min="2" max="14" width="10.5703125" customWidth="1"/>
    <col min="15" max="15" width="3" customWidth="1"/>
  </cols>
  <sheetData>
    <row r="1" spans="1:14" x14ac:dyDescent="0.25">
      <c r="A1" s="107" t="s">
        <v>329</v>
      </c>
      <c r="B1" s="224"/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</row>
    <row r="2" spans="1:14" ht="15.75" x14ac:dyDescent="0.25">
      <c r="A2" s="225" t="s">
        <v>330</v>
      </c>
      <c r="B2" s="224"/>
      <c r="C2" s="224"/>
      <c r="D2" s="224"/>
      <c r="E2" s="224"/>
      <c r="F2" s="224"/>
      <c r="G2" s="224"/>
      <c r="H2" s="224"/>
      <c r="I2" s="224"/>
      <c r="J2" s="224"/>
      <c r="K2" s="224"/>
      <c r="L2" s="224"/>
      <c r="M2" s="224"/>
      <c r="N2" s="224"/>
    </row>
    <row r="3" spans="1:14" ht="15.75" x14ac:dyDescent="0.25">
      <c r="A3" s="225" t="s">
        <v>331</v>
      </c>
      <c r="B3" s="224"/>
      <c r="C3" s="224"/>
      <c r="D3" s="224"/>
      <c r="E3" s="224"/>
      <c r="F3" s="224"/>
      <c r="G3" s="224"/>
      <c r="H3" s="224"/>
      <c r="I3" s="224"/>
      <c r="J3" s="224"/>
      <c r="K3" s="224"/>
      <c r="L3" s="224"/>
      <c r="M3" s="224"/>
      <c r="N3" s="224"/>
    </row>
    <row r="4" spans="1:14" ht="15.75" thickBot="1" x14ac:dyDescent="0.3">
      <c r="A4" s="60" t="s">
        <v>332</v>
      </c>
      <c r="B4" s="226" t="s">
        <v>333</v>
      </c>
      <c r="C4" s="226" t="s">
        <v>334</v>
      </c>
      <c r="D4" s="226" t="s">
        <v>335</v>
      </c>
      <c r="E4" s="226" t="s">
        <v>336</v>
      </c>
      <c r="F4" s="226" t="s">
        <v>337</v>
      </c>
      <c r="G4" s="226" t="s">
        <v>338</v>
      </c>
      <c r="H4" s="226" t="s">
        <v>339</v>
      </c>
      <c r="I4" s="226" t="s">
        <v>340</v>
      </c>
      <c r="J4" s="226" t="s">
        <v>341</v>
      </c>
      <c r="K4" s="226" t="s">
        <v>342</v>
      </c>
      <c r="L4" s="226" t="s">
        <v>343</v>
      </c>
      <c r="M4" s="226" t="s">
        <v>344</v>
      </c>
      <c r="N4" s="226" t="s">
        <v>0</v>
      </c>
    </row>
    <row r="5" spans="1:14" ht="15.75" thickBot="1" x14ac:dyDescent="0.3">
      <c r="A5" s="227" t="s">
        <v>345</v>
      </c>
      <c r="B5" s="228"/>
      <c r="C5" s="228"/>
      <c r="D5" s="228"/>
      <c r="E5" s="228"/>
      <c r="F5" s="228"/>
      <c r="G5" s="228"/>
      <c r="H5" s="228"/>
      <c r="I5" s="228"/>
      <c r="J5" s="228"/>
      <c r="K5" s="228"/>
      <c r="L5" s="228"/>
      <c r="M5" s="228"/>
      <c r="N5" s="229"/>
    </row>
    <row r="6" spans="1:14" x14ac:dyDescent="0.25">
      <c r="A6" s="230">
        <v>2009</v>
      </c>
      <c r="B6" s="231">
        <v>353</v>
      </c>
      <c r="C6" s="231">
        <v>717</v>
      </c>
      <c r="D6" s="231">
        <v>601</v>
      </c>
      <c r="E6" s="231">
        <v>338</v>
      </c>
      <c r="F6" s="231">
        <v>507</v>
      </c>
      <c r="G6" s="231">
        <v>281</v>
      </c>
      <c r="H6" s="231">
        <v>304</v>
      </c>
      <c r="I6" s="231">
        <v>586</v>
      </c>
      <c r="J6" s="231">
        <v>415</v>
      </c>
      <c r="K6" s="231">
        <v>439</v>
      </c>
      <c r="L6" s="231">
        <v>404</v>
      </c>
      <c r="M6" s="231">
        <v>290</v>
      </c>
      <c r="N6" s="231">
        <f>SUM(B6:M6)</f>
        <v>5235</v>
      </c>
    </row>
    <row r="7" spans="1:14" x14ac:dyDescent="0.25">
      <c r="A7" s="230">
        <v>2010</v>
      </c>
      <c r="B7" s="231">
        <v>514</v>
      </c>
      <c r="C7" s="231">
        <v>1556</v>
      </c>
      <c r="D7" s="231">
        <v>512</v>
      </c>
      <c r="E7" s="231">
        <v>467</v>
      </c>
      <c r="F7" s="231">
        <v>697</v>
      </c>
      <c r="G7" s="231">
        <v>476</v>
      </c>
      <c r="H7" s="231">
        <v>686</v>
      </c>
      <c r="I7" s="231">
        <v>686</v>
      </c>
      <c r="J7" s="231">
        <v>526</v>
      </c>
      <c r="K7" s="231">
        <v>859</v>
      </c>
      <c r="L7" s="231">
        <v>949</v>
      </c>
      <c r="M7" s="231">
        <v>1710</v>
      </c>
      <c r="N7" s="231">
        <f t="shared" ref="N7:N19" si="0">SUM(B7:M7)</f>
        <v>9638</v>
      </c>
    </row>
    <row r="8" spans="1:14" x14ac:dyDescent="0.25">
      <c r="A8" s="230">
        <v>2011</v>
      </c>
      <c r="B8" s="231">
        <v>1388</v>
      </c>
      <c r="C8" s="231">
        <v>1930</v>
      </c>
      <c r="D8" s="231">
        <v>961</v>
      </c>
      <c r="E8" s="231">
        <v>782</v>
      </c>
      <c r="F8" s="231">
        <v>898</v>
      </c>
      <c r="G8" s="231">
        <v>494</v>
      </c>
      <c r="H8" s="231">
        <v>545</v>
      </c>
      <c r="I8" s="231">
        <v>600</v>
      </c>
      <c r="J8" s="231">
        <v>691</v>
      </c>
      <c r="K8" s="231">
        <v>451</v>
      </c>
      <c r="L8" s="231">
        <v>739</v>
      </c>
      <c r="M8" s="231">
        <v>463</v>
      </c>
      <c r="N8" s="231">
        <f t="shared" si="0"/>
        <v>9942</v>
      </c>
    </row>
    <row r="9" spans="1:14" x14ac:dyDescent="0.25">
      <c r="A9" s="230">
        <v>2012</v>
      </c>
      <c r="B9" s="231">
        <v>1391</v>
      </c>
      <c r="C9" s="231">
        <v>462</v>
      </c>
      <c r="D9" s="231">
        <v>474</v>
      </c>
      <c r="E9" s="231">
        <v>345</v>
      </c>
      <c r="F9" s="231">
        <v>1279</v>
      </c>
      <c r="G9" s="231">
        <v>523</v>
      </c>
      <c r="H9" s="231">
        <v>450</v>
      </c>
      <c r="I9" s="231">
        <v>611</v>
      </c>
      <c r="J9" s="231">
        <v>384</v>
      </c>
      <c r="K9" s="231">
        <v>371</v>
      </c>
      <c r="L9" s="231">
        <v>739</v>
      </c>
      <c r="M9" s="231">
        <v>218</v>
      </c>
      <c r="N9" s="231">
        <f t="shared" si="0"/>
        <v>7247</v>
      </c>
    </row>
    <row r="10" spans="1:14" x14ac:dyDescent="0.25">
      <c r="A10" s="230">
        <v>2013</v>
      </c>
      <c r="B10" s="231">
        <v>1121</v>
      </c>
      <c r="C10" s="231">
        <v>319</v>
      </c>
      <c r="D10" s="231">
        <v>318</v>
      </c>
      <c r="E10" s="231">
        <v>418</v>
      </c>
      <c r="F10" s="231">
        <v>1035</v>
      </c>
      <c r="G10" s="231">
        <v>376</v>
      </c>
      <c r="H10" s="231">
        <v>360</v>
      </c>
      <c r="I10" s="231">
        <v>451</v>
      </c>
      <c r="J10" s="231">
        <v>310</v>
      </c>
      <c r="K10" s="231">
        <v>271</v>
      </c>
      <c r="L10" s="231">
        <v>650</v>
      </c>
      <c r="M10" s="231">
        <v>168</v>
      </c>
      <c r="N10" s="231">
        <f t="shared" si="0"/>
        <v>5797</v>
      </c>
    </row>
    <row r="11" spans="1:14" x14ac:dyDescent="0.25">
      <c r="A11" s="230">
        <v>2014</v>
      </c>
      <c r="B11" s="231">
        <v>2039</v>
      </c>
      <c r="C11" s="231">
        <v>358</v>
      </c>
      <c r="D11" s="231">
        <v>236</v>
      </c>
      <c r="E11" s="231">
        <v>250</v>
      </c>
      <c r="F11" s="231">
        <v>670</v>
      </c>
      <c r="G11" s="231">
        <v>477</v>
      </c>
      <c r="H11" s="231">
        <v>206</v>
      </c>
      <c r="I11" s="231">
        <v>389</v>
      </c>
      <c r="J11" s="231">
        <v>403</v>
      </c>
      <c r="K11" s="231">
        <v>288</v>
      </c>
      <c r="L11" s="231">
        <v>402</v>
      </c>
      <c r="M11" s="231">
        <v>372</v>
      </c>
      <c r="N11" s="231">
        <f t="shared" si="0"/>
        <v>6090</v>
      </c>
    </row>
    <row r="12" spans="1:14" x14ac:dyDescent="0.25">
      <c r="A12" s="230">
        <v>2015</v>
      </c>
      <c r="B12" s="231">
        <v>2176</v>
      </c>
      <c r="C12" s="231">
        <v>325</v>
      </c>
      <c r="D12" s="231">
        <v>232</v>
      </c>
      <c r="E12" s="231">
        <v>246</v>
      </c>
      <c r="F12" s="231">
        <v>771</v>
      </c>
      <c r="G12" s="231">
        <v>353</v>
      </c>
      <c r="H12" s="231">
        <v>214</v>
      </c>
      <c r="I12" s="231">
        <v>571</v>
      </c>
      <c r="J12" s="231">
        <v>192</v>
      </c>
      <c r="K12" s="231">
        <v>184</v>
      </c>
      <c r="L12" s="231">
        <v>392</v>
      </c>
      <c r="M12" s="231">
        <v>140</v>
      </c>
      <c r="N12" s="231">
        <f t="shared" si="0"/>
        <v>5796</v>
      </c>
    </row>
    <row r="13" spans="1:14" x14ac:dyDescent="0.25">
      <c r="A13" s="230">
        <v>2016</v>
      </c>
      <c r="B13" s="231">
        <v>1917</v>
      </c>
      <c r="C13" s="231">
        <v>223</v>
      </c>
      <c r="D13" s="231">
        <v>205</v>
      </c>
      <c r="E13" s="231">
        <v>271</v>
      </c>
      <c r="F13" s="231">
        <v>0</v>
      </c>
      <c r="G13" s="231">
        <v>0</v>
      </c>
      <c r="H13" s="231">
        <v>879</v>
      </c>
      <c r="I13" s="231">
        <v>292</v>
      </c>
      <c r="J13" s="231">
        <v>330</v>
      </c>
      <c r="K13" s="231">
        <v>307</v>
      </c>
      <c r="L13" s="231">
        <v>582</v>
      </c>
      <c r="M13" s="231">
        <v>300</v>
      </c>
      <c r="N13" s="231">
        <f t="shared" si="0"/>
        <v>5306</v>
      </c>
    </row>
    <row r="14" spans="1:14" x14ac:dyDescent="0.25">
      <c r="A14" s="230">
        <v>2017</v>
      </c>
      <c r="B14" s="231">
        <v>2287</v>
      </c>
      <c r="C14" s="231">
        <v>70</v>
      </c>
      <c r="D14" s="231">
        <v>83</v>
      </c>
      <c r="E14" s="231">
        <v>55</v>
      </c>
      <c r="F14" s="231">
        <v>130</v>
      </c>
      <c r="G14" s="231">
        <v>34</v>
      </c>
      <c r="H14" s="231">
        <v>53</v>
      </c>
      <c r="I14" s="231">
        <v>98</v>
      </c>
      <c r="J14" s="231">
        <v>62</v>
      </c>
      <c r="K14" s="231">
        <v>1661</v>
      </c>
      <c r="L14" s="231">
        <v>895</v>
      </c>
      <c r="M14" s="231">
        <v>403</v>
      </c>
      <c r="N14" s="231">
        <f t="shared" si="0"/>
        <v>5831</v>
      </c>
    </row>
    <row r="15" spans="1:14" x14ac:dyDescent="0.25">
      <c r="A15" s="230">
        <v>2018</v>
      </c>
      <c r="B15" s="231">
        <v>699</v>
      </c>
      <c r="C15" s="231">
        <v>372</v>
      </c>
      <c r="D15" s="231">
        <v>349</v>
      </c>
      <c r="E15" s="231">
        <v>596</v>
      </c>
      <c r="F15" s="231">
        <v>1556</v>
      </c>
      <c r="G15" s="231">
        <v>403</v>
      </c>
      <c r="H15" s="231">
        <v>525</v>
      </c>
      <c r="I15" s="231">
        <v>876</v>
      </c>
      <c r="J15" s="231">
        <v>445</v>
      </c>
      <c r="K15" s="231">
        <v>328</v>
      </c>
      <c r="L15" s="231">
        <v>558</v>
      </c>
      <c r="M15" s="231">
        <v>237</v>
      </c>
      <c r="N15" s="231">
        <f t="shared" si="0"/>
        <v>6944</v>
      </c>
    </row>
    <row r="16" spans="1:14" x14ac:dyDescent="0.25">
      <c r="A16" s="230">
        <v>2019</v>
      </c>
      <c r="B16" s="231">
        <v>362</v>
      </c>
      <c r="C16" s="231">
        <v>586</v>
      </c>
      <c r="D16" s="231">
        <v>328</v>
      </c>
      <c r="E16" s="231">
        <v>388</v>
      </c>
      <c r="F16" s="231">
        <v>1488</v>
      </c>
      <c r="G16" s="231">
        <v>278</v>
      </c>
      <c r="H16" s="231">
        <v>403</v>
      </c>
      <c r="I16" s="231">
        <v>456</v>
      </c>
      <c r="J16" s="231">
        <v>340</v>
      </c>
      <c r="K16" s="231">
        <v>329</v>
      </c>
      <c r="L16" s="231">
        <v>1068</v>
      </c>
      <c r="M16" s="231">
        <v>272</v>
      </c>
      <c r="N16" s="231">
        <f t="shared" si="0"/>
        <v>6298</v>
      </c>
    </row>
    <row r="17" spans="1:14" x14ac:dyDescent="0.25">
      <c r="A17" s="230">
        <v>2020</v>
      </c>
      <c r="B17" s="231">
        <v>535</v>
      </c>
      <c r="C17" s="231">
        <v>287</v>
      </c>
      <c r="D17" s="231">
        <v>153</v>
      </c>
      <c r="E17" s="231">
        <v>0</v>
      </c>
      <c r="F17" s="231">
        <v>0</v>
      </c>
      <c r="G17" s="231">
        <v>0</v>
      </c>
      <c r="H17" s="231">
        <v>754</v>
      </c>
      <c r="I17" s="231">
        <v>374</v>
      </c>
      <c r="J17" s="231">
        <v>463</v>
      </c>
      <c r="K17" s="231">
        <v>560</v>
      </c>
      <c r="L17" s="231">
        <v>1979</v>
      </c>
      <c r="M17" s="231">
        <v>381</v>
      </c>
      <c r="N17" s="231">
        <f t="shared" si="0"/>
        <v>5486</v>
      </c>
    </row>
    <row r="18" spans="1:14" x14ac:dyDescent="0.25">
      <c r="A18" s="230">
        <v>2021</v>
      </c>
      <c r="B18" s="231">
        <v>371</v>
      </c>
      <c r="C18" s="231">
        <v>268</v>
      </c>
      <c r="D18" s="231">
        <v>627</v>
      </c>
      <c r="E18" s="231">
        <v>257</v>
      </c>
      <c r="F18" s="231">
        <v>651</v>
      </c>
      <c r="G18" s="231">
        <v>342</v>
      </c>
      <c r="H18" s="231">
        <v>410</v>
      </c>
      <c r="I18" s="231">
        <v>741</v>
      </c>
      <c r="J18" s="231">
        <v>437</v>
      </c>
      <c r="K18" s="231">
        <v>423</v>
      </c>
      <c r="L18" s="231">
        <v>1123</v>
      </c>
      <c r="M18" s="231">
        <v>319</v>
      </c>
      <c r="N18" s="231">
        <f t="shared" si="0"/>
        <v>5969</v>
      </c>
    </row>
    <row r="19" spans="1:14" x14ac:dyDescent="0.25">
      <c r="A19" s="230">
        <v>2022</v>
      </c>
      <c r="B19" s="231">
        <v>528</v>
      </c>
      <c r="C19" s="231">
        <v>322</v>
      </c>
      <c r="D19" s="231">
        <v>420</v>
      </c>
      <c r="E19" s="231">
        <v>447</v>
      </c>
      <c r="F19" s="231">
        <v>1449</v>
      </c>
      <c r="G19" s="231">
        <v>529</v>
      </c>
      <c r="H19" s="231">
        <v>499</v>
      </c>
      <c r="I19" s="231">
        <v>855</v>
      </c>
      <c r="J19" s="231">
        <v>446</v>
      </c>
      <c r="K19" s="231">
        <v>355</v>
      </c>
      <c r="L19" s="231">
        <v>712</v>
      </c>
      <c r="M19" s="231">
        <v>264</v>
      </c>
      <c r="N19" s="231">
        <f t="shared" si="0"/>
        <v>6826</v>
      </c>
    </row>
    <row r="20" spans="1:14" x14ac:dyDescent="0.25">
      <c r="A20" s="230">
        <v>2023</v>
      </c>
      <c r="B20" s="231">
        <v>386</v>
      </c>
      <c r="C20" s="231">
        <v>331</v>
      </c>
      <c r="D20" s="231">
        <v>419</v>
      </c>
      <c r="E20" s="231">
        <v>336</v>
      </c>
      <c r="F20" s="231">
        <v>1294</v>
      </c>
      <c r="G20" s="231">
        <v>354</v>
      </c>
      <c r="H20" s="231">
        <v>601</v>
      </c>
      <c r="I20" s="231">
        <v>1043</v>
      </c>
      <c r="J20" s="231">
        <v>532</v>
      </c>
      <c r="K20" s="231">
        <v>445</v>
      </c>
      <c r="L20" s="231">
        <v>798</v>
      </c>
      <c r="M20" s="231">
        <v>294</v>
      </c>
      <c r="N20" s="231">
        <f>SUM(B20:M20)</f>
        <v>6833</v>
      </c>
    </row>
    <row r="21" spans="1:14" x14ac:dyDescent="0.25">
      <c r="A21" s="230">
        <v>2024</v>
      </c>
      <c r="B21" s="231">
        <v>875</v>
      </c>
      <c r="C21" s="231">
        <v>386</v>
      </c>
      <c r="D21" s="231">
        <v>379</v>
      </c>
      <c r="E21" s="231">
        <v>499</v>
      </c>
      <c r="F21" s="231">
        <v>1215</v>
      </c>
      <c r="G21" s="231">
        <v>412</v>
      </c>
      <c r="H21" s="231">
        <v>478</v>
      </c>
      <c r="I21" s="231">
        <v>1145</v>
      </c>
      <c r="J21" s="231">
        <v>569</v>
      </c>
      <c r="K21" s="231">
        <v>608</v>
      </c>
      <c r="L21" s="231">
        <v>810</v>
      </c>
      <c r="M21" s="231">
        <v>325</v>
      </c>
      <c r="N21" s="231">
        <f>SUM(B21:M21)</f>
        <v>7701</v>
      </c>
    </row>
    <row r="22" spans="1:14" ht="15.75" thickBot="1" x14ac:dyDescent="0.3">
      <c r="A22" s="230">
        <v>2025</v>
      </c>
      <c r="B22" s="231">
        <v>922</v>
      </c>
      <c r="C22" s="231">
        <v>408</v>
      </c>
      <c r="D22" s="231">
        <v>641</v>
      </c>
      <c r="E22" s="231">
        <v>446</v>
      </c>
      <c r="F22" s="231">
        <v>1743</v>
      </c>
      <c r="G22" s="231"/>
      <c r="H22" s="231"/>
      <c r="I22" s="231"/>
      <c r="J22" s="231"/>
      <c r="K22" s="231"/>
      <c r="L22" s="231"/>
      <c r="M22" s="231"/>
      <c r="N22" s="231">
        <f>SUM(B22:M22)</f>
        <v>4160</v>
      </c>
    </row>
    <row r="23" spans="1:14" ht="15.75" thickBot="1" x14ac:dyDescent="0.3">
      <c r="A23" s="232" t="s">
        <v>346</v>
      </c>
      <c r="B23" s="233"/>
      <c r="C23" s="233"/>
      <c r="D23" s="233"/>
      <c r="E23" s="233"/>
      <c r="F23" s="233"/>
      <c r="G23" s="233"/>
      <c r="H23" s="233"/>
      <c r="I23" s="233"/>
      <c r="J23" s="233"/>
      <c r="K23" s="233"/>
      <c r="L23" s="233"/>
      <c r="M23" s="233"/>
      <c r="N23" s="234"/>
    </row>
    <row r="24" spans="1:14" x14ac:dyDescent="0.25">
      <c r="A24" s="230">
        <v>2009</v>
      </c>
      <c r="B24" s="235">
        <v>137</v>
      </c>
      <c r="C24" s="235">
        <v>418</v>
      </c>
      <c r="D24" s="235">
        <v>429</v>
      </c>
      <c r="E24" s="235">
        <v>93</v>
      </c>
      <c r="F24" s="235">
        <v>208</v>
      </c>
      <c r="G24" s="235">
        <v>423</v>
      </c>
      <c r="H24" s="235">
        <v>487</v>
      </c>
      <c r="I24" s="235">
        <v>121</v>
      </c>
      <c r="J24" s="235">
        <v>281</v>
      </c>
      <c r="K24" s="235">
        <v>332</v>
      </c>
      <c r="L24" s="235">
        <v>443</v>
      </c>
      <c r="M24" s="235">
        <v>490</v>
      </c>
      <c r="N24" s="231">
        <f t="shared" ref="N24:N37" si="1">SUM(B24:M24)</f>
        <v>3862</v>
      </c>
    </row>
    <row r="25" spans="1:14" x14ac:dyDescent="0.25">
      <c r="A25" s="230">
        <v>2010</v>
      </c>
      <c r="B25" s="235">
        <v>215</v>
      </c>
      <c r="C25" s="235">
        <v>261</v>
      </c>
      <c r="D25" s="235">
        <v>195</v>
      </c>
      <c r="E25" s="235">
        <v>236</v>
      </c>
      <c r="F25" s="235">
        <v>251</v>
      </c>
      <c r="G25" s="235">
        <v>244</v>
      </c>
      <c r="H25" s="235">
        <v>352</v>
      </c>
      <c r="I25" s="235">
        <v>216</v>
      </c>
      <c r="J25" s="235">
        <v>450</v>
      </c>
      <c r="K25" s="235">
        <v>301</v>
      </c>
      <c r="L25" s="235">
        <v>582</v>
      </c>
      <c r="M25" s="235">
        <v>688</v>
      </c>
      <c r="N25" s="231">
        <f t="shared" si="1"/>
        <v>3991</v>
      </c>
    </row>
    <row r="26" spans="1:14" ht="12.75" customHeight="1" x14ac:dyDescent="0.25">
      <c r="A26" s="230">
        <v>2011</v>
      </c>
      <c r="B26" s="235">
        <v>242</v>
      </c>
      <c r="C26" s="235">
        <v>292</v>
      </c>
      <c r="D26" s="235">
        <v>623</v>
      </c>
      <c r="E26" s="235">
        <v>481</v>
      </c>
      <c r="F26" s="235">
        <v>550</v>
      </c>
      <c r="G26" s="235">
        <v>332</v>
      </c>
      <c r="H26" s="235">
        <v>491</v>
      </c>
      <c r="I26" s="235">
        <v>455</v>
      </c>
      <c r="J26" s="235">
        <v>300</v>
      </c>
      <c r="K26" s="235">
        <v>179</v>
      </c>
      <c r="L26" s="235">
        <v>135</v>
      </c>
      <c r="M26" s="235">
        <v>175</v>
      </c>
      <c r="N26" s="231">
        <f t="shared" si="1"/>
        <v>4255</v>
      </c>
    </row>
    <row r="27" spans="1:14" x14ac:dyDescent="0.25">
      <c r="A27" s="230">
        <v>2012</v>
      </c>
      <c r="B27" s="593">
        <v>0</v>
      </c>
      <c r="C27" s="593">
        <v>0</v>
      </c>
      <c r="D27" s="593">
        <v>507</v>
      </c>
      <c r="E27" s="593">
        <v>1002</v>
      </c>
      <c r="F27" s="593">
        <v>517</v>
      </c>
      <c r="G27" s="593">
        <v>318</v>
      </c>
      <c r="H27" s="593">
        <v>347</v>
      </c>
      <c r="I27" s="593">
        <v>346</v>
      </c>
      <c r="J27" s="593">
        <v>196</v>
      </c>
      <c r="K27" s="593">
        <v>444</v>
      </c>
      <c r="L27" s="593">
        <v>336</v>
      </c>
      <c r="M27" s="593">
        <v>363</v>
      </c>
      <c r="N27" s="593">
        <f t="shared" si="1"/>
        <v>4376</v>
      </c>
    </row>
    <row r="28" spans="1:14" x14ac:dyDescent="0.25">
      <c r="A28" s="230">
        <v>2013</v>
      </c>
      <c r="B28" s="593">
        <v>125</v>
      </c>
      <c r="C28" s="593">
        <v>331</v>
      </c>
      <c r="D28" s="593">
        <v>330</v>
      </c>
      <c r="E28" s="593">
        <v>339</v>
      </c>
      <c r="F28" s="593">
        <v>326</v>
      </c>
      <c r="G28" s="593">
        <v>223</v>
      </c>
      <c r="H28" s="593">
        <v>420</v>
      </c>
      <c r="I28" s="593">
        <v>266</v>
      </c>
      <c r="J28" s="593">
        <v>390</v>
      </c>
      <c r="K28" s="593">
        <v>304</v>
      </c>
      <c r="L28" s="593">
        <v>317</v>
      </c>
      <c r="M28" s="593">
        <v>351</v>
      </c>
      <c r="N28" s="593">
        <f t="shared" si="1"/>
        <v>3722</v>
      </c>
    </row>
    <row r="29" spans="1:14" x14ac:dyDescent="0.25">
      <c r="A29" s="230">
        <v>2014</v>
      </c>
      <c r="B29" s="593">
        <v>220</v>
      </c>
      <c r="C29" s="593">
        <v>284</v>
      </c>
      <c r="D29" s="593">
        <v>253</v>
      </c>
      <c r="E29" s="593">
        <v>237</v>
      </c>
      <c r="F29" s="593">
        <v>357</v>
      </c>
      <c r="G29" s="593">
        <v>275</v>
      </c>
      <c r="H29" s="593">
        <v>278</v>
      </c>
      <c r="I29" s="593">
        <v>88</v>
      </c>
      <c r="J29" s="593">
        <v>244</v>
      </c>
      <c r="K29" s="593">
        <v>245</v>
      </c>
      <c r="L29" s="593">
        <v>145</v>
      </c>
      <c r="M29" s="593">
        <v>342</v>
      </c>
      <c r="N29" s="593">
        <f t="shared" si="1"/>
        <v>2968</v>
      </c>
    </row>
    <row r="30" spans="1:14" x14ac:dyDescent="0.25">
      <c r="A30" s="230">
        <v>2015</v>
      </c>
      <c r="B30" s="593">
        <v>225</v>
      </c>
      <c r="C30" s="593">
        <v>112</v>
      </c>
      <c r="D30" s="593">
        <v>155</v>
      </c>
      <c r="E30" s="593">
        <v>388</v>
      </c>
      <c r="F30" s="593">
        <v>364</v>
      </c>
      <c r="G30" s="593">
        <v>208</v>
      </c>
      <c r="H30" s="593">
        <v>393</v>
      </c>
      <c r="I30" s="593">
        <v>166</v>
      </c>
      <c r="J30" s="593">
        <v>474</v>
      </c>
      <c r="K30" s="593">
        <v>0</v>
      </c>
      <c r="L30" s="593">
        <v>0</v>
      </c>
      <c r="M30" s="593">
        <v>0</v>
      </c>
      <c r="N30" s="593">
        <f t="shared" si="1"/>
        <v>2485</v>
      </c>
    </row>
    <row r="31" spans="1:14" x14ac:dyDescent="0.25">
      <c r="A31" s="230">
        <v>2016</v>
      </c>
      <c r="B31" s="593">
        <v>0</v>
      </c>
      <c r="C31" s="593">
        <v>0</v>
      </c>
      <c r="D31" s="593">
        <v>0</v>
      </c>
      <c r="E31" s="593">
        <v>74</v>
      </c>
      <c r="F31" s="593">
        <v>0</v>
      </c>
      <c r="G31" s="593">
        <v>0</v>
      </c>
      <c r="H31" s="593">
        <v>0</v>
      </c>
      <c r="I31" s="593">
        <v>0</v>
      </c>
      <c r="J31" s="593">
        <v>0</v>
      </c>
      <c r="K31" s="593">
        <v>908</v>
      </c>
      <c r="L31" s="593">
        <v>179</v>
      </c>
      <c r="M31" s="593">
        <v>285</v>
      </c>
      <c r="N31" s="593">
        <f t="shared" si="1"/>
        <v>1446</v>
      </c>
    </row>
    <row r="32" spans="1:14" x14ac:dyDescent="0.25">
      <c r="A32" s="230">
        <v>2017</v>
      </c>
      <c r="B32" s="593">
        <v>0</v>
      </c>
      <c r="C32" s="593">
        <v>61</v>
      </c>
      <c r="D32" s="593">
        <v>247</v>
      </c>
      <c r="E32" s="593">
        <v>81</v>
      </c>
      <c r="F32" s="593">
        <v>110</v>
      </c>
      <c r="G32" s="593">
        <v>213</v>
      </c>
      <c r="H32" s="593">
        <v>108</v>
      </c>
      <c r="I32" s="593">
        <v>148</v>
      </c>
      <c r="J32" s="593">
        <v>325</v>
      </c>
      <c r="K32" s="593">
        <v>217</v>
      </c>
      <c r="L32" s="593">
        <v>130</v>
      </c>
      <c r="M32" s="593">
        <v>490</v>
      </c>
      <c r="N32" s="593">
        <f t="shared" si="1"/>
        <v>2130</v>
      </c>
    </row>
    <row r="33" spans="1:14" x14ac:dyDescent="0.25">
      <c r="A33" s="230">
        <v>2018</v>
      </c>
      <c r="B33" s="593">
        <v>134</v>
      </c>
      <c r="C33" s="593">
        <v>202</v>
      </c>
      <c r="D33" s="593">
        <v>178</v>
      </c>
      <c r="E33" s="593">
        <v>150</v>
      </c>
      <c r="F33" s="593">
        <v>119</v>
      </c>
      <c r="G33" s="593">
        <v>129</v>
      </c>
      <c r="H33" s="593">
        <v>22</v>
      </c>
      <c r="I33" s="593">
        <v>261</v>
      </c>
      <c r="J33" s="593">
        <v>177</v>
      </c>
      <c r="K33" s="593">
        <v>204</v>
      </c>
      <c r="L33" s="593">
        <v>519</v>
      </c>
      <c r="M33" s="593">
        <v>241</v>
      </c>
      <c r="N33" s="593">
        <f t="shared" si="1"/>
        <v>2336</v>
      </c>
    </row>
    <row r="34" spans="1:14" x14ac:dyDescent="0.25">
      <c r="A34" s="230">
        <v>2019</v>
      </c>
      <c r="B34" s="594">
        <v>199</v>
      </c>
      <c r="C34" s="594">
        <v>314</v>
      </c>
      <c r="D34" s="594">
        <v>164</v>
      </c>
      <c r="E34" s="594">
        <v>319</v>
      </c>
      <c r="F34" s="594">
        <v>249</v>
      </c>
      <c r="G34" s="594">
        <v>206</v>
      </c>
      <c r="H34" s="594">
        <v>301</v>
      </c>
      <c r="I34" s="594">
        <v>316</v>
      </c>
      <c r="J34" s="594">
        <v>104</v>
      </c>
      <c r="K34" s="594">
        <v>302</v>
      </c>
      <c r="L34" s="594">
        <v>147</v>
      </c>
      <c r="M34" s="594">
        <v>433</v>
      </c>
      <c r="N34" s="593">
        <f t="shared" si="1"/>
        <v>3054</v>
      </c>
    </row>
    <row r="35" spans="1:14" x14ac:dyDescent="0.25">
      <c r="A35" s="230">
        <v>2020</v>
      </c>
      <c r="B35" s="594">
        <v>241</v>
      </c>
      <c r="C35" s="594">
        <v>187</v>
      </c>
      <c r="D35" s="594">
        <v>157</v>
      </c>
      <c r="E35" s="594">
        <v>0</v>
      </c>
      <c r="F35" s="594">
        <v>0</v>
      </c>
      <c r="G35" s="594">
        <v>0</v>
      </c>
      <c r="H35" s="594">
        <v>102</v>
      </c>
      <c r="I35" s="594">
        <v>297</v>
      </c>
      <c r="J35" s="594">
        <v>169</v>
      </c>
      <c r="K35" s="594">
        <v>213</v>
      </c>
      <c r="L35" s="594">
        <v>350</v>
      </c>
      <c r="M35" s="594">
        <v>179</v>
      </c>
      <c r="N35" s="593">
        <f t="shared" si="1"/>
        <v>1895</v>
      </c>
    </row>
    <row r="36" spans="1:14" x14ac:dyDescent="0.25">
      <c r="A36" s="230">
        <v>2021</v>
      </c>
      <c r="B36" s="594">
        <v>219</v>
      </c>
      <c r="C36" s="594">
        <v>203</v>
      </c>
      <c r="D36" s="594">
        <v>219</v>
      </c>
      <c r="E36" s="594">
        <v>210</v>
      </c>
      <c r="F36" s="594">
        <v>233</v>
      </c>
      <c r="G36" s="594">
        <v>339</v>
      </c>
      <c r="H36" s="594">
        <v>326</v>
      </c>
      <c r="I36" s="594">
        <v>316</v>
      </c>
      <c r="J36" s="594">
        <v>219</v>
      </c>
      <c r="K36" s="594">
        <v>279</v>
      </c>
      <c r="L36" s="594">
        <v>324</v>
      </c>
      <c r="M36" s="594">
        <v>259</v>
      </c>
      <c r="N36" s="593">
        <f t="shared" si="1"/>
        <v>3146</v>
      </c>
    </row>
    <row r="37" spans="1:14" x14ac:dyDescent="0.25">
      <c r="A37" s="230">
        <v>2022</v>
      </c>
      <c r="B37" s="236">
        <v>301</v>
      </c>
      <c r="C37" s="236">
        <v>274</v>
      </c>
      <c r="D37" s="237">
        <v>337</v>
      </c>
      <c r="E37" s="237">
        <v>286</v>
      </c>
      <c r="F37" s="237">
        <v>319</v>
      </c>
      <c r="G37" s="237">
        <v>238</v>
      </c>
      <c r="H37" s="237">
        <v>356</v>
      </c>
      <c r="I37" s="237">
        <v>317</v>
      </c>
      <c r="J37" s="237">
        <v>335</v>
      </c>
      <c r="K37" s="237">
        <v>350</v>
      </c>
      <c r="L37" s="237">
        <v>321</v>
      </c>
      <c r="M37" s="237">
        <v>305</v>
      </c>
      <c r="N37" s="231">
        <f t="shared" si="1"/>
        <v>3739</v>
      </c>
    </row>
    <row r="38" spans="1:14" x14ac:dyDescent="0.25">
      <c r="A38" s="230">
        <v>2023</v>
      </c>
      <c r="B38" s="236">
        <v>350</v>
      </c>
      <c r="C38" s="236">
        <v>362</v>
      </c>
      <c r="D38" s="237">
        <v>505</v>
      </c>
      <c r="E38" s="237">
        <v>373</v>
      </c>
      <c r="F38" s="237">
        <v>491</v>
      </c>
      <c r="G38" s="237">
        <v>343</v>
      </c>
      <c r="H38" s="237">
        <v>439</v>
      </c>
      <c r="I38" s="237">
        <v>468</v>
      </c>
      <c r="J38" s="231">
        <v>347</v>
      </c>
      <c r="K38" s="231">
        <v>292</v>
      </c>
      <c r="L38" s="231">
        <v>360</v>
      </c>
      <c r="M38" s="231">
        <v>366</v>
      </c>
      <c r="N38" s="231">
        <f>SUM(B38:M38)</f>
        <v>4696</v>
      </c>
    </row>
    <row r="39" spans="1:14" x14ac:dyDescent="0.25">
      <c r="A39" s="230">
        <v>2024</v>
      </c>
      <c r="B39" s="236">
        <v>416</v>
      </c>
      <c r="C39" s="236">
        <v>340</v>
      </c>
      <c r="D39" s="237">
        <v>325</v>
      </c>
      <c r="E39" s="237">
        <v>419</v>
      </c>
      <c r="F39" s="237">
        <v>314</v>
      </c>
      <c r="G39" s="237">
        <v>317</v>
      </c>
      <c r="H39" s="237">
        <v>232</v>
      </c>
      <c r="I39" s="237">
        <v>404</v>
      </c>
      <c r="J39" s="231">
        <v>313</v>
      </c>
      <c r="K39" s="231">
        <v>358</v>
      </c>
      <c r="L39" s="231">
        <v>213</v>
      </c>
      <c r="M39" s="231">
        <v>352</v>
      </c>
      <c r="N39" s="231">
        <f>SUM(B39:M39)</f>
        <v>4003</v>
      </c>
    </row>
    <row r="40" spans="1:14" ht="15.75" thickBot="1" x14ac:dyDescent="0.3">
      <c r="A40" s="230">
        <v>2025</v>
      </c>
      <c r="B40" s="236">
        <v>336</v>
      </c>
      <c r="C40" s="236">
        <v>446</v>
      </c>
      <c r="D40" s="237">
        <v>474</v>
      </c>
      <c r="E40" s="237">
        <v>415</v>
      </c>
      <c r="F40" s="237">
        <v>414</v>
      </c>
      <c r="G40" s="237"/>
      <c r="H40" s="237"/>
      <c r="I40" s="237"/>
      <c r="J40" s="231"/>
      <c r="K40" s="231"/>
      <c r="L40" s="231"/>
      <c r="M40" s="231"/>
      <c r="N40" s="231">
        <f>SUM(B40:M40)</f>
        <v>2085</v>
      </c>
    </row>
    <row r="41" spans="1:14" ht="15.75" thickBot="1" x14ac:dyDescent="0.3">
      <c r="A41" s="232" t="s">
        <v>347</v>
      </c>
      <c r="B41" s="233"/>
      <c r="C41" s="233"/>
      <c r="D41" s="233"/>
      <c r="E41" s="233"/>
      <c r="F41" s="233"/>
      <c r="G41" s="233"/>
      <c r="H41" s="233"/>
      <c r="I41" s="233"/>
      <c r="J41" s="233"/>
      <c r="K41" s="233"/>
      <c r="L41" s="233"/>
      <c r="M41" s="233"/>
      <c r="N41" s="234"/>
    </row>
    <row r="42" spans="1:14" x14ac:dyDescent="0.25">
      <c r="A42" s="230">
        <v>2009</v>
      </c>
      <c r="B42" s="235">
        <v>79054</v>
      </c>
      <c r="C42" s="231">
        <v>233271</v>
      </c>
      <c r="D42" s="231">
        <v>245697</v>
      </c>
      <c r="E42" s="231">
        <v>49862</v>
      </c>
      <c r="F42" s="235">
        <v>128089</v>
      </c>
      <c r="G42" s="231">
        <v>262520</v>
      </c>
      <c r="H42" s="231">
        <v>287412</v>
      </c>
      <c r="I42" s="231">
        <v>58346</v>
      </c>
      <c r="J42" s="235">
        <v>184683</v>
      </c>
      <c r="K42" s="231">
        <v>187909</v>
      </c>
      <c r="L42" s="231">
        <v>239235</v>
      </c>
      <c r="M42" s="231">
        <v>252290</v>
      </c>
      <c r="N42" s="231">
        <f t="shared" ref="N42:N58" si="2">SUM(B42:M42)</f>
        <v>2208368</v>
      </c>
    </row>
    <row r="43" spans="1:14" x14ac:dyDescent="0.25">
      <c r="A43" s="230">
        <v>2010</v>
      </c>
      <c r="B43" s="235">
        <v>105549</v>
      </c>
      <c r="C43" s="231">
        <v>186481</v>
      </c>
      <c r="D43" s="231">
        <v>113138</v>
      </c>
      <c r="E43" s="231">
        <v>126981</v>
      </c>
      <c r="F43" s="235">
        <v>144408</v>
      </c>
      <c r="G43" s="231">
        <v>153551</v>
      </c>
      <c r="H43" s="231">
        <v>236173</v>
      </c>
      <c r="I43" s="231">
        <v>117965</v>
      </c>
      <c r="J43" s="235">
        <v>274273</v>
      </c>
      <c r="K43" s="231">
        <v>201597</v>
      </c>
      <c r="L43" s="231">
        <v>391211</v>
      </c>
      <c r="M43" s="231">
        <v>445154</v>
      </c>
      <c r="N43" s="231">
        <f t="shared" si="2"/>
        <v>2496481</v>
      </c>
    </row>
    <row r="44" spans="1:14" x14ac:dyDescent="0.25">
      <c r="A44" s="230">
        <v>2011</v>
      </c>
      <c r="B44" s="235">
        <v>161710</v>
      </c>
      <c r="C44" s="231">
        <v>170715</v>
      </c>
      <c r="D44" s="231">
        <v>432702</v>
      </c>
      <c r="E44" s="231">
        <v>390251</v>
      </c>
      <c r="F44" s="235">
        <v>437382</v>
      </c>
      <c r="G44" s="231">
        <v>220084</v>
      </c>
      <c r="H44" s="231">
        <v>342824</v>
      </c>
      <c r="I44" s="231">
        <v>299026</v>
      </c>
      <c r="J44" s="235">
        <v>171908</v>
      </c>
      <c r="K44" s="231">
        <v>171167</v>
      </c>
      <c r="L44" s="231">
        <v>101514</v>
      </c>
      <c r="M44" s="231">
        <v>113158</v>
      </c>
      <c r="N44" s="231">
        <f t="shared" si="2"/>
        <v>3012441</v>
      </c>
    </row>
    <row r="45" spans="1:14" x14ac:dyDescent="0.25">
      <c r="A45" s="230">
        <v>2012</v>
      </c>
      <c r="B45" s="231">
        <v>0</v>
      </c>
      <c r="C45" s="231">
        <v>0</v>
      </c>
      <c r="D45" s="231">
        <v>344770</v>
      </c>
      <c r="E45" s="231">
        <v>600417</v>
      </c>
      <c r="F45" s="235">
        <v>306692</v>
      </c>
      <c r="G45" s="231">
        <v>200734</v>
      </c>
      <c r="H45" s="231">
        <v>230042</v>
      </c>
      <c r="I45" s="231">
        <v>200873</v>
      </c>
      <c r="J45" s="235">
        <v>133315</v>
      </c>
      <c r="K45" s="231">
        <v>287218</v>
      </c>
      <c r="L45" s="231">
        <v>214813</v>
      </c>
      <c r="M45" s="231">
        <v>220432</v>
      </c>
      <c r="N45" s="231">
        <f t="shared" si="2"/>
        <v>2739306</v>
      </c>
    </row>
    <row r="46" spans="1:14" x14ac:dyDescent="0.25">
      <c r="A46" s="230">
        <v>2013</v>
      </c>
      <c r="B46" s="235">
        <v>58586</v>
      </c>
      <c r="C46" s="231">
        <v>147664</v>
      </c>
      <c r="D46" s="231">
        <v>152719</v>
      </c>
      <c r="E46" s="231">
        <v>169137</v>
      </c>
      <c r="F46" s="235">
        <v>158259</v>
      </c>
      <c r="G46" s="231">
        <v>117696</v>
      </c>
      <c r="H46" s="231">
        <v>226659</v>
      </c>
      <c r="I46" s="231">
        <v>141609</v>
      </c>
      <c r="J46" s="235">
        <v>204049</v>
      </c>
      <c r="K46" s="231">
        <v>160318</v>
      </c>
      <c r="L46" s="231">
        <v>150143</v>
      </c>
      <c r="M46" s="231">
        <v>173860</v>
      </c>
      <c r="N46" s="231">
        <f t="shared" si="2"/>
        <v>1860699</v>
      </c>
    </row>
    <row r="47" spans="1:14" x14ac:dyDescent="0.25">
      <c r="A47" s="230">
        <v>2014</v>
      </c>
      <c r="B47" s="235">
        <v>98436.3</v>
      </c>
      <c r="C47" s="231">
        <v>133326</v>
      </c>
      <c r="D47" s="231">
        <v>132626.29999999999</v>
      </c>
      <c r="E47" s="231">
        <v>139241</v>
      </c>
      <c r="F47" s="235">
        <v>190666</v>
      </c>
      <c r="G47" s="231">
        <v>126401</v>
      </c>
      <c r="H47" s="231">
        <v>133390</v>
      </c>
      <c r="I47" s="231">
        <v>41694</v>
      </c>
      <c r="J47" s="235">
        <v>127290.4</v>
      </c>
      <c r="K47" s="231">
        <v>127743</v>
      </c>
      <c r="L47" s="231">
        <v>68142</v>
      </c>
      <c r="M47" s="231">
        <v>180040</v>
      </c>
      <c r="N47" s="231">
        <f t="shared" si="2"/>
        <v>1498996</v>
      </c>
    </row>
    <row r="48" spans="1:14" x14ac:dyDescent="0.25">
      <c r="A48" s="230">
        <v>2015</v>
      </c>
      <c r="B48" s="235">
        <v>110934</v>
      </c>
      <c r="C48" s="231">
        <v>53376</v>
      </c>
      <c r="D48" s="231">
        <v>106585</v>
      </c>
      <c r="E48" s="231">
        <v>228911</v>
      </c>
      <c r="F48" s="235">
        <v>208849</v>
      </c>
      <c r="G48" s="231">
        <v>117497</v>
      </c>
      <c r="H48" s="231">
        <v>210342</v>
      </c>
      <c r="I48" s="231">
        <v>97422</v>
      </c>
      <c r="J48" s="235">
        <v>253813</v>
      </c>
      <c r="K48" s="231">
        <v>0</v>
      </c>
      <c r="L48" s="231">
        <v>0</v>
      </c>
      <c r="M48" s="231">
        <v>0</v>
      </c>
      <c r="N48" s="231">
        <f t="shared" si="2"/>
        <v>1387729</v>
      </c>
    </row>
    <row r="49" spans="1:14" x14ac:dyDescent="0.25">
      <c r="A49" s="230">
        <v>2016</v>
      </c>
      <c r="B49" s="231">
        <v>0</v>
      </c>
      <c r="C49" s="231">
        <v>0</v>
      </c>
      <c r="D49" s="231">
        <v>0</v>
      </c>
      <c r="E49" s="231">
        <v>35313</v>
      </c>
      <c r="F49" s="231">
        <v>0</v>
      </c>
      <c r="G49" s="231">
        <v>0</v>
      </c>
      <c r="H49" s="231">
        <v>0</v>
      </c>
      <c r="I49" s="231">
        <v>0</v>
      </c>
      <c r="J49" s="231">
        <v>0</v>
      </c>
      <c r="K49" s="231">
        <v>427494</v>
      </c>
      <c r="L49" s="231">
        <v>84556</v>
      </c>
      <c r="M49" s="231">
        <v>138372</v>
      </c>
      <c r="N49" s="231">
        <f t="shared" si="2"/>
        <v>685735</v>
      </c>
    </row>
    <row r="50" spans="1:14" x14ac:dyDescent="0.25">
      <c r="A50" s="230">
        <v>2017</v>
      </c>
      <c r="B50" s="231">
        <v>0</v>
      </c>
      <c r="C50" s="231">
        <v>32699</v>
      </c>
      <c r="D50" s="231">
        <v>119341</v>
      </c>
      <c r="E50" s="231">
        <v>39632</v>
      </c>
      <c r="F50" s="235">
        <v>52597</v>
      </c>
      <c r="G50" s="231">
        <v>103011</v>
      </c>
      <c r="H50" s="231">
        <v>58147</v>
      </c>
      <c r="I50" s="231">
        <v>71465</v>
      </c>
      <c r="J50" s="235">
        <v>169386</v>
      </c>
      <c r="K50" s="231">
        <v>116649</v>
      </c>
      <c r="L50" s="231">
        <v>66266</v>
      </c>
      <c r="M50" s="231">
        <v>248824</v>
      </c>
      <c r="N50" s="231">
        <f t="shared" si="2"/>
        <v>1078017</v>
      </c>
    </row>
    <row r="51" spans="1:14" x14ac:dyDescent="0.25">
      <c r="A51" s="230">
        <v>2018</v>
      </c>
      <c r="B51" s="235">
        <v>77037.951400000005</v>
      </c>
      <c r="C51" s="231">
        <v>101004.1557</v>
      </c>
      <c r="D51" s="231">
        <v>87581.926600000006</v>
      </c>
      <c r="E51" s="231">
        <v>65305.583700000003</v>
      </c>
      <c r="F51" s="235">
        <v>56652.629000000001</v>
      </c>
      <c r="G51" s="231">
        <v>60121.993999999999</v>
      </c>
      <c r="H51" s="231">
        <v>8299.4192999999996</v>
      </c>
      <c r="I51" s="231">
        <v>140270</v>
      </c>
      <c r="J51" s="235">
        <v>96581.507800000007</v>
      </c>
      <c r="K51" s="231">
        <v>92298.494099999996</v>
      </c>
      <c r="L51" s="231">
        <v>298058.84769999998</v>
      </c>
      <c r="M51" s="231">
        <v>134142.55230000001</v>
      </c>
      <c r="N51" s="231">
        <f t="shared" si="2"/>
        <v>1217355.0616000001</v>
      </c>
    </row>
    <row r="52" spans="1:14" x14ac:dyDescent="0.25">
      <c r="A52" s="230">
        <v>2019</v>
      </c>
      <c r="B52" s="235">
        <v>113674.3042</v>
      </c>
      <c r="C52" s="231">
        <v>163856.00839999999</v>
      </c>
      <c r="D52" s="231">
        <v>82299.246799999994</v>
      </c>
      <c r="E52" s="231">
        <v>168104.20209999999</v>
      </c>
      <c r="F52" s="231">
        <v>123100</v>
      </c>
      <c r="G52" s="231">
        <v>109500</v>
      </c>
      <c r="H52" s="231">
        <v>156221.7782</v>
      </c>
      <c r="I52" s="231">
        <v>147464.70670000001</v>
      </c>
      <c r="J52" s="231">
        <v>40886.7673</v>
      </c>
      <c r="K52" s="231">
        <v>140394.4111</v>
      </c>
      <c r="L52" s="231">
        <v>73818.002699999997</v>
      </c>
      <c r="M52" s="231">
        <v>250455.20490000001</v>
      </c>
      <c r="N52" s="231">
        <f t="shared" si="2"/>
        <v>1569774.6324</v>
      </c>
    </row>
    <row r="53" spans="1:14" x14ac:dyDescent="0.25">
      <c r="A53" s="230">
        <v>2020</v>
      </c>
      <c r="B53" s="236">
        <v>130443.2118</v>
      </c>
      <c r="C53" s="237">
        <v>103099.0327</v>
      </c>
      <c r="D53" s="237">
        <v>73948.434899999993</v>
      </c>
      <c r="E53" s="237">
        <v>0</v>
      </c>
      <c r="F53" s="237">
        <v>0</v>
      </c>
      <c r="G53" s="237">
        <v>0</v>
      </c>
      <c r="H53" s="237">
        <v>51938.995300000002</v>
      </c>
      <c r="I53" s="237">
        <v>170409.80780000001</v>
      </c>
      <c r="J53" s="237">
        <v>72232.071899999995</v>
      </c>
      <c r="K53" s="237">
        <v>112837.5545</v>
      </c>
      <c r="L53" s="237">
        <v>198928.77929999999</v>
      </c>
      <c r="M53" s="237">
        <v>95960</v>
      </c>
      <c r="N53" s="231">
        <f t="shared" si="2"/>
        <v>1009797.8881999999</v>
      </c>
    </row>
    <row r="54" spans="1:14" x14ac:dyDescent="0.25">
      <c r="A54" s="230">
        <v>2021</v>
      </c>
      <c r="B54" s="236">
        <v>118360.9504</v>
      </c>
      <c r="C54" s="237">
        <v>116461.18919999999</v>
      </c>
      <c r="D54" s="237">
        <v>100449.1796</v>
      </c>
      <c r="E54" s="237">
        <v>121142.3597</v>
      </c>
      <c r="F54" s="237">
        <v>133020</v>
      </c>
      <c r="G54" s="237">
        <v>178812.8726</v>
      </c>
      <c r="H54" s="237">
        <v>172294.3615</v>
      </c>
      <c r="I54" s="237">
        <v>160758.0379</v>
      </c>
      <c r="J54" s="237">
        <v>106249.34880000001</v>
      </c>
      <c r="K54" s="237">
        <v>133625.087</v>
      </c>
      <c r="L54" s="237">
        <v>156286.829</v>
      </c>
      <c r="M54" s="237">
        <v>144670</v>
      </c>
      <c r="N54" s="231">
        <f t="shared" si="2"/>
        <v>1642130.2157000001</v>
      </c>
    </row>
    <row r="55" spans="1:14" x14ac:dyDescent="0.25">
      <c r="A55" s="230">
        <v>2022</v>
      </c>
      <c r="B55" s="236">
        <v>139071.03030000001</v>
      </c>
      <c r="C55" s="237">
        <v>138971</v>
      </c>
      <c r="D55" s="237">
        <v>169098.16500000001</v>
      </c>
      <c r="E55" s="237">
        <v>126841.2335</v>
      </c>
      <c r="F55" s="237">
        <v>147361.1048</v>
      </c>
      <c r="G55" s="237">
        <v>100141.92879999999</v>
      </c>
      <c r="H55" s="237">
        <v>154905.747</v>
      </c>
      <c r="I55" s="237">
        <v>150632</v>
      </c>
      <c r="J55" s="237">
        <v>179491.0202</v>
      </c>
      <c r="K55" s="237">
        <v>146335.63159999999</v>
      </c>
      <c r="L55" s="237">
        <v>154340.6189</v>
      </c>
      <c r="M55" s="237">
        <v>153410</v>
      </c>
      <c r="N55" s="231">
        <f t="shared" si="2"/>
        <v>1760599.4800999998</v>
      </c>
    </row>
    <row r="56" spans="1:14" x14ac:dyDescent="0.25">
      <c r="A56" s="230">
        <v>2023</v>
      </c>
      <c r="B56" s="236">
        <v>154724.4688</v>
      </c>
      <c r="C56" s="237">
        <v>168287.96609999999</v>
      </c>
      <c r="D56" s="237">
        <v>223068.7977</v>
      </c>
      <c r="E56" s="237">
        <v>170836.6833</v>
      </c>
      <c r="F56" s="237">
        <v>214612.16560000001</v>
      </c>
      <c r="G56" s="237">
        <v>146115.3806</v>
      </c>
      <c r="H56" s="237">
        <v>192413.5478</v>
      </c>
      <c r="I56" s="237">
        <v>205592.66940000001</v>
      </c>
      <c r="J56" s="231">
        <v>154540.96679999999</v>
      </c>
      <c r="K56" s="231">
        <v>132732.89600000001</v>
      </c>
      <c r="L56" s="231">
        <v>151415.6373</v>
      </c>
      <c r="M56" s="231">
        <v>151110.65839999999</v>
      </c>
      <c r="N56" s="231">
        <f t="shared" si="2"/>
        <v>2065451.8378000003</v>
      </c>
    </row>
    <row r="57" spans="1:14" x14ac:dyDescent="0.25">
      <c r="A57" s="230">
        <v>2024</v>
      </c>
      <c r="B57" s="236">
        <v>169637.1384</v>
      </c>
      <c r="C57" s="237">
        <v>140212.04569999999</v>
      </c>
      <c r="D57" s="237">
        <v>125721.59149999999</v>
      </c>
      <c r="E57" s="237">
        <v>169588.68669999999</v>
      </c>
      <c r="F57" s="237">
        <v>111048.496</v>
      </c>
      <c r="G57" s="237">
        <v>121170.2102</v>
      </c>
      <c r="H57" s="237">
        <v>94624.356700000004</v>
      </c>
      <c r="I57" s="237">
        <v>153836.3597</v>
      </c>
      <c r="J57" s="231">
        <v>129177.59760000001</v>
      </c>
      <c r="K57" s="231">
        <v>133942.04070000001</v>
      </c>
      <c r="L57" s="231">
        <v>95700</v>
      </c>
      <c r="M57" s="231">
        <v>128404</v>
      </c>
      <c r="N57" s="231">
        <f t="shared" si="2"/>
        <v>1573062.5231999999</v>
      </c>
    </row>
    <row r="58" spans="1:14" x14ac:dyDescent="0.25">
      <c r="A58" s="230">
        <v>2025</v>
      </c>
      <c r="B58" s="236">
        <v>120209</v>
      </c>
      <c r="C58" s="237">
        <v>166739.0649</v>
      </c>
      <c r="D58" s="237">
        <v>177472.04639999999</v>
      </c>
      <c r="E58" s="237">
        <v>168200</v>
      </c>
      <c r="F58" s="237">
        <v>163927.41</v>
      </c>
      <c r="G58" s="237"/>
      <c r="H58" s="237"/>
      <c r="I58" s="237"/>
      <c r="J58" s="231"/>
      <c r="K58" s="231"/>
      <c r="L58" s="231"/>
      <c r="M58" s="231"/>
      <c r="N58" s="231">
        <f t="shared" si="2"/>
        <v>796547.52130000002</v>
      </c>
    </row>
    <row r="59" spans="1:14" ht="15.75" customHeight="1" x14ac:dyDescent="0.25">
      <c r="A59" s="1086" t="s">
        <v>853</v>
      </c>
      <c r="B59" s="1086"/>
      <c r="C59" s="1086"/>
      <c r="D59" s="1086"/>
      <c r="E59" s="1086"/>
      <c r="F59" s="1086"/>
      <c r="G59" s="1086"/>
      <c r="H59" s="1086"/>
      <c r="I59" s="1086"/>
      <c r="J59" s="238"/>
      <c r="K59" s="238"/>
      <c r="L59" s="238"/>
      <c r="M59" s="238"/>
      <c r="N59" s="238"/>
    </row>
    <row r="60" spans="1:14" ht="16.5" customHeight="1" x14ac:dyDescent="0.25">
      <c r="A60" s="239" t="s">
        <v>402</v>
      </c>
      <c r="B60" s="240"/>
      <c r="C60" s="240"/>
      <c r="D60" s="240"/>
      <c r="E60" s="240"/>
      <c r="F60" s="240"/>
      <c r="G60" s="240"/>
      <c r="H60" s="240"/>
      <c r="I60" s="240"/>
      <c r="J60" s="240"/>
      <c r="K60" s="240"/>
      <c r="L60" s="240"/>
      <c r="M60" s="240"/>
      <c r="N60" s="240"/>
    </row>
  </sheetData>
  <mergeCells count="1">
    <mergeCell ref="A59:I59"/>
  </mergeCells>
  <printOptions horizontalCentered="1" verticalCentered="1"/>
  <pageMargins left="0" right="0" top="0" bottom="0" header="0.31496062992125984" footer="0.31496062992125984"/>
  <pageSetup paperSize="9" scale="63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92725-FE77-45A4-927B-9132DA6B133A}">
  <sheetPr>
    <tabColor rgb="FF002060"/>
  </sheetPr>
  <dimension ref="A1:K85"/>
  <sheetViews>
    <sheetView showGridLines="0" view="pageBreakPreview" zoomScaleNormal="100" zoomScaleSheetLayoutView="100" workbookViewId="0"/>
  </sheetViews>
  <sheetFormatPr baseColWidth="10" defaultColWidth="14.42578125" defaultRowHeight="15" x14ac:dyDescent="0.25"/>
  <cols>
    <col min="1" max="1" width="13" style="370" customWidth="1"/>
    <col min="2" max="2" width="44.5703125" style="370" customWidth="1"/>
    <col min="3" max="3" width="20.140625" style="370" customWidth="1"/>
    <col min="4" max="4" width="26.28515625" style="370" customWidth="1"/>
    <col min="5" max="5" width="11.5703125" style="346" customWidth="1"/>
    <col min="6" max="6" width="29.42578125" style="346" customWidth="1"/>
    <col min="7" max="7" width="13.42578125" style="346" customWidth="1"/>
    <col min="8" max="11" width="11.5703125" style="346" customWidth="1"/>
    <col min="12" max="16384" width="14.42578125" style="346"/>
  </cols>
  <sheetData>
    <row r="1" spans="1:11" ht="13.5" customHeight="1" x14ac:dyDescent="0.25">
      <c r="A1" s="343" t="s">
        <v>610</v>
      </c>
      <c r="B1" s="344"/>
      <c r="C1" s="344"/>
      <c r="D1" s="344"/>
      <c r="E1" s="345"/>
      <c r="F1" s="345"/>
      <c r="G1" s="345"/>
      <c r="H1" s="345"/>
      <c r="I1" s="345"/>
      <c r="J1" s="345"/>
      <c r="K1" s="345"/>
    </row>
    <row r="2" spans="1:11" ht="15.75" x14ac:dyDescent="0.25">
      <c r="A2" s="347" t="s">
        <v>864</v>
      </c>
      <c r="B2" s="348"/>
      <c r="C2" s="349"/>
      <c r="D2" s="349"/>
      <c r="E2" s="345"/>
      <c r="I2" s="345"/>
      <c r="J2" s="345"/>
      <c r="K2" s="345"/>
    </row>
    <row r="3" spans="1:11" ht="13.5" customHeight="1" x14ac:dyDescent="0.25">
      <c r="A3" s="347"/>
      <c r="B3" s="348"/>
      <c r="C3" s="349"/>
      <c r="D3" s="349"/>
      <c r="E3" s="345"/>
      <c r="I3" s="345"/>
      <c r="J3" s="345"/>
      <c r="K3" s="345"/>
    </row>
    <row r="4" spans="1:11" ht="13.5" customHeight="1" x14ac:dyDescent="0.25">
      <c r="A4" s="350" t="s">
        <v>611</v>
      </c>
      <c r="B4" s="350" t="s">
        <v>612</v>
      </c>
      <c r="C4" s="351" t="s">
        <v>613</v>
      </c>
      <c r="D4" s="351" t="s">
        <v>231</v>
      </c>
      <c r="E4" s="345"/>
      <c r="I4" s="345"/>
      <c r="J4" s="345"/>
      <c r="K4" s="345"/>
    </row>
    <row r="5" spans="1:11" ht="13.5" customHeight="1" x14ac:dyDescent="0.25">
      <c r="A5" s="352">
        <v>433</v>
      </c>
      <c r="B5" s="352" t="s">
        <v>232</v>
      </c>
      <c r="C5" s="353">
        <v>359285.42680000007</v>
      </c>
      <c r="D5" s="354">
        <f>C5/128521560</f>
        <v>2.7955264999895745E-3</v>
      </c>
      <c r="E5" s="357"/>
      <c r="F5" s="358"/>
      <c r="G5" s="358"/>
      <c r="I5" s="345"/>
      <c r="J5" s="345"/>
      <c r="K5" s="345"/>
    </row>
    <row r="6" spans="1:11" ht="13.5" customHeight="1" x14ac:dyDescent="0.25">
      <c r="A6" s="352">
        <v>692</v>
      </c>
      <c r="B6" s="352" t="s">
        <v>614</v>
      </c>
      <c r="C6" s="353">
        <v>1621262.9142000007</v>
      </c>
      <c r="D6" s="354">
        <f>C6/128521560</f>
        <v>1.2614715493649476E-2</v>
      </c>
      <c r="E6" s="555"/>
      <c r="F6" s="355"/>
      <c r="G6" s="356"/>
      <c r="I6" s="345"/>
      <c r="J6" s="345"/>
      <c r="K6" s="345"/>
    </row>
    <row r="7" spans="1:11" ht="13.5" customHeight="1" x14ac:dyDescent="0.25">
      <c r="A7" s="582">
        <v>130</v>
      </c>
      <c r="B7" s="582" t="s">
        <v>615</v>
      </c>
      <c r="C7" s="583">
        <v>60771.057199999988</v>
      </c>
      <c r="D7" s="584">
        <f>C7/128521560</f>
        <v>4.728471798817256E-4</v>
      </c>
      <c r="E7" s="357"/>
      <c r="F7" s="358"/>
      <c r="G7" s="358"/>
      <c r="I7" s="345"/>
      <c r="J7" s="345"/>
      <c r="K7" s="345"/>
    </row>
    <row r="8" spans="1:11" ht="13.5" customHeight="1" x14ac:dyDescent="0.25">
      <c r="A8" s="359">
        <v>192</v>
      </c>
      <c r="B8" s="359" t="s">
        <v>616</v>
      </c>
      <c r="C8" s="357">
        <v>137083.99180000002</v>
      </c>
      <c r="D8" s="360">
        <f>C8/128521560</f>
        <v>1.0666225324373593E-3</v>
      </c>
      <c r="E8" s="357"/>
      <c r="F8" s="358"/>
      <c r="G8" s="358"/>
      <c r="I8" s="345"/>
      <c r="J8" s="345"/>
      <c r="K8" s="345"/>
    </row>
    <row r="9" spans="1:11" ht="13.5" customHeight="1" x14ac:dyDescent="0.25">
      <c r="A9" s="359">
        <v>35</v>
      </c>
      <c r="B9" s="359" t="s">
        <v>617</v>
      </c>
      <c r="C9" s="357">
        <v>90475.103100000008</v>
      </c>
      <c r="D9" s="360">
        <f>C9/128521560</f>
        <v>7.0396829216825575E-4</v>
      </c>
      <c r="E9" s="357"/>
      <c r="F9" s="358"/>
      <c r="G9" s="358"/>
      <c r="I9" s="345"/>
      <c r="J9" s="345"/>
      <c r="K9" s="345"/>
    </row>
    <row r="10" spans="1:11" ht="13.5" customHeight="1" x14ac:dyDescent="0.25">
      <c r="A10" s="359">
        <v>4</v>
      </c>
      <c r="B10" s="359" t="s">
        <v>618</v>
      </c>
      <c r="C10" s="357">
        <v>1628.0640000000001</v>
      </c>
      <c r="D10" s="620">
        <f t="shared" ref="D10:D12" si="0">C10/128521560</f>
        <v>1.2667633352723077E-5</v>
      </c>
      <c r="E10" s="357"/>
      <c r="F10" s="358"/>
      <c r="G10" s="358"/>
      <c r="I10" s="345"/>
      <c r="J10" s="345"/>
      <c r="K10" s="345"/>
    </row>
    <row r="11" spans="1:11" ht="13.5" customHeight="1" x14ac:dyDescent="0.25">
      <c r="A11" s="359">
        <v>16</v>
      </c>
      <c r="B11" s="359" t="s">
        <v>619</v>
      </c>
      <c r="C11" s="357">
        <v>48284.264900000002</v>
      </c>
      <c r="D11" s="360">
        <f t="shared" si="0"/>
        <v>3.756900001836268E-4</v>
      </c>
      <c r="E11" s="357"/>
      <c r="F11" s="358"/>
      <c r="G11" s="358"/>
      <c r="H11" s="345"/>
      <c r="I11" s="345"/>
      <c r="J11" s="345"/>
      <c r="K11" s="345"/>
    </row>
    <row r="12" spans="1:11" ht="13.5" customHeight="1" x14ac:dyDescent="0.25">
      <c r="A12" s="359">
        <v>19</v>
      </c>
      <c r="B12" s="359" t="s">
        <v>620</v>
      </c>
      <c r="C12" s="357">
        <v>13886.5059</v>
      </c>
      <c r="D12" s="360">
        <f t="shared" si="0"/>
        <v>1.0804806524290555E-4</v>
      </c>
      <c r="E12" s="357"/>
      <c r="F12" s="358"/>
      <c r="G12" s="358"/>
      <c r="H12" s="345"/>
      <c r="I12" s="345"/>
      <c r="J12" s="345"/>
      <c r="K12" s="345"/>
    </row>
    <row r="13" spans="1:11" ht="29.25" customHeight="1" x14ac:dyDescent="0.25">
      <c r="A13" s="361">
        <f>SUM(A5:A12)</f>
        <v>1521</v>
      </c>
      <c r="B13" s="362" t="s">
        <v>624</v>
      </c>
      <c r="C13" s="361">
        <f>SUM(C5:C12)</f>
        <v>2332677.3279000004</v>
      </c>
      <c r="D13" s="363">
        <f>SUM(D5:D12)</f>
        <v>1.8150085696905641E-2</v>
      </c>
      <c r="E13" s="345"/>
      <c r="F13" s="358"/>
      <c r="G13" s="358"/>
      <c r="H13" s="345"/>
      <c r="I13" s="345"/>
      <c r="J13" s="345"/>
      <c r="K13" s="345"/>
    </row>
    <row r="14" spans="1:11" ht="13.5" customHeight="1" x14ac:dyDescent="0.25">
      <c r="A14" s="364"/>
      <c r="B14" s="365"/>
      <c r="C14" s="349"/>
      <c r="D14" s="349"/>
      <c r="E14" s="345"/>
      <c r="F14" s="345"/>
      <c r="G14" s="345"/>
      <c r="H14" s="345"/>
      <c r="I14" s="345"/>
      <c r="J14" s="345"/>
      <c r="K14" s="345"/>
    </row>
    <row r="15" spans="1:11" ht="18" customHeight="1" x14ac:dyDescent="0.25">
      <c r="A15" s="1087" t="s">
        <v>865</v>
      </c>
      <c r="B15" s="1088"/>
      <c r="C15" s="1088"/>
      <c r="D15" s="1088"/>
      <c r="E15" s="345"/>
      <c r="F15" s="345"/>
      <c r="G15" s="345"/>
      <c r="H15" s="345"/>
      <c r="I15" s="345"/>
      <c r="J15" s="345"/>
      <c r="K15" s="345"/>
    </row>
    <row r="16" spans="1:11" ht="90.75" customHeight="1" x14ac:dyDescent="0.25">
      <c r="A16" s="1089" t="s">
        <v>621</v>
      </c>
      <c r="B16" s="1090"/>
      <c r="C16" s="1090"/>
      <c r="D16" s="1090"/>
      <c r="E16" s="345"/>
      <c r="F16" s="345"/>
      <c r="G16" s="345"/>
      <c r="H16" s="345"/>
      <c r="I16" s="345"/>
      <c r="J16" s="345"/>
      <c r="K16" s="345"/>
    </row>
    <row r="17" spans="1:11" ht="13.5" customHeight="1" x14ac:dyDescent="0.25">
      <c r="A17" s="364"/>
      <c r="B17" s="365"/>
      <c r="C17" s="349"/>
      <c r="D17" s="349"/>
      <c r="E17" s="345"/>
      <c r="F17" s="345"/>
      <c r="G17" s="345"/>
      <c r="H17" s="345"/>
      <c r="I17" s="345"/>
      <c r="J17" s="345"/>
      <c r="K17" s="345"/>
    </row>
    <row r="18" spans="1:11" ht="13.5" customHeight="1" x14ac:dyDescent="0.25">
      <c r="A18" s="364"/>
      <c r="B18" s="365"/>
      <c r="C18" s="349"/>
      <c r="D18" s="349"/>
      <c r="E18" s="345"/>
      <c r="F18" s="345"/>
      <c r="G18" s="345"/>
      <c r="H18" s="345"/>
      <c r="I18" s="345"/>
      <c r="J18" s="345"/>
      <c r="K18" s="345"/>
    </row>
    <row r="19" spans="1:11" ht="13.5" customHeight="1" x14ac:dyDescent="0.25">
      <c r="A19" s="364"/>
      <c r="B19" s="365"/>
      <c r="C19" s="349"/>
      <c r="D19" s="349"/>
      <c r="E19" s="345"/>
      <c r="F19" s="345"/>
      <c r="G19" s="345"/>
      <c r="H19" s="345"/>
      <c r="I19" s="345"/>
      <c r="J19" s="345"/>
      <c r="K19" s="345"/>
    </row>
    <row r="20" spans="1:11" ht="13.5" customHeight="1" x14ac:dyDescent="0.25">
      <c r="A20" s="364"/>
      <c r="B20" s="365"/>
      <c r="C20" s="349"/>
      <c r="D20" s="349"/>
      <c r="E20" s="345"/>
      <c r="F20" s="345"/>
      <c r="G20" s="345"/>
      <c r="H20" s="345"/>
      <c r="I20" s="345"/>
      <c r="J20" s="345"/>
      <c r="K20" s="345"/>
    </row>
    <row r="21" spans="1:11" ht="13.5" customHeight="1" x14ac:dyDescent="0.25">
      <c r="A21" s="364"/>
      <c r="B21" s="365"/>
      <c r="C21" s="366"/>
      <c r="D21" s="349"/>
      <c r="E21" s="345"/>
      <c r="F21" s="345"/>
      <c r="G21" s="345"/>
      <c r="H21" s="345"/>
      <c r="I21" s="345"/>
      <c r="J21" s="345"/>
      <c r="K21" s="345"/>
    </row>
    <row r="22" spans="1:11" ht="13.5" customHeight="1" x14ac:dyDescent="0.25">
      <c r="A22" s="364"/>
      <c r="B22" s="365"/>
      <c r="C22" s="349"/>
      <c r="D22" s="349"/>
      <c r="E22" s="345"/>
      <c r="F22" s="345"/>
      <c r="G22" s="345"/>
      <c r="H22" s="345"/>
      <c r="I22" s="345"/>
      <c r="J22" s="345"/>
      <c r="K22" s="345"/>
    </row>
    <row r="23" spans="1:11" ht="13.5" customHeight="1" x14ac:dyDescent="0.25">
      <c r="A23" s="367"/>
      <c r="B23" s="55"/>
      <c r="C23" s="368"/>
      <c r="D23" s="368"/>
      <c r="E23" s="345"/>
      <c r="F23" s="345"/>
      <c r="G23" s="345"/>
      <c r="H23" s="345"/>
      <c r="I23" s="345"/>
      <c r="J23" s="345"/>
      <c r="K23" s="345"/>
    </row>
    <row r="24" spans="1:11" ht="13.5" customHeight="1" x14ac:dyDescent="0.25">
      <c r="A24" s="364"/>
      <c r="B24" s="365"/>
      <c r="C24" s="349"/>
      <c r="D24" s="349"/>
      <c r="E24" s="345"/>
      <c r="F24" s="345"/>
      <c r="G24" s="345"/>
      <c r="H24" s="345"/>
      <c r="I24" s="345"/>
      <c r="J24" s="345"/>
      <c r="K24" s="345"/>
    </row>
    <row r="25" spans="1:11" ht="13.5" customHeight="1" x14ac:dyDescent="0.25">
      <c r="A25" s="369"/>
      <c r="B25" s="365"/>
      <c r="C25" s="349"/>
      <c r="D25" s="349"/>
      <c r="E25" s="345"/>
      <c r="F25" s="345"/>
      <c r="G25" s="345"/>
      <c r="H25" s="345"/>
      <c r="I25" s="345"/>
      <c r="J25" s="345"/>
      <c r="K25" s="345"/>
    </row>
    <row r="26" spans="1:11" ht="13.5" customHeight="1" x14ac:dyDescent="0.25">
      <c r="A26" s="364"/>
      <c r="B26" s="365"/>
      <c r="C26" s="349"/>
      <c r="D26" s="349"/>
      <c r="E26" s="345"/>
      <c r="F26" s="345"/>
      <c r="G26" s="345"/>
      <c r="H26" s="345"/>
      <c r="I26" s="345"/>
      <c r="J26" s="345"/>
      <c r="K26" s="345"/>
    </row>
    <row r="27" spans="1:11" ht="13.5" customHeight="1" x14ac:dyDescent="0.25">
      <c r="A27" s="364"/>
      <c r="B27" s="365"/>
      <c r="C27" s="349"/>
      <c r="D27" s="349"/>
      <c r="E27" s="345"/>
      <c r="F27" s="345"/>
      <c r="G27" s="345"/>
      <c r="H27" s="345"/>
      <c r="I27" s="345"/>
      <c r="J27" s="345"/>
      <c r="K27" s="345"/>
    </row>
    <row r="28" spans="1:11" ht="13.5" customHeight="1" x14ac:dyDescent="0.25">
      <c r="A28" s="364"/>
      <c r="B28" s="365"/>
      <c r="C28" s="349"/>
      <c r="D28" s="349"/>
      <c r="E28" s="345"/>
      <c r="F28" s="345"/>
      <c r="G28" s="345"/>
      <c r="H28" s="345"/>
      <c r="I28" s="345"/>
      <c r="J28" s="345"/>
      <c r="K28" s="345"/>
    </row>
    <row r="29" spans="1:11" ht="13.5" customHeight="1" x14ac:dyDescent="0.25">
      <c r="A29" s="364"/>
      <c r="B29" s="365"/>
      <c r="C29" s="349"/>
      <c r="D29" s="349"/>
      <c r="E29" s="345"/>
      <c r="F29" s="345"/>
      <c r="G29" s="345"/>
      <c r="H29" s="345"/>
      <c r="I29" s="345"/>
      <c r="J29" s="345"/>
      <c r="K29" s="345"/>
    </row>
    <row r="30" spans="1:11" ht="13.5" customHeight="1" x14ac:dyDescent="0.25">
      <c r="A30" s="364"/>
      <c r="B30" s="365"/>
      <c r="C30" s="349"/>
      <c r="D30" s="349"/>
      <c r="E30" s="345"/>
      <c r="F30" s="345"/>
      <c r="G30" s="345"/>
      <c r="H30" s="345"/>
      <c r="I30" s="345"/>
      <c r="J30" s="345"/>
      <c r="K30" s="345"/>
    </row>
    <row r="31" spans="1:11" ht="13.5" customHeight="1" x14ac:dyDescent="0.25">
      <c r="A31" s="364"/>
      <c r="B31" s="365"/>
      <c r="C31" s="349"/>
      <c r="D31" s="349"/>
      <c r="E31" s="345"/>
      <c r="F31" s="345"/>
      <c r="G31" s="345"/>
      <c r="H31" s="345"/>
      <c r="I31" s="345"/>
      <c r="J31" s="345"/>
      <c r="K31" s="345"/>
    </row>
    <row r="32" spans="1:11" ht="13.5" customHeight="1" x14ac:dyDescent="0.25">
      <c r="A32" s="364"/>
      <c r="B32" s="365"/>
      <c r="C32" s="349"/>
      <c r="D32" s="349"/>
      <c r="E32" s="345"/>
      <c r="F32" s="345"/>
      <c r="G32" s="345"/>
      <c r="H32" s="345"/>
      <c r="I32" s="345"/>
      <c r="J32" s="345"/>
      <c r="K32" s="345"/>
    </row>
    <row r="33" spans="1:11" ht="13.5" customHeight="1" x14ac:dyDescent="0.25">
      <c r="A33" s="364"/>
      <c r="B33" s="365"/>
      <c r="C33" s="349"/>
      <c r="D33" s="349"/>
      <c r="E33" s="345"/>
      <c r="F33" s="345"/>
      <c r="G33" s="345"/>
      <c r="H33" s="345"/>
      <c r="I33" s="345"/>
      <c r="J33" s="345"/>
      <c r="K33" s="345"/>
    </row>
    <row r="34" spans="1:11" ht="13.5" customHeight="1" x14ac:dyDescent="0.25">
      <c r="A34" s="364"/>
      <c r="B34" s="365"/>
      <c r="C34" s="349"/>
      <c r="D34" s="349"/>
      <c r="E34" s="345"/>
      <c r="F34" s="345"/>
      <c r="G34" s="345"/>
      <c r="H34" s="345"/>
      <c r="I34" s="345"/>
      <c r="J34" s="345"/>
      <c r="K34" s="345"/>
    </row>
    <row r="35" spans="1:11" ht="13.5" customHeight="1" x14ac:dyDescent="0.25">
      <c r="A35" s="364"/>
      <c r="B35" s="365"/>
      <c r="C35" s="349"/>
      <c r="D35" s="349"/>
      <c r="E35" s="345"/>
      <c r="F35" s="345"/>
      <c r="G35" s="345"/>
      <c r="H35" s="345"/>
      <c r="I35" s="345"/>
      <c r="J35" s="345"/>
      <c r="K35" s="345"/>
    </row>
    <row r="36" spans="1:11" ht="13.5" customHeight="1" x14ac:dyDescent="0.25">
      <c r="A36" s="364"/>
      <c r="B36" s="365"/>
      <c r="C36" s="349"/>
      <c r="D36" s="349"/>
      <c r="E36" s="345"/>
      <c r="F36" s="345"/>
      <c r="G36" s="345"/>
      <c r="H36" s="345"/>
      <c r="I36" s="345"/>
      <c r="J36" s="345"/>
      <c r="K36" s="345"/>
    </row>
    <row r="37" spans="1:11" ht="13.5" customHeight="1" x14ac:dyDescent="0.25">
      <c r="A37" s="364"/>
      <c r="B37" s="365"/>
      <c r="C37" s="349"/>
      <c r="D37" s="349"/>
      <c r="E37" s="345"/>
      <c r="F37" s="345"/>
      <c r="G37" s="345"/>
      <c r="H37" s="345"/>
      <c r="I37" s="345"/>
      <c r="J37" s="345"/>
      <c r="K37" s="345"/>
    </row>
    <row r="38" spans="1:11" ht="13.5" customHeight="1" x14ac:dyDescent="0.25">
      <c r="A38" s="364"/>
      <c r="B38" s="365"/>
      <c r="C38" s="349"/>
      <c r="D38" s="349"/>
      <c r="E38" s="345"/>
      <c r="F38" s="345"/>
      <c r="G38" s="345"/>
      <c r="H38" s="345"/>
      <c r="I38" s="345"/>
      <c r="J38" s="345"/>
      <c r="K38" s="345"/>
    </row>
    <row r="39" spans="1:11" ht="13.5" customHeight="1" x14ac:dyDescent="0.25">
      <c r="A39" s="364"/>
      <c r="B39" s="365"/>
      <c r="C39" s="349"/>
      <c r="D39" s="349"/>
      <c r="E39" s="345"/>
      <c r="F39" s="345"/>
      <c r="G39" s="345"/>
      <c r="H39" s="345"/>
      <c r="I39" s="345"/>
      <c r="J39" s="345"/>
      <c r="K39" s="345"/>
    </row>
    <row r="40" spans="1:11" ht="13.5" customHeight="1" x14ac:dyDescent="0.25">
      <c r="A40" s="364"/>
      <c r="B40" s="365"/>
      <c r="C40" s="349"/>
      <c r="D40" s="349"/>
      <c r="E40" s="345"/>
      <c r="F40" s="345"/>
      <c r="G40" s="345"/>
      <c r="H40" s="345"/>
      <c r="I40" s="345"/>
      <c r="J40" s="345"/>
      <c r="K40" s="345"/>
    </row>
    <row r="41" spans="1:11" ht="13.5" customHeight="1" x14ac:dyDescent="0.25">
      <c r="A41" s="364"/>
      <c r="B41" s="365"/>
      <c r="C41" s="349"/>
      <c r="D41" s="349"/>
      <c r="E41" s="345"/>
      <c r="F41" s="345"/>
      <c r="G41" s="345"/>
      <c r="H41" s="345"/>
      <c r="I41" s="345"/>
      <c r="J41" s="345"/>
      <c r="K41" s="345"/>
    </row>
    <row r="42" spans="1:11" ht="13.5" customHeight="1" x14ac:dyDescent="0.25">
      <c r="A42" s="364"/>
      <c r="B42" s="365"/>
      <c r="C42" s="349"/>
      <c r="D42" s="349"/>
      <c r="E42" s="345"/>
      <c r="F42" s="345"/>
      <c r="G42" s="345"/>
      <c r="H42" s="345"/>
      <c r="I42" s="345"/>
      <c r="J42" s="345"/>
      <c r="K42" s="345"/>
    </row>
    <row r="43" spans="1:11" ht="13.5" customHeight="1" x14ac:dyDescent="0.25">
      <c r="A43" s="364"/>
      <c r="B43" s="365"/>
      <c r="C43" s="349"/>
      <c r="D43" s="349"/>
      <c r="E43" s="345"/>
      <c r="F43" s="345"/>
      <c r="G43" s="345"/>
      <c r="H43" s="345"/>
      <c r="I43" s="345"/>
      <c r="J43" s="345"/>
      <c r="K43" s="345"/>
    </row>
    <row r="44" spans="1:11" ht="13.5" customHeight="1" x14ac:dyDescent="0.25">
      <c r="A44" s="364"/>
      <c r="B44" s="365"/>
      <c r="C44" s="349"/>
      <c r="D44" s="349"/>
      <c r="E44" s="345"/>
      <c r="F44" s="345"/>
      <c r="G44" s="345"/>
      <c r="H44" s="345"/>
      <c r="I44" s="345"/>
      <c r="J44" s="345"/>
      <c r="K44" s="345"/>
    </row>
    <row r="45" spans="1:11" ht="13.5" customHeight="1" x14ac:dyDescent="0.25">
      <c r="A45" s="364"/>
      <c r="B45" s="365"/>
      <c r="C45" s="349"/>
      <c r="D45" s="349"/>
      <c r="E45" s="345"/>
      <c r="F45" s="345"/>
      <c r="G45" s="345"/>
      <c r="H45" s="345"/>
      <c r="I45" s="345"/>
      <c r="J45" s="345"/>
      <c r="K45" s="345"/>
    </row>
    <row r="46" spans="1:11" ht="13.5" customHeight="1" x14ac:dyDescent="0.25">
      <c r="A46" s="364"/>
      <c r="B46" s="365"/>
      <c r="C46" s="349"/>
      <c r="D46" s="349"/>
      <c r="E46" s="345"/>
      <c r="F46" s="345"/>
      <c r="G46" s="345"/>
      <c r="H46" s="345"/>
      <c r="I46" s="345"/>
      <c r="J46" s="345"/>
      <c r="K46" s="345"/>
    </row>
    <row r="47" spans="1:11" ht="13.5" customHeight="1" x14ac:dyDescent="0.25">
      <c r="A47" s="364"/>
      <c r="B47" s="365"/>
      <c r="C47" s="349"/>
      <c r="D47" s="349"/>
      <c r="E47" s="345"/>
      <c r="F47" s="345"/>
      <c r="G47" s="345"/>
      <c r="H47" s="345"/>
      <c r="I47" s="345"/>
      <c r="J47" s="345"/>
      <c r="K47" s="345"/>
    </row>
    <row r="48" spans="1:11" ht="13.5" customHeight="1" x14ac:dyDescent="0.25">
      <c r="A48" s="364"/>
      <c r="B48" s="365"/>
      <c r="C48" s="349"/>
      <c r="D48" s="349"/>
      <c r="E48" s="345"/>
      <c r="F48" s="345"/>
      <c r="G48" s="345"/>
      <c r="H48" s="345"/>
      <c r="I48" s="345"/>
      <c r="J48" s="345"/>
      <c r="K48" s="345"/>
    </row>
    <row r="49" spans="1:11" ht="13.5" customHeight="1" x14ac:dyDescent="0.25">
      <c r="A49" s="364"/>
      <c r="B49" s="365"/>
      <c r="C49" s="349"/>
      <c r="D49" s="349"/>
      <c r="E49" s="345"/>
      <c r="F49" s="345"/>
      <c r="G49" s="345"/>
      <c r="H49" s="345"/>
      <c r="I49" s="345"/>
      <c r="J49" s="345"/>
      <c r="K49" s="345"/>
    </row>
    <row r="50" spans="1:11" ht="13.5" customHeight="1" x14ac:dyDescent="0.25">
      <c r="A50" s="364"/>
      <c r="B50" s="365"/>
      <c r="C50" s="349"/>
      <c r="D50" s="349"/>
      <c r="E50" s="345"/>
      <c r="F50" s="345"/>
      <c r="G50" s="345"/>
      <c r="H50" s="345"/>
      <c r="I50" s="345"/>
      <c r="J50" s="345"/>
      <c r="K50" s="345"/>
    </row>
    <row r="51" spans="1:11" ht="13.5" customHeight="1" x14ac:dyDescent="0.25">
      <c r="A51" s="364"/>
      <c r="B51" s="365"/>
      <c r="C51" s="349"/>
      <c r="D51" s="349"/>
      <c r="E51" s="345"/>
      <c r="F51" s="345"/>
      <c r="G51" s="345"/>
      <c r="H51" s="345"/>
      <c r="I51" s="345"/>
      <c r="J51" s="345"/>
      <c r="K51" s="345"/>
    </row>
    <row r="52" spans="1:11" ht="13.5" customHeight="1" x14ac:dyDescent="0.25">
      <c r="A52" s="364"/>
      <c r="B52" s="365"/>
      <c r="C52" s="349"/>
      <c r="D52" s="349"/>
      <c r="E52" s="345"/>
      <c r="F52" s="345"/>
      <c r="G52" s="345"/>
      <c r="H52" s="345"/>
      <c r="I52" s="345"/>
      <c r="J52" s="345"/>
      <c r="K52" s="345"/>
    </row>
    <row r="53" spans="1:11" ht="13.5" customHeight="1" x14ac:dyDescent="0.25">
      <c r="A53" s="364"/>
      <c r="B53" s="365"/>
      <c r="C53" s="349"/>
      <c r="D53" s="349"/>
      <c r="E53" s="345"/>
      <c r="F53" s="345"/>
      <c r="G53" s="345"/>
      <c r="H53" s="345"/>
      <c r="I53" s="345"/>
      <c r="J53" s="345"/>
      <c r="K53" s="345"/>
    </row>
    <row r="54" spans="1:11" ht="13.5" customHeight="1" x14ac:dyDescent="0.25">
      <c r="A54" s="364"/>
      <c r="B54" s="365"/>
      <c r="C54" s="349"/>
      <c r="D54" s="349"/>
      <c r="E54" s="345"/>
      <c r="F54" s="345"/>
      <c r="G54" s="345"/>
      <c r="H54" s="345"/>
      <c r="I54" s="345"/>
      <c r="J54" s="345"/>
      <c r="K54" s="345"/>
    </row>
    <row r="55" spans="1:11" ht="13.5" customHeight="1" x14ac:dyDescent="0.25">
      <c r="A55" s="364"/>
      <c r="B55" s="365"/>
      <c r="C55" s="349"/>
      <c r="D55" s="349"/>
      <c r="E55" s="345"/>
      <c r="F55" s="345"/>
      <c r="G55" s="345"/>
      <c r="H55" s="345"/>
      <c r="I55" s="345"/>
      <c r="J55" s="345"/>
      <c r="K55" s="345"/>
    </row>
    <row r="56" spans="1:11" ht="13.5" customHeight="1" x14ac:dyDescent="0.25">
      <c r="A56" s="364"/>
      <c r="B56" s="365"/>
      <c r="C56" s="349"/>
      <c r="D56" s="349"/>
      <c r="E56" s="345"/>
      <c r="F56" s="345"/>
      <c r="G56" s="345"/>
      <c r="H56" s="345"/>
      <c r="I56" s="345"/>
      <c r="J56" s="345"/>
      <c r="K56" s="345"/>
    </row>
    <row r="57" spans="1:11" ht="13.5" customHeight="1" x14ac:dyDescent="0.25">
      <c r="A57" s="364"/>
      <c r="B57" s="365"/>
      <c r="C57" s="349"/>
      <c r="D57" s="349"/>
      <c r="E57" s="345"/>
      <c r="F57" s="345"/>
      <c r="G57" s="345"/>
      <c r="H57" s="345"/>
      <c r="I57" s="345"/>
      <c r="J57" s="345"/>
      <c r="K57" s="345"/>
    </row>
    <row r="58" spans="1:11" ht="13.5" customHeight="1" x14ac:dyDescent="0.25">
      <c r="A58" s="364"/>
      <c r="B58" s="365"/>
      <c r="C58" s="349"/>
      <c r="D58" s="349"/>
      <c r="E58" s="345"/>
      <c r="F58" s="345"/>
      <c r="G58" s="345"/>
      <c r="H58" s="345"/>
      <c r="I58" s="345"/>
      <c r="J58" s="345"/>
      <c r="K58" s="345"/>
    </row>
    <row r="59" spans="1:11" ht="13.5" customHeight="1" x14ac:dyDescent="0.25">
      <c r="A59" s="364"/>
      <c r="B59" s="365"/>
      <c r="C59" s="349"/>
      <c r="D59" s="349"/>
      <c r="E59" s="345"/>
      <c r="F59" s="345"/>
      <c r="G59" s="345"/>
      <c r="H59" s="345"/>
      <c r="I59" s="345"/>
      <c r="J59" s="345"/>
      <c r="K59" s="345"/>
    </row>
    <row r="60" spans="1:11" ht="13.5" customHeight="1" x14ac:dyDescent="0.25">
      <c r="A60" s="364"/>
      <c r="B60" s="365"/>
      <c r="C60" s="349"/>
      <c r="D60" s="349"/>
      <c r="E60" s="345"/>
      <c r="F60" s="345"/>
      <c r="G60" s="345"/>
      <c r="H60" s="345"/>
      <c r="I60" s="345"/>
      <c r="J60" s="345"/>
      <c r="K60" s="345"/>
    </row>
    <row r="61" spans="1:11" ht="13.5" customHeight="1" x14ac:dyDescent="0.25">
      <c r="A61" s="364"/>
      <c r="B61" s="365"/>
      <c r="C61" s="349"/>
      <c r="D61" s="349"/>
      <c r="E61" s="345"/>
      <c r="F61" s="345"/>
      <c r="G61" s="345"/>
      <c r="H61" s="345"/>
      <c r="I61" s="345"/>
      <c r="J61" s="345"/>
      <c r="K61" s="345"/>
    </row>
    <row r="62" spans="1:11" ht="13.5" customHeight="1" x14ac:dyDescent="0.25">
      <c r="A62" s="364"/>
      <c r="B62" s="365"/>
      <c r="C62" s="349"/>
      <c r="D62" s="349"/>
      <c r="E62" s="345"/>
      <c r="F62" s="345"/>
      <c r="G62" s="345"/>
      <c r="H62" s="345"/>
      <c r="I62" s="345"/>
      <c r="J62" s="345"/>
      <c r="K62" s="345"/>
    </row>
    <row r="63" spans="1:11" ht="13.5" customHeight="1" x14ac:dyDescent="0.25">
      <c r="A63" s="364"/>
      <c r="B63" s="365"/>
      <c r="C63" s="349"/>
      <c r="D63" s="349"/>
      <c r="E63" s="345"/>
      <c r="F63" s="345"/>
      <c r="G63" s="345"/>
      <c r="H63" s="345"/>
      <c r="I63" s="345"/>
      <c r="J63" s="345"/>
      <c r="K63" s="345"/>
    </row>
    <row r="64" spans="1:11" ht="13.5" customHeight="1" x14ac:dyDescent="0.25">
      <c r="A64" s="364"/>
      <c r="B64" s="365"/>
      <c r="C64" s="349"/>
      <c r="D64" s="349"/>
      <c r="E64" s="345"/>
      <c r="F64" s="345"/>
      <c r="G64" s="345"/>
      <c r="H64" s="345"/>
      <c r="I64" s="345"/>
      <c r="J64" s="345"/>
      <c r="K64" s="345"/>
    </row>
    <row r="65" spans="1:11" ht="13.5" customHeight="1" x14ac:dyDescent="0.25">
      <c r="A65" s="364"/>
      <c r="B65" s="365"/>
      <c r="C65" s="349"/>
      <c r="D65" s="349"/>
      <c r="E65" s="345"/>
      <c r="F65" s="345"/>
      <c r="G65" s="345"/>
      <c r="H65" s="345"/>
      <c r="I65" s="345"/>
      <c r="J65" s="345"/>
      <c r="K65" s="345"/>
    </row>
    <row r="66" spans="1:11" ht="13.5" customHeight="1" x14ac:dyDescent="0.25">
      <c r="A66" s="364"/>
      <c r="B66" s="365"/>
      <c r="C66" s="349"/>
      <c r="D66" s="349"/>
      <c r="E66" s="345"/>
      <c r="F66" s="345"/>
      <c r="G66" s="345"/>
      <c r="H66" s="345"/>
      <c r="I66" s="345"/>
      <c r="J66" s="345"/>
      <c r="K66" s="345"/>
    </row>
    <row r="67" spans="1:11" ht="13.5" customHeight="1" x14ac:dyDescent="0.25">
      <c r="A67" s="364"/>
      <c r="B67" s="365"/>
      <c r="C67" s="349"/>
      <c r="D67" s="349"/>
      <c r="E67" s="345"/>
      <c r="F67" s="345"/>
      <c r="G67" s="345"/>
      <c r="H67" s="345"/>
      <c r="I67" s="345"/>
      <c r="J67" s="345"/>
      <c r="K67" s="345"/>
    </row>
    <row r="68" spans="1:11" ht="13.5" customHeight="1" x14ac:dyDescent="0.25">
      <c r="A68" s="364"/>
      <c r="B68" s="365"/>
      <c r="C68" s="349"/>
      <c r="D68" s="349"/>
      <c r="E68" s="345"/>
      <c r="F68" s="345"/>
      <c r="G68" s="345"/>
      <c r="H68" s="345"/>
      <c r="I68" s="345"/>
      <c r="J68" s="345"/>
      <c r="K68" s="345"/>
    </row>
    <row r="69" spans="1:11" ht="13.5" customHeight="1" x14ac:dyDescent="0.25">
      <c r="A69" s="364"/>
      <c r="B69" s="365"/>
      <c r="C69" s="349"/>
      <c r="D69" s="349"/>
      <c r="E69" s="345"/>
      <c r="F69" s="345"/>
      <c r="G69" s="345"/>
      <c r="H69" s="345"/>
      <c r="I69" s="345"/>
      <c r="J69" s="345"/>
      <c r="K69" s="345"/>
    </row>
    <row r="70" spans="1:11" ht="13.5" customHeight="1" x14ac:dyDescent="0.25">
      <c r="A70" s="364"/>
      <c r="B70" s="365"/>
      <c r="C70" s="349"/>
      <c r="D70" s="349"/>
      <c r="E70" s="345"/>
      <c r="F70" s="345"/>
      <c r="G70" s="345"/>
      <c r="H70" s="345"/>
      <c r="I70" s="345"/>
      <c r="J70" s="345"/>
      <c r="K70" s="345"/>
    </row>
    <row r="71" spans="1:11" ht="13.5" customHeight="1" x14ac:dyDescent="0.25">
      <c r="A71" s="364"/>
      <c r="B71" s="365"/>
      <c r="C71" s="349"/>
      <c r="D71" s="349"/>
      <c r="E71" s="345"/>
      <c r="F71" s="345"/>
      <c r="G71" s="345"/>
      <c r="H71" s="345"/>
      <c r="I71" s="345"/>
      <c r="J71" s="345"/>
      <c r="K71" s="345"/>
    </row>
    <row r="72" spans="1:11" ht="13.5" customHeight="1" x14ac:dyDescent="0.25">
      <c r="A72" s="364"/>
      <c r="B72" s="365"/>
      <c r="C72" s="349"/>
      <c r="D72" s="349"/>
      <c r="E72" s="345"/>
      <c r="F72" s="345"/>
      <c r="G72" s="345"/>
      <c r="H72" s="345"/>
      <c r="I72" s="345"/>
      <c r="J72" s="345"/>
      <c r="K72" s="345"/>
    </row>
    <row r="73" spans="1:11" ht="13.5" customHeight="1" x14ac:dyDescent="0.25">
      <c r="A73" s="364"/>
      <c r="B73" s="365"/>
      <c r="C73" s="349"/>
      <c r="D73" s="349"/>
      <c r="E73" s="345"/>
      <c r="F73" s="345"/>
      <c r="G73" s="345"/>
      <c r="H73" s="345"/>
      <c r="I73" s="345"/>
      <c r="J73" s="345"/>
      <c r="K73" s="345"/>
    </row>
    <row r="74" spans="1:11" ht="13.5" customHeight="1" x14ac:dyDescent="0.25">
      <c r="A74" s="364"/>
      <c r="B74" s="365"/>
      <c r="C74" s="349"/>
      <c r="D74" s="349"/>
      <c r="E74" s="345"/>
      <c r="F74" s="345"/>
      <c r="G74" s="345"/>
      <c r="H74" s="345"/>
      <c r="I74" s="345"/>
      <c r="J74" s="345"/>
      <c r="K74" s="345"/>
    </row>
    <row r="75" spans="1:11" ht="13.5" customHeight="1" x14ac:dyDescent="0.25">
      <c r="A75" s="364"/>
      <c r="B75" s="365"/>
      <c r="C75" s="349"/>
      <c r="D75" s="349"/>
      <c r="E75" s="345"/>
      <c r="F75" s="345"/>
      <c r="G75" s="345"/>
      <c r="H75" s="345"/>
      <c r="I75" s="345"/>
      <c r="J75" s="345"/>
      <c r="K75" s="345"/>
    </row>
    <row r="76" spans="1:11" ht="13.5" customHeight="1" x14ac:dyDescent="0.25">
      <c r="A76" s="364"/>
      <c r="B76" s="365"/>
      <c r="C76" s="349"/>
      <c r="D76" s="349"/>
      <c r="E76" s="345"/>
      <c r="F76" s="345"/>
      <c r="G76" s="345"/>
      <c r="H76" s="345"/>
      <c r="I76" s="345"/>
      <c r="J76" s="345"/>
      <c r="K76" s="345"/>
    </row>
    <row r="77" spans="1:11" ht="13.5" customHeight="1" x14ac:dyDescent="0.25">
      <c r="A77" s="364"/>
      <c r="B77" s="365"/>
      <c r="C77" s="349"/>
      <c r="D77" s="349"/>
      <c r="E77" s="345"/>
      <c r="F77" s="345"/>
      <c r="G77" s="345"/>
      <c r="H77" s="345"/>
      <c r="I77" s="345"/>
      <c r="J77" s="345"/>
      <c r="K77" s="345"/>
    </row>
    <row r="78" spans="1:11" ht="13.5" customHeight="1" x14ac:dyDescent="0.25">
      <c r="A78" s="364"/>
      <c r="B78" s="365"/>
      <c r="C78" s="349"/>
      <c r="D78" s="349"/>
      <c r="E78" s="345"/>
      <c r="F78" s="345"/>
      <c r="G78" s="345"/>
      <c r="H78" s="345"/>
      <c r="I78" s="345"/>
      <c r="J78" s="345"/>
      <c r="K78" s="345"/>
    </row>
    <row r="79" spans="1:11" ht="13.5" customHeight="1" x14ac:dyDescent="0.25">
      <c r="A79" s="364"/>
      <c r="B79" s="365"/>
      <c r="C79" s="349"/>
      <c r="D79" s="349"/>
      <c r="E79" s="345"/>
      <c r="F79" s="345"/>
      <c r="G79" s="345"/>
      <c r="H79" s="345"/>
      <c r="I79" s="345"/>
      <c r="J79" s="345"/>
      <c r="K79" s="345"/>
    </row>
    <row r="80" spans="1:11" ht="13.5" customHeight="1" x14ac:dyDescent="0.25">
      <c r="A80" s="364"/>
      <c r="B80" s="365"/>
      <c r="C80" s="349"/>
      <c r="D80" s="349"/>
      <c r="E80" s="345"/>
      <c r="F80" s="345"/>
      <c r="G80" s="345"/>
      <c r="H80" s="345"/>
      <c r="I80" s="345"/>
      <c r="J80" s="345"/>
      <c r="K80" s="345"/>
    </row>
    <row r="81" spans="1:11" ht="13.5" customHeight="1" x14ac:dyDescent="0.25">
      <c r="A81" s="364"/>
      <c r="B81" s="365"/>
      <c r="C81" s="349"/>
      <c r="D81" s="349"/>
      <c r="E81" s="345"/>
      <c r="F81" s="345"/>
      <c r="G81" s="345"/>
      <c r="H81" s="345"/>
      <c r="I81" s="345"/>
      <c r="J81" s="345"/>
      <c r="K81" s="345"/>
    </row>
    <row r="82" spans="1:11" ht="13.5" customHeight="1" x14ac:dyDescent="0.25">
      <c r="A82" s="364"/>
      <c r="B82" s="365"/>
      <c r="C82" s="349"/>
      <c r="D82" s="349"/>
      <c r="E82" s="345"/>
      <c r="F82" s="345"/>
      <c r="G82" s="345"/>
      <c r="H82" s="345"/>
      <c r="I82" s="345"/>
      <c r="J82" s="345"/>
      <c r="K82" s="345"/>
    </row>
    <row r="83" spans="1:11" ht="13.5" customHeight="1" x14ac:dyDescent="0.25">
      <c r="A83" s="364"/>
      <c r="B83" s="365"/>
      <c r="C83" s="349"/>
      <c r="D83" s="349"/>
      <c r="E83" s="345"/>
      <c r="F83" s="345"/>
      <c r="G83" s="345"/>
      <c r="H83" s="345"/>
      <c r="I83" s="345"/>
      <c r="J83" s="345"/>
      <c r="K83" s="345"/>
    </row>
    <row r="84" spans="1:11" ht="13.5" customHeight="1" x14ac:dyDescent="0.25">
      <c r="A84" s="364"/>
      <c r="B84" s="365"/>
      <c r="C84" s="349"/>
      <c r="D84" s="349"/>
      <c r="E84" s="345"/>
      <c r="F84" s="345"/>
      <c r="G84" s="345"/>
      <c r="H84" s="345"/>
      <c r="I84" s="345"/>
      <c r="J84" s="345"/>
      <c r="K84" s="345"/>
    </row>
    <row r="85" spans="1:11" ht="13.5" customHeight="1" x14ac:dyDescent="0.25">
      <c r="A85" s="364"/>
      <c r="B85" s="365"/>
      <c r="C85" s="349"/>
      <c r="D85" s="349"/>
      <c r="E85" s="345"/>
      <c r="F85" s="345"/>
      <c r="G85" s="345"/>
      <c r="H85" s="345"/>
      <c r="I85" s="345"/>
      <c r="J85" s="345"/>
      <c r="K85" s="345"/>
    </row>
  </sheetData>
  <mergeCells count="2">
    <mergeCell ref="A15:D15"/>
    <mergeCell ref="A16:D16"/>
  </mergeCells>
  <pageMargins left="0.7" right="0.7" top="0.75" bottom="0.75" header="0.3" footer="0.3"/>
  <pageSetup paperSize="9" scale="84" orientation="portrait" r:id="rId1"/>
  <colBreaks count="1" manualBreakCount="1">
    <brk id="4" max="1048575" man="1"/>
  </colBreak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AEF513-DB4B-4FCC-9650-654D9F30F26A}">
  <sheetPr>
    <tabColor rgb="FF002060"/>
  </sheetPr>
  <dimension ref="A1:H28"/>
  <sheetViews>
    <sheetView showGridLines="0" view="pageBreakPreview" zoomScaleNormal="100" zoomScaleSheetLayoutView="100" workbookViewId="0"/>
  </sheetViews>
  <sheetFormatPr baseColWidth="10" defaultColWidth="11.42578125" defaultRowHeight="12.75" x14ac:dyDescent="0.2"/>
  <cols>
    <col min="1" max="1" width="10" style="22" customWidth="1"/>
    <col min="2" max="2" width="45.140625" style="22" customWidth="1"/>
    <col min="3" max="3" width="12.28515625" style="22" customWidth="1"/>
    <col min="4" max="4" width="14.85546875" style="22" bestFit="1" customWidth="1"/>
    <col min="5" max="5" width="11.7109375" style="22" customWidth="1"/>
    <col min="6" max="6" width="2.28515625" style="22" customWidth="1"/>
    <col min="7" max="16384" width="11.42578125" style="22"/>
  </cols>
  <sheetData>
    <row r="1" spans="1:7" ht="13.5" customHeight="1" x14ac:dyDescent="0.2">
      <c r="A1" s="241" t="s">
        <v>348</v>
      </c>
    </row>
    <row r="2" spans="1:7" ht="13.5" customHeight="1" x14ac:dyDescent="0.25">
      <c r="A2" s="242" t="s">
        <v>854</v>
      </c>
    </row>
    <row r="3" spans="1:7" ht="13.5" customHeight="1" x14ac:dyDescent="0.2">
      <c r="A3" s="243"/>
    </row>
    <row r="4" spans="1:7" ht="13.5" customHeight="1" x14ac:dyDescent="0.2">
      <c r="A4" s="244" t="s">
        <v>349</v>
      </c>
      <c r="B4" s="244" t="s">
        <v>350</v>
      </c>
      <c r="C4" s="244" t="s">
        <v>0</v>
      </c>
      <c r="D4" s="244" t="s">
        <v>351</v>
      </c>
      <c r="E4" s="245" t="s">
        <v>231</v>
      </c>
    </row>
    <row r="5" spans="1:7" ht="13.5" customHeight="1" x14ac:dyDescent="0.2">
      <c r="A5" s="246">
        <v>1</v>
      </c>
      <c r="B5" s="247" t="s">
        <v>855</v>
      </c>
      <c r="C5" s="573">
        <v>28</v>
      </c>
      <c r="D5" s="574">
        <v>10731228.036699999</v>
      </c>
      <c r="E5" s="248">
        <f>+D5/$E$25*100</f>
        <v>8.3497492846336439</v>
      </c>
      <c r="F5" s="249"/>
      <c r="G5" s="250"/>
    </row>
    <row r="6" spans="1:7" ht="13.5" customHeight="1" x14ac:dyDescent="0.2">
      <c r="A6" s="251">
        <v>2</v>
      </c>
      <c r="B6" s="252" t="s">
        <v>856</v>
      </c>
      <c r="C6" s="575">
        <v>22</v>
      </c>
      <c r="D6" s="576">
        <v>8420289.8250000011</v>
      </c>
      <c r="E6" s="248">
        <f t="shared" ref="E6:E22" si="0">+D6/$E$25*100</f>
        <v>6.5516554771043873</v>
      </c>
      <c r="F6" s="249"/>
      <c r="G6" s="250"/>
    </row>
    <row r="7" spans="1:7" ht="13.5" customHeight="1" x14ac:dyDescent="0.2">
      <c r="A7" s="251">
        <v>3</v>
      </c>
      <c r="B7" s="252" t="s">
        <v>857</v>
      </c>
      <c r="C7" s="573">
        <v>1040</v>
      </c>
      <c r="D7" s="577">
        <v>7632537.1381000048</v>
      </c>
      <c r="E7" s="248">
        <f t="shared" si="0"/>
        <v>5.9387212060762451</v>
      </c>
      <c r="F7" s="249"/>
      <c r="G7" s="250"/>
    </row>
    <row r="8" spans="1:7" ht="13.5" customHeight="1" x14ac:dyDescent="0.2">
      <c r="A8" s="251">
        <v>4</v>
      </c>
      <c r="B8" s="253" t="s">
        <v>352</v>
      </c>
      <c r="C8" s="573">
        <v>14</v>
      </c>
      <c r="D8" s="574">
        <v>6951686.2819999987</v>
      </c>
      <c r="E8" s="248">
        <f t="shared" si="0"/>
        <v>5.408965065472283</v>
      </c>
      <c r="F8" s="249"/>
      <c r="G8" s="250"/>
    </row>
    <row r="9" spans="1:7" ht="13.5" customHeight="1" x14ac:dyDescent="0.2">
      <c r="A9" s="251">
        <v>5</v>
      </c>
      <c r="B9" s="254" t="s">
        <v>858</v>
      </c>
      <c r="C9" s="578">
        <v>188</v>
      </c>
      <c r="D9" s="576">
        <v>4956062.3039999995</v>
      </c>
      <c r="E9" s="248">
        <f t="shared" si="0"/>
        <v>3.8562108209704267</v>
      </c>
      <c r="F9" s="249"/>
      <c r="G9" s="250"/>
    </row>
    <row r="10" spans="1:7" ht="13.5" customHeight="1" x14ac:dyDescent="0.2">
      <c r="A10" s="251">
        <v>6</v>
      </c>
      <c r="B10" s="253" t="s">
        <v>519</v>
      </c>
      <c r="C10" s="573">
        <v>11</v>
      </c>
      <c r="D10" s="579">
        <v>3596700.7760000001</v>
      </c>
      <c r="E10" s="248">
        <f t="shared" si="0"/>
        <v>2.7985193892760094</v>
      </c>
      <c r="F10" s="249"/>
      <c r="G10" s="250"/>
    </row>
    <row r="11" spans="1:7" ht="13.5" customHeight="1" x14ac:dyDescent="0.2">
      <c r="A11" s="251">
        <v>7</v>
      </c>
      <c r="B11" s="254" t="s">
        <v>859</v>
      </c>
      <c r="C11" s="573">
        <v>62</v>
      </c>
      <c r="D11" s="574">
        <v>3428718.2740000011</v>
      </c>
      <c r="E11" s="248">
        <f t="shared" si="0"/>
        <v>2.6678156365360031</v>
      </c>
      <c r="F11" s="249"/>
      <c r="G11" s="250"/>
    </row>
    <row r="12" spans="1:7" ht="13.5" customHeight="1" x14ac:dyDescent="0.2">
      <c r="A12" s="251">
        <v>8</v>
      </c>
      <c r="B12" s="254" t="s">
        <v>860</v>
      </c>
      <c r="C12" s="573">
        <v>5</v>
      </c>
      <c r="D12" s="574">
        <v>2829724.3470000001</v>
      </c>
      <c r="E12" s="248">
        <f t="shared" si="0"/>
        <v>2.201750700038188</v>
      </c>
      <c r="F12" s="249"/>
      <c r="G12" s="250"/>
    </row>
    <row r="13" spans="1:7" ht="13.5" customHeight="1" x14ac:dyDescent="0.2">
      <c r="A13" s="251">
        <v>9</v>
      </c>
      <c r="B13" s="253" t="s">
        <v>861</v>
      </c>
      <c r="C13" s="578">
        <v>10231</v>
      </c>
      <c r="D13" s="576">
        <v>1575538.0615979086</v>
      </c>
      <c r="E13" s="248">
        <f t="shared" si="0"/>
        <v>1.2258939757639953</v>
      </c>
      <c r="F13" s="249"/>
      <c r="G13" s="250"/>
    </row>
    <row r="14" spans="1:7" ht="13.5" customHeight="1" x14ac:dyDescent="0.2">
      <c r="A14" s="251">
        <v>10</v>
      </c>
      <c r="B14" s="253" t="s">
        <v>353</v>
      </c>
      <c r="C14" s="573">
        <v>2</v>
      </c>
      <c r="D14" s="574">
        <v>1324262.5959999999</v>
      </c>
      <c r="E14" s="248">
        <f t="shared" si="0"/>
        <v>1.0303816698147765</v>
      </c>
      <c r="F14" s="249"/>
      <c r="G14" s="250"/>
    </row>
    <row r="15" spans="1:7" ht="13.5" customHeight="1" x14ac:dyDescent="0.2">
      <c r="A15" s="251">
        <v>11</v>
      </c>
      <c r="B15" s="253" t="s">
        <v>862</v>
      </c>
      <c r="C15" s="573">
        <v>207</v>
      </c>
      <c r="D15" s="574">
        <v>536876.87499999977</v>
      </c>
      <c r="E15" s="248">
        <f t="shared" si="0"/>
        <v>0.41773292745590684</v>
      </c>
      <c r="F15" s="249"/>
      <c r="G15" s="250"/>
    </row>
    <row r="16" spans="1:7" ht="13.5" customHeight="1" x14ac:dyDescent="0.2">
      <c r="A16" s="251">
        <v>12</v>
      </c>
      <c r="B16" s="253" t="s">
        <v>863</v>
      </c>
      <c r="C16" s="573">
        <v>45</v>
      </c>
      <c r="D16" s="574">
        <v>378200</v>
      </c>
      <c r="E16" s="248">
        <f t="shared" si="0"/>
        <v>0.29426969296046512</v>
      </c>
      <c r="F16" s="249"/>
      <c r="G16" s="250"/>
    </row>
    <row r="17" spans="1:8" ht="13.5" customHeight="1" x14ac:dyDescent="0.2">
      <c r="A17" s="251">
        <v>13</v>
      </c>
      <c r="B17" s="253" t="s">
        <v>355</v>
      </c>
      <c r="C17" s="573">
        <v>84</v>
      </c>
      <c r="D17" s="577">
        <v>111412.61289999998</v>
      </c>
      <c r="E17" s="248">
        <f t="shared" si="0"/>
        <v>8.6687877815986664E-2</v>
      </c>
      <c r="F17" s="249"/>
      <c r="G17" s="250"/>
    </row>
    <row r="18" spans="1:8" ht="13.5" customHeight="1" x14ac:dyDescent="0.2">
      <c r="A18" s="251">
        <v>14</v>
      </c>
      <c r="B18" s="253" t="s">
        <v>354</v>
      </c>
      <c r="C18" s="573">
        <v>6</v>
      </c>
      <c r="D18" s="574">
        <v>108625.9764</v>
      </c>
      <c r="E18" s="248">
        <f t="shared" si="0"/>
        <v>8.4519652889367358E-2</v>
      </c>
      <c r="F18" s="249"/>
      <c r="G18" s="250"/>
    </row>
    <row r="19" spans="1:8" ht="13.5" customHeight="1" x14ac:dyDescent="0.2">
      <c r="A19" s="251">
        <v>15</v>
      </c>
      <c r="B19" s="255" t="s">
        <v>357</v>
      </c>
      <c r="C19" s="573">
        <v>3</v>
      </c>
      <c r="D19" s="577">
        <v>22324.190500000001</v>
      </c>
      <c r="E19" s="248">
        <f t="shared" si="0"/>
        <v>1.7369996520428168E-2</v>
      </c>
      <c r="F19" s="249"/>
      <c r="G19" s="250"/>
    </row>
    <row r="20" spans="1:8" ht="13.5" customHeight="1" x14ac:dyDescent="0.2">
      <c r="A20" s="251">
        <v>16</v>
      </c>
      <c r="B20" s="255" t="s">
        <v>356</v>
      </c>
      <c r="C20" s="573">
        <v>156</v>
      </c>
      <c r="D20" s="577">
        <v>20941.576999999997</v>
      </c>
      <c r="E20" s="248">
        <f t="shared" si="0"/>
        <v>1.6294213204383762E-2</v>
      </c>
      <c r="F20" s="249"/>
      <c r="G20" s="250"/>
    </row>
    <row r="21" spans="1:8" ht="13.5" customHeight="1" x14ac:dyDescent="0.2">
      <c r="A21" s="251">
        <v>17</v>
      </c>
      <c r="B21" s="255" t="s">
        <v>814</v>
      </c>
      <c r="C21" s="573">
        <v>2</v>
      </c>
      <c r="D21" s="577">
        <v>5191.6973999999991</v>
      </c>
      <c r="E21" s="248">
        <f t="shared" si="0"/>
        <v>4.039553674885365E-3</v>
      </c>
      <c r="F21" s="249"/>
      <c r="G21" s="250"/>
    </row>
    <row r="22" spans="1:8" ht="31.5" customHeight="1" x14ac:dyDescent="0.25">
      <c r="A22" s="251">
        <v>18</v>
      </c>
      <c r="B22" s="255" t="s">
        <v>358</v>
      </c>
      <c r="C22" s="580">
        <v>53</v>
      </c>
      <c r="D22" s="577">
        <v>4749.47</v>
      </c>
      <c r="E22" s="248">
        <f t="shared" si="0"/>
        <v>3.6954655701346923E-3</v>
      </c>
      <c r="F22" s="249"/>
      <c r="G22" s="250"/>
      <c r="H22" s="256"/>
    </row>
    <row r="23" spans="1:8" ht="13.5" customHeight="1" x14ac:dyDescent="0.2">
      <c r="A23" s="1091" t="s">
        <v>0</v>
      </c>
      <c r="B23" s="1091"/>
      <c r="C23" s="257">
        <f>SUM(C5:C22)</f>
        <v>12159</v>
      </c>
      <c r="D23" s="258" t="s">
        <v>359</v>
      </c>
      <c r="E23" s="259" t="s">
        <v>359</v>
      </c>
    </row>
    <row r="24" spans="1:8" ht="13.5" customHeight="1" x14ac:dyDescent="0.2"/>
    <row r="25" spans="1:8" ht="13.5" customHeight="1" x14ac:dyDescent="0.2">
      <c r="C25" s="1092" t="s">
        <v>360</v>
      </c>
      <c r="D25" s="1092"/>
      <c r="E25" s="260">
        <v>128521560</v>
      </c>
    </row>
    <row r="26" spans="1:8" ht="13.5" customHeight="1" x14ac:dyDescent="0.2"/>
    <row r="27" spans="1:8" s="261" customFormat="1" ht="13.5" customHeight="1" x14ac:dyDescent="0.25">
      <c r="A27" s="1093" t="s">
        <v>527</v>
      </c>
      <c r="B27" s="1093"/>
      <c r="C27" s="1093"/>
      <c r="D27" s="1093"/>
      <c r="E27" s="1093"/>
    </row>
    <row r="28" spans="1:8" s="261" customFormat="1" ht="13.5" customHeight="1" x14ac:dyDescent="0.25">
      <c r="A28" s="1094" t="s">
        <v>399</v>
      </c>
      <c r="B28" s="1094"/>
      <c r="C28" s="1094"/>
      <c r="D28" s="1094"/>
      <c r="E28" s="1094"/>
    </row>
  </sheetData>
  <mergeCells count="4">
    <mergeCell ref="A23:B23"/>
    <mergeCell ref="C25:D25"/>
    <mergeCell ref="A27:E27"/>
    <mergeCell ref="A28:E28"/>
  </mergeCells>
  <pageMargins left="0.7" right="0.7" top="0.75" bottom="0.75" header="0.3" footer="0.3"/>
  <pageSetup paperSize="9" scale="82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3EE99-E118-477E-B8FF-2AEC93DB6BE9}">
  <sheetPr>
    <tabColor rgb="FF002060"/>
  </sheetPr>
  <dimension ref="A1:P57"/>
  <sheetViews>
    <sheetView showGridLines="0" view="pageBreakPreview" zoomScaleNormal="145" zoomScaleSheetLayoutView="100" workbookViewId="0"/>
  </sheetViews>
  <sheetFormatPr baseColWidth="10" defaultColWidth="14.42578125" defaultRowHeight="15" customHeight="1" x14ac:dyDescent="0.25"/>
  <cols>
    <col min="1" max="1" width="15.42578125" style="5" customWidth="1"/>
    <col min="2" max="7" width="19.42578125" style="5" customWidth="1"/>
    <col min="8" max="8" width="3.7109375" style="5" customWidth="1"/>
    <col min="9" max="16384" width="14.42578125" style="5"/>
  </cols>
  <sheetData>
    <row r="1" spans="1:8" ht="14.25" customHeight="1" x14ac:dyDescent="0.25">
      <c r="A1" s="18" t="s">
        <v>224</v>
      </c>
      <c r="B1" s="19"/>
      <c r="C1" s="19"/>
      <c r="D1" s="19"/>
      <c r="E1" s="19"/>
      <c r="F1" s="19"/>
      <c r="G1" s="19"/>
      <c r="H1" s="20"/>
    </row>
    <row r="2" spans="1:8" ht="14.25" customHeight="1" x14ac:dyDescent="0.25">
      <c r="A2" s="21" t="s">
        <v>225</v>
      </c>
      <c r="B2" s="19"/>
      <c r="C2" s="19"/>
      <c r="D2" s="19"/>
      <c r="E2" s="19"/>
      <c r="F2" s="19"/>
      <c r="G2" s="19"/>
      <c r="H2" s="20"/>
    </row>
    <row r="3" spans="1:8" ht="14.25" customHeight="1" x14ac:dyDescent="0.25">
      <c r="A3" s="39"/>
      <c r="B3" s="19"/>
      <c r="C3" s="19"/>
      <c r="D3" s="19"/>
      <c r="E3" s="19"/>
      <c r="F3" s="19"/>
      <c r="G3" s="19"/>
      <c r="H3" s="20"/>
    </row>
    <row r="4" spans="1:8" ht="14.25" customHeight="1" x14ac:dyDescent="0.25">
      <c r="B4" s="1096" t="s">
        <v>391</v>
      </c>
      <c r="C4" s="1097"/>
      <c r="D4" s="1096" t="s">
        <v>392</v>
      </c>
      <c r="E4" s="1098"/>
      <c r="F4" s="1097"/>
      <c r="H4" s="20"/>
    </row>
    <row r="5" spans="1:8" ht="25.5" x14ac:dyDescent="0.25">
      <c r="A5" s="306" t="s">
        <v>209</v>
      </c>
      <c r="B5" s="307" t="s">
        <v>393</v>
      </c>
      <c r="C5" s="308" t="s">
        <v>394</v>
      </c>
      <c r="D5" s="309" t="s">
        <v>226</v>
      </c>
      <c r="E5" s="310" t="s">
        <v>227</v>
      </c>
      <c r="F5" s="308" t="s">
        <v>228</v>
      </c>
      <c r="G5" s="328" t="s">
        <v>229</v>
      </c>
      <c r="H5" s="20"/>
    </row>
    <row r="6" spans="1:8" ht="15.75" customHeight="1" x14ac:dyDescent="0.25">
      <c r="A6" s="311">
        <v>2011</v>
      </c>
      <c r="B6" s="312">
        <v>11258.100633303335</v>
      </c>
      <c r="C6" s="313">
        <v>848.10501724666676</v>
      </c>
      <c r="D6" s="314">
        <v>769.89173540999991</v>
      </c>
      <c r="E6" s="40">
        <v>70.678228960000013</v>
      </c>
      <c r="F6" s="315">
        <v>135.62538000999999</v>
      </c>
      <c r="G6" s="325">
        <f>SUM(B6:F6)</f>
        <v>13082.400994930002</v>
      </c>
      <c r="H6" s="20"/>
    </row>
    <row r="7" spans="1:8" ht="15.75" customHeight="1" x14ac:dyDescent="0.25">
      <c r="A7" s="316">
        <v>2012</v>
      </c>
      <c r="B7" s="317">
        <v>10633.010737273333</v>
      </c>
      <c r="C7" s="318">
        <v>959.38971412333342</v>
      </c>
      <c r="D7" s="319">
        <v>12.710895980000002</v>
      </c>
      <c r="E7" s="41">
        <v>571.671693</v>
      </c>
      <c r="F7" s="320">
        <v>941.66809807000004</v>
      </c>
      <c r="G7" s="325">
        <f t="shared" ref="G7:G19" si="0">SUM(B7:F7)</f>
        <v>13118.451138446668</v>
      </c>
      <c r="H7" s="20"/>
    </row>
    <row r="8" spans="1:8" ht="15.75" customHeight="1" x14ac:dyDescent="0.25">
      <c r="A8" s="316">
        <v>2013</v>
      </c>
      <c r="B8" s="317">
        <v>7180.5026837233354</v>
      </c>
      <c r="C8" s="318">
        <v>909.93890791666672</v>
      </c>
      <c r="D8" s="319">
        <v>11.910191030000002</v>
      </c>
      <c r="E8" s="41">
        <v>505.36539124000001</v>
      </c>
      <c r="F8" s="320">
        <v>809.47470207000003</v>
      </c>
      <c r="G8" s="325">
        <f t="shared" si="0"/>
        <v>9417.191875980001</v>
      </c>
      <c r="H8" s="20"/>
    </row>
    <row r="9" spans="1:8" ht="15.75" customHeight="1" x14ac:dyDescent="0.25">
      <c r="A9" s="316">
        <v>2014</v>
      </c>
      <c r="B9" s="317">
        <v>7429.513248946665</v>
      </c>
      <c r="C9" s="318">
        <v>858.45697333666658</v>
      </c>
      <c r="D9" s="319">
        <v>120.64048220000002</v>
      </c>
      <c r="E9" s="41">
        <v>528.97052714999995</v>
      </c>
      <c r="F9" s="320">
        <v>535.10678796000002</v>
      </c>
      <c r="G9" s="325">
        <f t="shared" si="0"/>
        <v>9472.6880195933318</v>
      </c>
      <c r="H9" s="20"/>
    </row>
    <row r="10" spans="1:8" ht="15.75" customHeight="1" x14ac:dyDescent="0.25">
      <c r="A10" s="316">
        <v>2015</v>
      </c>
      <c r="B10" s="317">
        <v>4349.4760720533341</v>
      </c>
      <c r="C10" s="318">
        <v>858.79159549999997</v>
      </c>
      <c r="D10" s="319">
        <v>198.70584102000001</v>
      </c>
      <c r="E10" s="41">
        <v>352.15950397999995</v>
      </c>
      <c r="F10" s="320">
        <v>344.16316689000001</v>
      </c>
      <c r="G10" s="325">
        <f t="shared" si="0"/>
        <v>6103.2961794433331</v>
      </c>
      <c r="H10" s="20"/>
    </row>
    <row r="11" spans="1:8" ht="15.75" customHeight="1" x14ac:dyDescent="0.25">
      <c r="A11" s="316">
        <v>2016</v>
      </c>
      <c r="B11" s="317">
        <v>4307.3186050900003</v>
      </c>
      <c r="C11" s="318">
        <v>863.04449062999993</v>
      </c>
      <c r="D11" s="319">
        <v>205.76194506000002</v>
      </c>
      <c r="E11" s="41">
        <v>519.57564901000001</v>
      </c>
      <c r="F11" s="320">
        <v>101.50299499</v>
      </c>
      <c r="G11" s="325">
        <f t="shared" si="0"/>
        <v>5997.20368478</v>
      </c>
      <c r="H11" s="20"/>
    </row>
    <row r="12" spans="1:8" ht="15.75" customHeight="1" x14ac:dyDescent="0.25">
      <c r="A12" s="316">
        <v>2017</v>
      </c>
      <c r="B12" s="317">
        <v>6989.7048184233336</v>
      </c>
      <c r="C12" s="318">
        <v>954.48218613666654</v>
      </c>
      <c r="D12" s="321">
        <v>260.90940907000004</v>
      </c>
      <c r="E12" s="42">
        <v>808.82568502999993</v>
      </c>
      <c r="F12" s="322">
        <v>66.167433000000003</v>
      </c>
      <c r="G12" s="325">
        <f t="shared" si="0"/>
        <v>9080.0895316599999</v>
      </c>
      <c r="H12" s="20"/>
    </row>
    <row r="13" spans="1:8" ht="15.75" customHeight="1" x14ac:dyDescent="0.25">
      <c r="A13" s="316">
        <v>2018</v>
      </c>
      <c r="B13" s="317">
        <v>9834.5093769933319</v>
      </c>
      <c r="C13" s="318">
        <v>1078.287105813333</v>
      </c>
      <c r="D13" s="321">
        <v>267.09274606999998</v>
      </c>
      <c r="E13" s="42">
        <v>980.06529021000017</v>
      </c>
      <c r="F13" s="322">
        <v>88.322952010000009</v>
      </c>
      <c r="G13" s="325">
        <f t="shared" si="0"/>
        <v>12248.277471096666</v>
      </c>
      <c r="H13" s="20"/>
    </row>
    <row r="14" spans="1:8" ht="15.75" customHeight="1" x14ac:dyDescent="0.25">
      <c r="A14" s="316">
        <v>2019</v>
      </c>
      <c r="B14" s="317">
        <v>8001.2218374399999</v>
      </c>
      <c r="C14" s="318">
        <v>1002.2354857866667</v>
      </c>
      <c r="D14" s="321">
        <v>586.45435012999997</v>
      </c>
      <c r="E14" s="42">
        <v>883.37402214999986</v>
      </c>
      <c r="F14" s="322">
        <v>40.147508939999994</v>
      </c>
      <c r="G14" s="325">
        <f t="shared" si="0"/>
        <v>10513.433204446665</v>
      </c>
      <c r="H14" s="43"/>
    </row>
    <row r="15" spans="1:8" ht="15.75" customHeight="1" x14ac:dyDescent="0.25">
      <c r="A15" s="316">
        <v>2020</v>
      </c>
      <c r="B15" s="323">
        <v>5907.6828946833348</v>
      </c>
      <c r="C15" s="324">
        <v>890.71262221666677</v>
      </c>
      <c r="D15" s="321">
        <v>314.16726409999995</v>
      </c>
      <c r="E15" s="42">
        <v>888.78350480999995</v>
      </c>
      <c r="F15" s="322">
        <v>15.567802</v>
      </c>
      <c r="G15" s="325">
        <f t="shared" si="0"/>
        <v>8016.9140878100006</v>
      </c>
      <c r="H15" s="43"/>
    </row>
    <row r="16" spans="1:8" ht="15.75" customHeight="1" x14ac:dyDescent="0.25">
      <c r="A16" s="316">
        <v>2021</v>
      </c>
      <c r="B16" s="323">
        <v>19510.442165120003</v>
      </c>
      <c r="C16" s="324">
        <v>1203.1401081399999</v>
      </c>
      <c r="D16" s="321">
        <v>931.25443990999997</v>
      </c>
      <c r="E16" s="42">
        <v>2640.7105051200001</v>
      </c>
      <c r="F16" s="322">
        <v>199.02469897</v>
      </c>
      <c r="G16" s="325">
        <f t="shared" si="0"/>
        <v>24484.571917260004</v>
      </c>
      <c r="H16" s="43"/>
    </row>
    <row r="17" spans="1:16" ht="15.75" customHeight="1" x14ac:dyDescent="0.25">
      <c r="A17" s="316">
        <v>2022</v>
      </c>
      <c r="B17" s="323">
        <v>19758.79957915</v>
      </c>
      <c r="C17" s="324">
        <v>1456.4083623700001</v>
      </c>
      <c r="D17" s="321">
        <v>137.44492905000001</v>
      </c>
      <c r="E17" s="42">
        <v>2065.01986476</v>
      </c>
      <c r="F17" s="322">
        <v>168.29394698000002</v>
      </c>
      <c r="G17" s="325">
        <f t="shared" si="0"/>
        <v>23585.966682310001</v>
      </c>
      <c r="H17" s="43"/>
    </row>
    <row r="18" spans="1:16" ht="15.75" customHeight="1" x14ac:dyDescent="0.25">
      <c r="A18" s="316">
        <v>2023</v>
      </c>
      <c r="B18" s="323">
        <v>12654.83073525</v>
      </c>
      <c r="C18" s="324">
        <v>1461.7796933699999</v>
      </c>
      <c r="D18" s="321">
        <v>171.31813101000003</v>
      </c>
      <c r="E18" s="42">
        <v>1767.8177508400001</v>
      </c>
      <c r="F18" s="322">
        <v>55.854562010000002</v>
      </c>
      <c r="G18" s="325">
        <f t="shared" si="0"/>
        <v>16111.600872479999</v>
      </c>
      <c r="H18" s="43"/>
    </row>
    <row r="19" spans="1:16" ht="15.75" customHeight="1" x14ac:dyDescent="0.25">
      <c r="A19" s="316">
        <v>2024</v>
      </c>
      <c r="B19" s="323">
        <v>14870.462578539997</v>
      </c>
      <c r="C19" s="324">
        <v>1465.3295385400002</v>
      </c>
      <c r="D19" s="321">
        <v>162.09542909000001</v>
      </c>
      <c r="E19" s="42">
        <v>1868.4287541799999</v>
      </c>
      <c r="F19" s="322">
        <v>17.26681202</v>
      </c>
      <c r="G19" s="325">
        <f t="shared" si="0"/>
        <v>18383.583112369997</v>
      </c>
      <c r="H19" s="43"/>
    </row>
    <row r="20" spans="1:16" s="602" customFormat="1" ht="27.75" customHeight="1" x14ac:dyDescent="0.25">
      <c r="A20" s="595" t="s">
        <v>866</v>
      </c>
      <c r="B20" s="596">
        <f>SUM(B21:B25)</f>
        <v>9571.5094668599995</v>
      </c>
      <c r="C20" s="597">
        <f>SUM(C21:C25)</f>
        <v>654.91006513000013</v>
      </c>
      <c r="D20" s="598">
        <f>SUM(D21:D25)</f>
        <v>32.891065999999995</v>
      </c>
      <c r="E20" s="599">
        <f>SUM(E21:E25)</f>
        <v>907.83615801999997</v>
      </c>
      <c r="F20" s="703">
        <f>SUM(F21:F25)</f>
        <v>54.24862701</v>
      </c>
      <c r="G20" s="600">
        <f>SUM(B20:F20)</f>
        <v>11221.395383019999</v>
      </c>
      <c r="H20" s="601"/>
    </row>
    <row r="21" spans="1:16" s="602" customFormat="1" ht="14.25" customHeight="1" x14ac:dyDescent="0.25">
      <c r="A21" s="704" t="s">
        <v>210</v>
      </c>
      <c r="B21" s="705">
        <v>1732.5072653299999</v>
      </c>
      <c r="C21" s="706">
        <v>111.52984831000001</v>
      </c>
      <c r="D21" s="707">
        <v>15.67699298</v>
      </c>
      <c r="E21" s="708">
        <v>0.361153</v>
      </c>
      <c r="F21" s="709">
        <v>2.6499999999999999E-4</v>
      </c>
      <c r="G21" s="710">
        <f t="shared" ref="G21" si="1">SUM(B21:F21)</f>
        <v>1860.0755246199999</v>
      </c>
      <c r="H21" s="601"/>
    </row>
    <row r="22" spans="1:16" s="602" customFormat="1" ht="14.25" customHeight="1" x14ac:dyDescent="0.25">
      <c r="A22" s="795" t="s">
        <v>211</v>
      </c>
      <c r="B22" s="796">
        <v>1092.4835472499999</v>
      </c>
      <c r="C22" s="797">
        <v>107.81823166</v>
      </c>
      <c r="D22" s="798">
        <v>3.8721930000000002</v>
      </c>
      <c r="E22" s="45">
        <v>386.17163089999997</v>
      </c>
      <c r="F22" s="799">
        <v>31.775129030000002</v>
      </c>
      <c r="G22" s="325">
        <f>SUM(B22:F22)</f>
        <v>1622.12073184</v>
      </c>
      <c r="H22" s="601"/>
    </row>
    <row r="23" spans="1:16" s="602" customFormat="1" ht="14.25" customHeight="1" x14ac:dyDescent="0.25">
      <c r="A23" s="795" t="s">
        <v>746</v>
      </c>
      <c r="B23" s="796">
        <v>2323.4755132800001</v>
      </c>
      <c r="C23" s="797">
        <v>133.89226334</v>
      </c>
      <c r="D23" s="798">
        <v>4.6141230199999992</v>
      </c>
      <c r="E23" s="45">
        <v>127.86333898000001</v>
      </c>
      <c r="F23" s="799">
        <v>9.7341999999999998E-2</v>
      </c>
      <c r="G23" s="325">
        <f>SUM(B23:F23)</f>
        <v>2589.9425806200002</v>
      </c>
      <c r="H23" s="601"/>
    </row>
    <row r="24" spans="1:16" s="602" customFormat="1" ht="14.25" customHeight="1" x14ac:dyDescent="0.25">
      <c r="A24" s="795" t="s">
        <v>806</v>
      </c>
      <c r="B24" s="796">
        <v>3115.0063328699998</v>
      </c>
      <c r="C24" s="797">
        <v>182.99279230000002</v>
      </c>
      <c r="D24" s="798">
        <v>8.7116279999999993</v>
      </c>
      <c r="E24" s="839">
        <v>4.4159999999999998E-3</v>
      </c>
      <c r="F24" s="799">
        <v>0.175178</v>
      </c>
      <c r="G24" s="325">
        <f>SUM(B24:F24)</f>
        <v>3306.89034717</v>
      </c>
      <c r="H24" s="601"/>
    </row>
    <row r="25" spans="1:16" s="602" customFormat="1" ht="14.25" customHeight="1" x14ac:dyDescent="0.25">
      <c r="A25" s="711" t="s">
        <v>819</v>
      </c>
      <c r="B25" s="712">
        <v>1308.0368081300001</v>
      </c>
      <c r="C25" s="713">
        <v>118.67692952</v>
      </c>
      <c r="D25" s="840">
        <v>1.6129000000000001E-2</v>
      </c>
      <c r="E25" s="841">
        <v>393.43561913999997</v>
      </c>
      <c r="F25" s="714">
        <v>22.200712979999999</v>
      </c>
      <c r="G25" s="715">
        <f t="shared" ref="G25" si="2">SUM(B25:F25)</f>
        <v>1842.36619877</v>
      </c>
      <c r="H25" s="601"/>
    </row>
    <row r="26" spans="1:16" ht="14.25" customHeight="1" x14ac:dyDescent="0.25">
      <c r="A26" s="39"/>
      <c r="B26" s="331"/>
      <c r="C26" s="331"/>
      <c r="D26" s="45"/>
      <c r="E26" s="45"/>
      <c r="F26" s="332"/>
      <c r="G26" s="42"/>
      <c r="H26" s="44"/>
    </row>
    <row r="27" spans="1:16" ht="14.25" customHeight="1" x14ac:dyDescent="0.25">
      <c r="A27" s="1065" t="s">
        <v>831</v>
      </c>
      <c r="B27" s="1065"/>
      <c r="C27" s="1065"/>
      <c r="D27" s="1065"/>
      <c r="E27" s="1065"/>
      <c r="F27" s="1065"/>
      <c r="G27" s="1065"/>
      <c r="H27" s="44"/>
    </row>
    <row r="28" spans="1:16" ht="14.25" customHeight="1" x14ac:dyDescent="0.25">
      <c r="A28" s="7" t="s">
        <v>832</v>
      </c>
      <c r="B28" s="331">
        <v>919.8535898099999</v>
      </c>
      <c r="C28" s="331">
        <v>111.40413554999999</v>
      </c>
      <c r="D28" s="45">
        <v>9.3154780299999995</v>
      </c>
      <c r="E28" s="408">
        <v>268.79377794999999</v>
      </c>
      <c r="F28" s="332">
        <v>0</v>
      </c>
      <c r="G28" s="42">
        <f>SUM(B28:F28)</f>
        <v>1309.3669813399999</v>
      </c>
      <c r="H28" s="44"/>
    </row>
    <row r="29" spans="1:16" ht="14.25" customHeight="1" x14ac:dyDescent="0.25">
      <c r="A29" s="7" t="s">
        <v>833</v>
      </c>
      <c r="B29" s="331">
        <v>1308.0368081300001</v>
      </c>
      <c r="C29" s="331">
        <v>118.67692952</v>
      </c>
      <c r="D29" s="842">
        <v>1.6129000000000001E-2</v>
      </c>
      <c r="E29" s="408">
        <v>393.43561913999997</v>
      </c>
      <c r="F29" s="45">
        <v>22.200712979999999</v>
      </c>
      <c r="G29" s="42">
        <f>SUM(B29:F29)</f>
        <v>1842.36619877</v>
      </c>
      <c r="H29" s="44"/>
    </row>
    <row r="30" spans="1:16" ht="14.25" customHeight="1" x14ac:dyDescent="0.25">
      <c r="A30" s="190" t="s">
        <v>275</v>
      </c>
      <c r="B30" s="333">
        <f t="shared" ref="B30:G30" si="3">B29/B28-1</f>
        <v>0.4220054393658248</v>
      </c>
      <c r="C30" s="333">
        <f t="shared" si="3"/>
        <v>6.5282980152346903E-2</v>
      </c>
      <c r="D30" s="333">
        <f t="shared" si="3"/>
        <v>-0.99826858053359613</v>
      </c>
      <c r="E30" s="333">
        <f t="shared" si="3"/>
        <v>0.46370805954141314</v>
      </c>
      <c r="F30" s="333" t="s">
        <v>246</v>
      </c>
      <c r="G30" s="333">
        <f t="shared" si="3"/>
        <v>0.40706633436298456</v>
      </c>
      <c r="H30" s="44"/>
    </row>
    <row r="31" spans="1:16" ht="14.25" customHeight="1" x14ac:dyDescent="0.25">
      <c r="A31" s="39"/>
      <c r="B31" s="716"/>
      <c r="C31" s="716"/>
      <c r="D31" s="45"/>
      <c r="E31" s="45"/>
      <c r="F31" s="332"/>
      <c r="G31" s="42"/>
      <c r="H31" s="44"/>
      <c r="I31" s="717"/>
      <c r="J31" s="718"/>
      <c r="K31" s="719"/>
      <c r="L31" s="719"/>
      <c r="M31" s="719"/>
      <c r="N31" s="720"/>
      <c r="O31" s="719"/>
      <c r="P31" s="719"/>
    </row>
    <row r="32" spans="1:16" ht="14.25" customHeight="1" x14ac:dyDescent="0.25">
      <c r="A32" s="1065" t="s">
        <v>867</v>
      </c>
      <c r="B32" s="1065"/>
      <c r="C32" s="1065"/>
      <c r="D32" s="1065"/>
      <c r="E32" s="1065"/>
      <c r="F32" s="1065"/>
      <c r="G32" s="1065"/>
      <c r="H32" s="44"/>
      <c r="I32" s="717"/>
      <c r="J32" s="718"/>
      <c r="K32" s="719"/>
      <c r="L32" s="719"/>
      <c r="M32" s="719"/>
      <c r="N32" s="720"/>
      <c r="O32" s="719"/>
      <c r="P32" s="719"/>
    </row>
    <row r="33" spans="1:16" ht="14.25" customHeight="1" x14ac:dyDescent="0.25">
      <c r="A33" s="7" t="s">
        <v>835</v>
      </c>
      <c r="B33" s="716">
        <v>6851.9573372799987</v>
      </c>
      <c r="C33" s="716">
        <v>622.76936398000009</v>
      </c>
      <c r="D33" s="45">
        <v>70.778017989999995</v>
      </c>
      <c r="E33" s="45">
        <v>699.22596898000006</v>
      </c>
      <c r="F33" s="332">
        <v>1.05E-4</v>
      </c>
      <c r="G33" s="42">
        <f>SUM(B33:F33)</f>
        <v>8244.7307932299973</v>
      </c>
      <c r="H33" s="44"/>
      <c r="I33" s="717"/>
      <c r="J33" s="718"/>
      <c r="K33" s="719"/>
      <c r="L33" s="719"/>
      <c r="M33" s="719"/>
      <c r="N33" s="720"/>
      <c r="O33" s="719"/>
      <c r="P33" s="719"/>
    </row>
    <row r="34" spans="1:16" ht="14.25" customHeight="1" x14ac:dyDescent="0.25">
      <c r="A34" s="7" t="s">
        <v>836</v>
      </c>
      <c r="B34" s="716">
        <v>9571.5094668599995</v>
      </c>
      <c r="C34" s="716">
        <v>654.91006513000013</v>
      </c>
      <c r="D34" s="45">
        <v>32.891065999999995</v>
      </c>
      <c r="E34" s="721">
        <v>907.83615801999997</v>
      </c>
      <c r="F34" s="45">
        <v>54.24862701</v>
      </c>
      <c r="G34" s="42">
        <f>SUM(B34:F34)</f>
        <v>11221.395383019999</v>
      </c>
      <c r="H34" s="44"/>
      <c r="I34" s="717"/>
      <c r="J34" s="718"/>
      <c r="K34" s="719"/>
      <c r="L34" s="719"/>
      <c r="M34" s="719"/>
      <c r="N34" s="720"/>
      <c r="O34" s="719"/>
      <c r="P34" s="719"/>
    </row>
    <row r="35" spans="1:16" ht="14.25" customHeight="1" x14ac:dyDescent="0.25">
      <c r="A35" s="190" t="s">
        <v>275</v>
      </c>
      <c r="B35" s="333">
        <f t="shared" ref="B35:G35" si="4">B34/B33-1</f>
        <v>0.39690149773459815</v>
      </c>
      <c r="C35" s="333">
        <f t="shared" si="4"/>
        <v>5.1609316400207828E-2</v>
      </c>
      <c r="D35" s="333">
        <f t="shared" si="4"/>
        <v>-0.53529263839166741</v>
      </c>
      <c r="E35" s="333">
        <f t="shared" si="4"/>
        <v>0.29834445271578125</v>
      </c>
      <c r="F35" s="333" t="s">
        <v>246</v>
      </c>
      <c r="G35" s="333">
        <f t="shared" si="4"/>
        <v>0.36103842131925434</v>
      </c>
      <c r="H35" s="44"/>
      <c r="I35" s="717"/>
      <c r="J35" s="718"/>
      <c r="K35" s="719"/>
      <c r="L35" s="719"/>
      <c r="M35" s="719"/>
      <c r="N35" s="720"/>
      <c r="O35" s="719"/>
      <c r="P35" s="719"/>
    </row>
    <row r="36" spans="1:16" ht="14.25" customHeight="1" x14ac:dyDescent="0.25">
      <c r="A36" s="39"/>
      <c r="B36" s="716"/>
      <c r="C36" s="716"/>
      <c r="D36" s="45"/>
      <c r="E36" s="45"/>
      <c r="F36" s="332"/>
      <c r="G36" s="42"/>
      <c r="H36" s="44"/>
      <c r="I36" s="717"/>
      <c r="J36" s="718"/>
      <c r="K36" s="719"/>
      <c r="L36" s="719"/>
      <c r="M36" s="719"/>
      <c r="N36" s="720"/>
      <c r="O36" s="719"/>
      <c r="P36" s="719"/>
    </row>
    <row r="37" spans="1:16" ht="14.25" customHeight="1" x14ac:dyDescent="0.25">
      <c r="A37" s="334" t="s">
        <v>276</v>
      </c>
      <c r="B37" s="334"/>
      <c r="C37" s="334"/>
      <c r="D37" s="334"/>
      <c r="E37" s="334"/>
      <c r="F37" s="334"/>
      <c r="G37" s="334"/>
      <c r="H37" s="44"/>
    </row>
    <row r="38" spans="1:16" ht="14.25" customHeight="1" x14ac:dyDescent="0.25">
      <c r="A38" s="7" t="s">
        <v>810</v>
      </c>
      <c r="B38" s="331">
        <v>3115.0063328699998</v>
      </c>
      <c r="C38" s="331">
        <v>182.99279230000002</v>
      </c>
      <c r="D38" s="45">
        <v>8.7116279999999993</v>
      </c>
      <c r="E38" s="843">
        <v>4.4159999999999998E-3</v>
      </c>
      <c r="F38" s="45">
        <v>0.175178</v>
      </c>
      <c r="G38" s="42">
        <f>SUM(B38:F38)</f>
        <v>3306.89034717</v>
      </c>
      <c r="H38" s="44"/>
    </row>
    <row r="39" spans="1:16" ht="14.25" customHeight="1" x14ac:dyDescent="0.25">
      <c r="A39" s="7" t="s">
        <v>833</v>
      </c>
      <c r="B39" s="331">
        <v>1308.0368081300001</v>
      </c>
      <c r="C39" s="331">
        <v>118.67692952</v>
      </c>
      <c r="D39" s="844">
        <v>1.6129000000000001E-2</v>
      </c>
      <c r="E39" s="845">
        <v>393.43561913999997</v>
      </c>
      <c r="F39" s="45">
        <v>22.200712979999999</v>
      </c>
      <c r="G39" s="42">
        <f>SUM(B39:F39)</f>
        <v>1842.36619877</v>
      </c>
      <c r="H39" s="44"/>
    </row>
    <row r="40" spans="1:16" ht="14.25" customHeight="1" x14ac:dyDescent="0.25">
      <c r="A40" s="190" t="s">
        <v>275</v>
      </c>
      <c r="B40" s="335">
        <f>B39/B38-1</f>
        <v>-0.58008534546867363</v>
      </c>
      <c r="C40" s="335">
        <f t="shared" ref="C40:G40" si="5">C39/C38-1</f>
        <v>-0.35146664506086134</v>
      </c>
      <c r="D40" s="335">
        <f t="shared" si="5"/>
        <v>-0.99814856649067196</v>
      </c>
      <c r="E40" s="846" t="s">
        <v>246</v>
      </c>
      <c r="F40" s="335" t="s">
        <v>246</v>
      </c>
      <c r="G40" s="335">
        <f t="shared" si="5"/>
        <v>-0.44287048999169976</v>
      </c>
      <c r="H40" s="44"/>
    </row>
    <row r="41" spans="1:16" ht="14.25" customHeight="1" x14ac:dyDescent="0.25">
      <c r="A41" s="39"/>
      <c r="B41" s="331"/>
      <c r="C41" s="331"/>
      <c r="D41" s="45"/>
      <c r="E41" s="45"/>
      <c r="F41" s="332"/>
      <c r="G41" s="42"/>
      <c r="H41" s="44"/>
    </row>
    <row r="42" spans="1:16" ht="23.25" customHeight="1" x14ac:dyDescent="0.25">
      <c r="A42" s="1067" t="s">
        <v>230</v>
      </c>
      <c r="B42" s="1067"/>
      <c r="C42" s="1067"/>
      <c r="D42" s="1067"/>
      <c r="E42" s="1067"/>
      <c r="F42" s="1067"/>
      <c r="G42" s="1067"/>
      <c r="H42" s="48"/>
    </row>
    <row r="43" spans="1:16" ht="14.25" customHeight="1" x14ac:dyDescent="0.25">
      <c r="A43" s="46"/>
      <c r="B43" s="49"/>
      <c r="C43" s="50"/>
      <c r="D43" s="51"/>
      <c r="E43" s="52"/>
      <c r="F43" s="52"/>
      <c r="G43" s="52"/>
      <c r="H43" s="20"/>
    </row>
    <row r="44" spans="1:16" ht="14.25" customHeight="1" x14ac:dyDescent="0.25">
      <c r="A44" s="46"/>
      <c r="B44" s="49"/>
      <c r="C44" s="50"/>
      <c r="D44" s="51"/>
      <c r="E44" s="52"/>
      <c r="F44" s="52"/>
      <c r="G44" s="52"/>
      <c r="H44" s="20"/>
    </row>
    <row r="45" spans="1:16" ht="14.25" customHeight="1" x14ac:dyDescent="0.25">
      <c r="A45" s="46"/>
      <c r="B45" s="49"/>
      <c r="C45" s="50"/>
      <c r="D45" s="51"/>
      <c r="E45" s="52"/>
      <c r="F45" s="52"/>
      <c r="G45" s="52"/>
      <c r="H45" s="20"/>
    </row>
    <row r="46" spans="1:16" ht="14.25" customHeight="1" x14ac:dyDescent="0.25">
      <c r="A46" s="46"/>
      <c r="B46" s="49"/>
      <c r="C46" s="50"/>
      <c r="D46" s="51"/>
      <c r="E46" s="52"/>
      <c r="F46" s="52"/>
      <c r="G46" s="52"/>
      <c r="H46" s="20"/>
    </row>
    <row r="47" spans="1:16" ht="14.25" customHeight="1" x14ac:dyDescent="0.25">
      <c r="A47" s="46"/>
      <c r="B47" s="51"/>
      <c r="C47" s="50"/>
      <c r="D47" s="51"/>
      <c r="E47" s="52"/>
      <c r="F47" s="52"/>
      <c r="G47" s="52"/>
      <c r="H47" s="20"/>
    </row>
    <row r="48" spans="1:16" ht="14.25" customHeight="1" x14ac:dyDescent="0.25">
      <c r="A48" s="46"/>
      <c r="B48" s="52"/>
      <c r="C48" s="50"/>
      <c r="D48" s="52"/>
      <c r="E48" s="52"/>
      <c r="F48" s="52"/>
      <c r="G48" s="52"/>
      <c r="H48" s="20"/>
    </row>
    <row r="49" spans="1:8" ht="14.25" customHeight="1" x14ac:dyDescent="0.25">
      <c r="A49" s="46"/>
      <c r="B49" s="52"/>
      <c r="C49" s="52"/>
      <c r="D49" s="52"/>
      <c r="E49" s="52"/>
      <c r="F49" s="52"/>
      <c r="G49" s="52"/>
      <c r="H49" s="20"/>
    </row>
    <row r="50" spans="1:8" ht="14.25" customHeight="1" x14ac:dyDescent="0.25">
      <c r="A50" s="46"/>
      <c r="B50" s="52"/>
      <c r="C50" s="52"/>
      <c r="D50" s="52"/>
      <c r="E50" s="52"/>
      <c r="F50" s="52"/>
      <c r="G50" s="52"/>
      <c r="H50" s="20"/>
    </row>
    <row r="51" spans="1:8" ht="14.25" customHeight="1" x14ac:dyDescent="0.25">
      <c r="A51" s="46"/>
      <c r="B51" s="52"/>
      <c r="C51" s="52"/>
      <c r="D51" s="52"/>
      <c r="E51" s="52"/>
      <c r="F51" s="52"/>
      <c r="G51" s="52"/>
      <c r="H51" s="20"/>
    </row>
    <row r="52" spans="1:8" ht="14.25" customHeight="1" x14ac:dyDescent="0.25">
      <c r="A52" s="46"/>
      <c r="B52" s="52"/>
      <c r="C52" s="52"/>
      <c r="D52" s="52"/>
      <c r="E52" s="52"/>
      <c r="F52" s="52"/>
      <c r="G52" s="52"/>
      <c r="H52" s="20"/>
    </row>
    <row r="53" spans="1:8" ht="14.25" customHeight="1" x14ac:dyDescent="0.25">
      <c r="A53" s="46"/>
      <c r="B53" s="52"/>
      <c r="C53" s="52"/>
      <c r="D53" s="52"/>
      <c r="E53" s="52"/>
      <c r="F53" s="52"/>
      <c r="G53" s="52"/>
      <c r="H53" s="20"/>
    </row>
    <row r="54" spans="1:8" ht="14.25" customHeight="1" x14ac:dyDescent="0.25">
      <c r="A54" s="46"/>
      <c r="B54" s="52"/>
      <c r="C54" s="52"/>
      <c r="D54" s="52"/>
      <c r="E54" s="52"/>
      <c r="F54" s="52"/>
      <c r="G54" s="52"/>
      <c r="H54" s="20"/>
    </row>
    <row r="55" spans="1:8" ht="14.25" customHeight="1" x14ac:dyDescent="0.25">
      <c r="A55" s="46"/>
      <c r="B55" s="47"/>
      <c r="C55" s="47"/>
      <c r="D55" s="47"/>
      <c r="E55" s="47"/>
      <c r="F55" s="47"/>
      <c r="G55" s="47"/>
      <c r="H55" s="44"/>
    </row>
    <row r="56" spans="1:8" ht="53.25" customHeight="1" x14ac:dyDescent="0.25">
      <c r="A56" s="1095" t="s">
        <v>868</v>
      </c>
      <c r="B56" s="1095"/>
      <c r="C56" s="1095"/>
      <c r="D56" s="1095"/>
      <c r="E56" s="1095"/>
      <c r="F56" s="1095"/>
      <c r="G56" s="1095"/>
      <c r="H56" s="53"/>
    </row>
    <row r="57" spans="1:8" ht="14.25" customHeight="1" x14ac:dyDescent="0.25">
      <c r="A57" s="46"/>
      <c r="B57" s="49"/>
      <c r="C57" s="54"/>
      <c r="D57" s="52"/>
      <c r="E57" s="52"/>
      <c r="F57" s="52"/>
      <c r="G57" s="52"/>
      <c r="H57" s="20"/>
    </row>
  </sheetData>
  <mergeCells count="6">
    <mergeCell ref="A56:G56"/>
    <mergeCell ref="B4:C4"/>
    <mergeCell ref="D4:F4"/>
    <mergeCell ref="A27:G27"/>
    <mergeCell ref="A32:G32"/>
    <mergeCell ref="A42:G42"/>
  </mergeCells>
  <pageMargins left="0.7" right="0.7" top="0.75" bottom="0.75" header="0" footer="0"/>
  <pageSetup scale="46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638E8-814C-4B12-B729-C0989D60A749}">
  <sheetPr codeName="Hoja23">
    <tabColor rgb="FF002060"/>
  </sheetPr>
  <dimension ref="B2:J79"/>
  <sheetViews>
    <sheetView showGridLines="0" view="pageBreakPreview" zoomScaleNormal="100" zoomScaleSheetLayoutView="100" workbookViewId="0"/>
  </sheetViews>
  <sheetFormatPr baseColWidth="10" defaultColWidth="21.85546875" defaultRowHeight="15" x14ac:dyDescent="0.25"/>
  <cols>
    <col min="1" max="1" width="2.5703125" style="371" customWidth="1"/>
    <col min="2" max="3" width="15.85546875" style="371" customWidth="1"/>
    <col min="4" max="4" width="30.28515625" style="371" customWidth="1"/>
    <col min="5" max="5" width="41.42578125" style="371" bestFit="1" customWidth="1"/>
    <col min="6" max="6" width="16.85546875" style="371" customWidth="1"/>
    <col min="7" max="7" width="18.5703125" style="371" customWidth="1"/>
    <col min="8" max="8" width="21.85546875" style="371"/>
    <col min="9" max="9" width="18.42578125" style="371" customWidth="1"/>
    <col min="10" max="10" width="3.7109375" style="371" customWidth="1"/>
    <col min="11" max="16384" width="21.85546875" style="371"/>
  </cols>
  <sheetData>
    <row r="2" spans="2:9" ht="28.5" x14ac:dyDescent="0.25">
      <c r="B2" s="1099" t="s">
        <v>799</v>
      </c>
      <c r="C2" s="1099"/>
      <c r="D2" s="1099"/>
      <c r="E2" s="1099"/>
      <c r="F2" s="1099"/>
      <c r="G2" s="1099"/>
      <c r="H2" s="1099"/>
      <c r="I2" s="1099"/>
    </row>
    <row r="4" spans="2:9" ht="39.75" customHeight="1" x14ac:dyDescent="0.25">
      <c r="B4" s="372" t="s">
        <v>403</v>
      </c>
      <c r="C4" s="372" t="s">
        <v>404</v>
      </c>
      <c r="D4" s="373" t="s">
        <v>7</v>
      </c>
      <c r="E4" s="373" t="s">
        <v>8</v>
      </c>
      <c r="F4" s="372" t="s">
        <v>184</v>
      </c>
      <c r="G4" s="372" t="s">
        <v>10</v>
      </c>
      <c r="H4" s="372" t="s">
        <v>97</v>
      </c>
      <c r="I4" s="372" t="s">
        <v>443</v>
      </c>
    </row>
    <row r="5" spans="2:9" s="374" customFormat="1" ht="15.75" thickBot="1" x14ac:dyDescent="0.3">
      <c r="B5" s="375"/>
      <c r="C5" s="375"/>
      <c r="D5" s="376"/>
      <c r="E5" s="376"/>
      <c r="F5" s="375"/>
      <c r="G5" s="375"/>
      <c r="H5" s="375"/>
      <c r="I5" s="377"/>
    </row>
    <row r="6" spans="2:9" ht="20.25" customHeight="1" thickBot="1" x14ac:dyDescent="0.3">
      <c r="B6" s="378" t="s">
        <v>405</v>
      </c>
      <c r="C6" s="378">
        <v>2025</v>
      </c>
      <c r="D6" s="379" t="s">
        <v>99</v>
      </c>
      <c r="E6" s="380" t="s">
        <v>100</v>
      </c>
      <c r="F6" s="378" t="s">
        <v>26</v>
      </c>
      <c r="G6" s="378" t="s">
        <v>2</v>
      </c>
      <c r="H6" s="378" t="s">
        <v>406</v>
      </c>
      <c r="I6" s="803">
        <v>650</v>
      </c>
    </row>
    <row r="7" spans="2:9" ht="20.25" customHeight="1" x14ac:dyDescent="0.25">
      <c r="B7" s="800" t="s">
        <v>407</v>
      </c>
      <c r="C7" s="800">
        <v>2024</v>
      </c>
      <c r="D7" s="801" t="s">
        <v>164</v>
      </c>
      <c r="E7" s="802" t="s">
        <v>165</v>
      </c>
      <c r="F7" s="800" t="s">
        <v>27</v>
      </c>
      <c r="G7" s="800" t="s">
        <v>2</v>
      </c>
      <c r="H7" s="800" t="s">
        <v>406</v>
      </c>
      <c r="I7" s="804">
        <v>1318.7470000000001</v>
      </c>
    </row>
    <row r="8" spans="2:9" ht="20.25" customHeight="1" thickBot="1" x14ac:dyDescent="0.3">
      <c r="B8" s="387" t="s">
        <v>750</v>
      </c>
      <c r="C8" s="387">
        <v>2025</v>
      </c>
      <c r="D8" s="388" t="s">
        <v>218</v>
      </c>
      <c r="E8" s="389" t="s">
        <v>98</v>
      </c>
      <c r="F8" s="390" t="s">
        <v>28</v>
      </c>
      <c r="G8" s="390" t="s">
        <v>1</v>
      </c>
      <c r="H8" s="390" t="s">
        <v>406</v>
      </c>
      <c r="I8" s="805">
        <v>814.96</v>
      </c>
    </row>
    <row r="9" spans="2:9" ht="20.25" customHeight="1" x14ac:dyDescent="0.25">
      <c r="B9" s="800" t="s">
        <v>408</v>
      </c>
      <c r="C9" s="800">
        <v>2024</v>
      </c>
      <c r="D9" s="801" t="s">
        <v>108</v>
      </c>
      <c r="E9" s="802" t="s">
        <v>109</v>
      </c>
      <c r="F9" s="800" t="s">
        <v>32</v>
      </c>
      <c r="G9" s="800" t="s">
        <v>1</v>
      </c>
      <c r="H9" s="800" t="s">
        <v>406</v>
      </c>
      <c r="I9" s="804">
        <v>1604</v>
      </c>
    </row>
    <row r="10" spans="2:9" ht="20.25" customHeight="1" thickBot="1" x14ac:dyDescent="0.3">
      <c r="B10" s="387" t="s">
        <v>751</v>
      </c>
      <c r="C10" s="387">
        <v>2026</v>
      </c>
      <c r="D10" s="388" t="s">
        <v>101</v>
      </c>
      <c r="E10" s="389" t="s">
        <v>34</v>
      </c>
      <c r="F10" s="390" t="s">
        <v>16</v>
      </c>
      <c r="G10" s="390" t="s">
        <v>3</v>
      </c>
      <c r="H10" s="390" t="s">
        <v>406</v>
      </c>
      <c r="I10" s="805">
        <v>147</v>
      </c>
    </row>
    <row r="11" spans="2:9" ht="20.25" customHeight="1" x14ac:dyDescent="0.25">
      <c r="B11" s="384" t="s">
        <v>411</v>
      </c>
      <c r="C11" s="384">
        <v>2025</v>
      </c>
      <c r="D11" s="385" t="s">
        <v>752</v>
      </c>
      <c r="E11" s="386" t="s">
        <v>40</v>
      </c>
      <c r="F11" s="384" t="s">
        <v>33</v>
      </c>
      <c r="G11" s="384" t="s">
        <v>273</v>
      </c>
      <c r="H11" s="384" t="s">
        <v>102</v>
      </c>
      <c r="I11" s="806">
        <v>293.5</v>
      </c>
    </row>
    <row r="12" spans="2:9" ht="20.25" customHeight="1" x14ac:dyDescent="0.25">
      <c r="B12" s="384" t="s">
        <v>753</v>
      </c>
      <c r="C12" s="384">
        <v>2025</v>
      </c>
      <c r="D12" s="385" t="s">
        <v>168</v>
      </c>
      <c r="E12" s="386" t="s">
        <v>754</v>
      </c>
      <c r="F12" s="384" t="s">
        <v>22</v>
      </c>
      <c r="G12" s="384" t="s">
        <v>2</v>
      </c>
      <c r="H12" s="384" t="s">
        <v>105</v>
      </c>
      <c r="I12" s="806">
        <v>127.118154</v>
      </c>
    </row>
    <row r="13" spans="2:9" ht="20.25" customHeight="1" x14ac:dyDescent="0.25">
      <c r="B13" s="384" t="s">
        <v>755</v>
      </c>
      <c r="C13" s="384">
        <v>2025</v>
      </c>
      <c r="D13" s="385" t="s">
        <v>422</v>
      </c>
      <c r="E13" s="386" t="s">
        <v>423</v>
      </c>
      <c r="F13" s="384" t="s">
        <v>15</v>
      </c>
      <c r="G13" s="384" t="s">
        <v>1</v>
      </c>
      <c r="H13" s="384" t="s">
        <v>102</v>
      </c>
      <c r="I13" s="806">
        <v>502.47</v>
      </c>
    </row>
    <row r="14" spans="2:9" ht="20.25" customHeight="1" x14ac:dyDescent="0.25">
      <c r="B14" s="384" t="s">
        <v>411</v>
      </c>
      <c r="C14" s="384">
        <v>2026</v>
      </c>
      <c r="D14" s="385" t="s">
        <v>166</v>
      </c>
      <c r="E14" s="386" t="s">
        <v>167</v>
      </c>
      <c r="F14" s="384" t="s">
        <v>24</v>
      </c>
      <c r="G14" s="384" t="s">
        <v>3</v>
      </c>
      <c r="H14" s="384" t="s">
        <v>105</v>
      </c>
      <c r="I14" s="806">
        <v>76.2</v>
      </c>
    </row>
    <row r="15" spans="2:9" ht="20.25" customHeight="1" x14ac:dyDescent="0.25">
      <c r="B15" s="384" t="s">
        <v>756</v>
      </c>
      <c r="C15" s="384">
        <v>2027</v>
      </c>
      <c r="D15" s="385" t="s">
        <v>174</v>
      </c>
      <c r="E15" s="386" t="s">
        <v>757</v>
      </c>
      <c r="F15" s="384" t="s">
        <v>19</v>
      </c>
      <c r="G15" s="384" t="s">
        <v>1</v>
      </c>
      <c r="H15" s="384" t="s">
        <v>105</v>
      </c>
      <c r="I15" s="806">
        <v>1802</v>
      </c>
    </row>
    <row r="16" spans="2:9" ht="20.25" customHeight="1" x14ac:dyDescent="0.25">
      <c r="B16" s="381" t="s">
        <v>411</v>
      </c>
      <c r="C16" s="381">
        <v>2028</v>
      </c>
      <c r="D16" s="382" t="s">
        <v>103</v>
      </c>
      <c r="E16" s="383" t="s">
        <v>104</v>
      </c>
      <c r="F16" s="381" t="s">
        <v>33</v>
      </c>
      <c r="G16" s="381" t="s">
        <v>4</v>
      </c>
      <c r="H16" s="381" t="s">
        <v>105</v>
      </c>
      <c r="I16" s="807">
        <v>579</v>
      </c>
    </row>
    <row r="17" spans="2:9" ht="20.25" customHeight="1" x14ac:dyDescent="0.25">
      <c r="B17" s="391" t="s">
        <v>412</v>
      </c>
      <c r="C17" s="391">
        <v>2028</v>
      </c>
      <c r="D17" s="385" t="s">
        <v>157</v>
      </c>
      <c r="E17" s="386" t="s">
        <v>158</v>
      </c>
      <c r="F17" s="384" t="s">
        <v>19</v>
      </c>
      <c r="G17" s="384" t="s">
        <v>5</v>
      </c>
      <c r="H17" s="384" t="s">
        <v>102</v>
      </c>
      <c r="I17" s="806">
        <v>1781.25</v>
      </c>
    </row>
    <row r="18" spans="2:9" ht="20.25" customHeight="1" x14ac:dyDescent="0.25">
      <c r="B18" s="392" t="s">
        <v>411</v>
      </c>
      <c r="C18" s="392">
        <v>2029</v>
      </c>
      <c r="D18" s="393" t="s">
        <v>111</v>
      </c>
      <c r="E18" s="394" t="s">
        <v>112</v>
      </c>
      <c r="F18" s="395" t="s">
        <v>19</v>
      </c>
      <c r="G18" s="395" t="s">
        <v>1</v>
      </c>
      <c r="H18" s="395" t="s">
        <v>102</v>
      </c>
      <c r="I18" s="808">
        <v>1900</v>
      </c>
    </row>
    <row r="19" spans="2:9" ht="20.25" customHeight="1" thickBot="1" x14ac:dyDescent="0.3">
      <c r="B19" s="390" t="s">
        <v>758</v>
      </c>
      <c r="C19" s="390">
        <v>2029</v>
      </c>
      <c r="D19" s="388" t="s">
        <v>409</v>
      </c>
      <c r="E19" s="389" t="s">
        <v>410</v>
      </c>
      <c r="F19" s="390" t="s">
        <v>32</v>
      </c>
      <c r="G19" s="390" t="s">
        <v>3</v>
      </c>
      <c r="H19" s="390" t="s">
        <v>102</v>
      </c>
      <c r="I19" s="805">
        <v>344.98774900000001</v>
      </c>
    </row>
    <row r="20" spans="2:9" ht="20.25" customHeight="1" x14ac:dyDescent="0.25">
      <c r="B20" s="392" t="s">
        <v>759</v>
      </c>
      <c r="C20" s="395">
        <v>2026</v>
      </c>
      <c r="D20" s="393" t="s">
        <v>760</v>
      </c>
      <c r="E20" s="394" t="s">
        <v>761</v>
      </c>
      <c r="F20" s="395" t="s">
        <v>15</v>
      </c>
      <c r="G20" s="395" t="s">
        <v>4</v>
      </c>
      <c r="H20" s="395" t="s">
        <v>102</v>
      </c>
      <c r="I20" s="808">
        <v>118.08574900000001</v>
      </c>
    </row>
    <row r="21" spans="2:9" ht="20.25" customHeight="1" x14ac:dyDescent="0.25">
      <c r="B21" s="396" t="s">
        <v>762</v>
      </c>
      <c r="C21" s="381">
        <v>2026</v>
      </c>
      <c r="D21" s="382" t="s">
        <v>763</v>
      </c>
      <c r="E21" s="383" t="s">
        <v>764</v>
      </c>
      <c r="F21" s="381" t="s">
        <v>19</v>
      </c>
      <c r="G21" s="381" t="s">
        <v>1</v>
      </c>
      <c r="H21" s="381" t="s">
        <v>102</v>
      </c>
      <c r="I21" s="807">
        <v>2100</v>
      </c>
    </row>
    <row r="22" spans="2:9" ht="20.25" customHeight="1" thickBot="1" x14ac:dyDescent="0.3">
      <c r="B22" s="397" t="s">
        <v>765</v>
      </c>
      <c r="C22" s="398">
        <v>2027</v>
      </c>
      <c r="D22" s="399" t="s">
        <v>424</v>
      </c>
      <c r="E22" s="400" t="s">
        <v>136</v>
      </c>
      <c r="F22" s="398" t="s">
        <v>36</v>
      </c>
      <c r="G22" s="398" t="s">
        <v>1</v>
      </c>
      <c r="H22" s="398" t="s">
        <v>105</v>
      </c>
      <c r="I22" s="809">
        <v>1753.278879</v>
      </c>
    </row>
    <row r="23" spans="2:9" ht="20.25" customHeight="1" x14ac:dyDescent="0.25">
      <c r="B23" s="810" t="s">
        <v>766</v>
      </c>
      <c r="C23" s="800">
        <v>2027</v>
      </c>
      <c r="D23" s="801" t="s">
        <v>148</v>
      </c>
      <c r="E23" s="802" t="s">
        <v>149</v>
      </c>
      <c r="F23" s="800" t="s">
        <v>39</v>
      </c>
      <c r="G23" s="800" t="s">
        <v>1</v>
      </c>
      <c r="H23" s="800" t="s">
        <v>102</v>
      </c>
      <c r="I23" s="804">
        <v>1500</v>
      </c>
    </row>
    <row r="24" spans="2:9" ht="20.25" customHeight="1" x14ac:dyDescent="0.25">
      <c r="B24" s="391" t="s">
        <v>767</v>
      </c>
      <c r="C24" s="384">
        <v>2029</v>
      </c>
      <c r="D24" s="385" t="s">
        <v>153</v>
      </c>
      <c r="E24" s="386" t="s">
        <v>154</v>
      </c>
      <c r="F24" s="384" t="s">
        <v>26</v>
      </c>
      <c r="G24" s="384" t="s">
        <v>1</v>
      </c>
      <c r="H24" s="384" t="s">
        <v>116</v>
      </c>
      <c r="I24" s="806">
        <v>655</v>
      </c>
    </row>
    <row r="25" spans="2:9" ht="20.25" customHeight="1" thickBot="1" x14ac:dyDescent="0.3">
      <c r="B25" s="396" t="s">
        <v>768</v>
      </c>
      <c r="C25" s="390">
        <v>2031</v>
      </c>
      <c r="D25" s="388" t="s">
        <v>117</v>
      </c>
      <c r="E25" s="389" t="s">
        <v>118</v>
      </c>
      <c r="F25" s="390" t="s">
        <v>36</v>
      </c>
      <c r="G25" s="390" t="s">
        <v>1</v>
      </c>
      <c r="H25" s="390" t="s">
        <v>102</v>
      </c>
      <c r="I25" s="805">
        <v>1038.4079999999999</v>
      </c>
    </row>
    <row r="26" spans="2:9" ht="20.25" customHeight="1" thickBot="1" x14ac:dyDescent="0.3">
      <c r="B26" s="401" t="s">
        <v>769</v>
      </c>
      <c r="C26" s="390">
        <v>2032</v>
      </c>
      <c r="D26" s="388" t="s">
        <v>413</v>
      </c>
      <c r="E26" s="389" t="s">
        <v>169</v>
      </c>
      <c r="F26" s="390" t="s">
        <v>22</v>
      </c>
      <c r="G26" s="390" t="s">
        <v>414</v>
      </c>
      <c r="H26" s="390" t="s">
        <v>114</v>
      </c>
      <c r="I26" s="805">
        <v>597.88286723400199</v>
      </c>
    </row>
    <row r="27" spans="2:9" ht="20.25" customHeight="1" x14ac:dyDescent="0.25">
      <c r="B27" s="1100" t="s">
        <v>221</v>
      </c>
      <c r="C27" s="381">
        <v>2027</v>
      </c>
      <c r="D27" s="382" t="s">
        <v>415</v>
      </c>
      <c r="E27" s="383" t="s">
        <v>416</v>
      </c>
      <c r="F27" s="381" t="s">
        <v>45</v>
      </c>
      <c r="G27" s="381" t="s">
        <v>1</v>
      </c>
      <c r="H27" s="381" t="s">
        <v>114</v>
      </c>
      <c r="I27" s="807">
        <v>500</v>
      </c>
    </row>
    <row r="28" spans="2:9" ht="20.25" customHeight="1" x14ac:dyDescent="0.25">
      <c r="B28" s="1101"/>
      <c r="C28" s="384">
        <v>2029</v>
      </c>
      <c r="D28" s="385" t="s">
        <v>113</v>
      </c>
      <c r="E28" s="386" t="s">
        <v>757</v>
      </c>
      <c r="F28" s="384" t="s">
        <v>26</v>
      </c>
      <c r="G28" s="384" t="s">
        <v>1</v>
      </c>
      <c r="H28" s="384" t="s">
        <v>114</v>
      </c>
      <c r="I28" s="806">
        <v>1354</v>
      </c>
    </row>
    <row r="29" spans="2:9" ht="20.25" customHeight="1" x14ac:dyDescent="0.25">
      <c r="B29" s="1101"/>
      <c r="C29" s="396">
        <v>2031</v>
      </c>
      <c r="D29" s="382" t="s">
        <v>115</v>
      </c>
      <c r="E29" s="383" t="s">
        <v>757</v>
      </c>
      <c r="F29" s="381" t="s">
        <v>36</v>
      </c>
      <c r="G29" s="381" t="s">
        <v>1</v>
      </c>
      <c r="H29" s="381" t="s">
        <v>116</v>
      </c>
      <c r="I29" s="807">
        <v>2600</v>
      </c>
    </row>
    <row r="30" spans="2:9" ht="20.25" customHeight="1" x14ac:dyDescent="0.25">
      <c r="B30" s="1101"/>
      <c r="C30" s="384">
        <v>2032</v>
      </c>
      <c r="D30" s="385" t="s">
        <v>119</v>
      </c>
      <c r="E30" s="386" t="s">
        <v>757</v>
      </c>
      <c r="F30" s="384" t="s">
        <v>22</v>
      </c>
      <c r="G30" s="384" t="s">
        <v>1</v>
      </c>
      <c r="H30" s="384" t="s">
        <v>114</v>
      </c>
      <c r="I30" s="806">
        <v>2500</v>
      </c>
    </row>
    <row r="31" spans="2:9" ht="20.25" customHeight="1" x14ac:dyDescent="0.25">
      <c r="B31" s="1101"/>
      <c r="C31" s="381" t="s">
        <v>120</v>
      </c>
      <c r="D31" s="382" t="s">
        <v>121</v>
      </c>
      <c r="E31" s="383" t="s">
        <v>122</v>
      </c>
      <c r="F31" s="381" t="s">
        <v>123</v>
      </c>
      <c r="G31" s="381" t="s">
        <v>219</v>
      </c>
      <c r="H31" s="381" t="s">
        <v>102</v>
      </c>
      <c r="I31" s="807">
        <v>450</v>
      </c>
    </row>
    <row r="32" spans="2:9" ht="20.25" customHeight="1" x14ac:dyDescent="0.25">
      <c r="B32" s="1101"/>
      <c r="C32" s="384" t="s">
        <v>120</v>
      </c>
      <c r="D32" s="385" t="s">
        <v>770</v>
      </c>
      <c r="E32" s="386" t="s">
        <v>771</v>
      </c>
      <c r="F32" s="384" t="s">
        <v>25</v>
      </c>
      <c r="G32" s="384" t="s">
        <v>1</v>
      </c>
      <c r="H32" s="384" t="s">
        <v>116</v>
      </c>
      <c r="I32" s="806">
        <v>93.3</v>
      </c>
    </row>
    <row r="33" spans="2:9" ht="20.25" customHeight="1" x14ac:dyDescent="0.25">
      <c r="B33" s="1101"/>
      <c r="C33" s="381" t="s">
        <v>120</v>
      </c>
      <c r="D33" s="382" t="s">
        <v>772</v>
      </c>
      <c r="E33" s="383" t="s">
        <v>773</v>
      </c>
      <c r="F33" s="381" t="s">
        <v>32</v>
      </c>
      <c r="G33" s="381" t="s">
        <v>1</v>
      </c>
      <c r="H33" s="381" t="s">
        <v>114</v>
      </c>
      <c r="I33" s="807">
        <v>362.15070800000001</v>
      </c>
    </row>
    <row r="34" spans="2:9" ht="20.25" customHeight="1" x14ac:dyDescent="0.25">
      <c r="B34" s="1101"/>
      <c r="C34" s="384" t="s">
        <v>120</v>
      </c>
      <c r="D34" s="385" t="s">
        <v>124</v>
      </c>
      <c r="E34" s="386" t="s">
        <v>757</v>
      </c>
      <c r="F34" s="384" t="s">
        <v>26</v>
      </c>
      <c r="G34" s="384" t="s">
        <v>1</v>
      </c>
      <c r="H34" s="384" t="s">
        <v>114</v>
      </c>
      <c r="I34" s="806">
        <v>604.99066900000003</v>
      </c>
    </row>
    <row r="35" spans="2:9" ht="20.25" customHeight="1" x14ac:dyDescent="0.25">
      <c r="B35" s="1101"/>
      <c r="C35" s="381" t="s">
        <v>120</v>
      </c>
      <c r="D35" s="382" t="s">
        <v>774</v>
      </c>
      <c r="E35" s="383" t="s">
        <v>775</v>
      </c>
      <c r="F35" s="381" t="s">
        <v>19</v>
      </c>
      <c r="G35" s="381" t="s">
        <v>2</v>
      </c>
      <c r="H35" s="381" t="s">
        <v>116</v>
      </c>
      <c r="I35" s="807">
        <v>300</v>
      </c>
    </row>
    <row r="36" spans="2:9" ht="20.25" customHeight="1" x14ac:dyDescent="0.25">
      <c r="B36" s="1101"/>
      <c r="C36" s="391" t="s">
        <v>120</v>
      </c>
      <c r="D36" s="385" t="s">
        <v>417</v>
      </c>
      <c r="E36" s="386" t="s">
        <v>418</v>
      </c>
      <c r="F36" s="384" t="s">
        <v>25</v>
      </c>
      <c r="G36" s="384" t="s">
        <v>4</v>
      </c>
      <c r="H36" s="384" t="s">
        <v>102</v>
      </c>
      <c r="I36" s="806">
        <v>167.487661</v>
      </c>
    </row>
    <row r="37" spans="2:9" ht="20.25" customHeight="1" x14ac:dyDescent="0.25">
      <c r="B37" s="1101"/>
      <c r="C37" s="381" t="s">
        <v>120</v>
      </c>
      <c r="D37" s="382" t="s">
        <v>125</v>
      </c>
      <c r="E37" s="383" t="s">
        <v>126</v>
      </c>
      <c r="F37" s="381" t="s">
        <v>32</v>
      </c>
      <c r="G37" s="381" t="s">
        <v>3</v>
      </c>
      <c r="H37" s="381" t="s">
        <v>102</v>
      </c>
      <c r="I37" s="807">
        <v>116.5</v>
      </c>
    </row>
    <row r="38" spans="2:9" ht="20.25" customHeight="1" x14ac:dyDescent="0.25">
      <c r="B38" s="1101"/>
      <c r="C38" s="384" t="s">
        <v>120</v>
      </c>
      <c r="D38" s="385" t="s">
        <v>776</v>
      </c>
      <c r="E38" s="386" t="s">
        <v>777</v>
      </c>
      <c r="F38" s="384" t="s">
        <v>26</v>
      </c>
      <c r="G38" s="384" t="s">
        <v>1</v>
      </c>
      <c r="H38" s="384" t="s">
        <v>116</v>
      </c>
      <c r="I38" s="806">
        <v>850</v>
      </c>
    </row>
    <row r="39" spans="2:9" ht="20.25" customHeight="1" x14ac:dyDescent="0.25">
      <c r="B39" s="1101"/>
      <c r="C39" s="381" t="s">
        <v>120</v>
      </c>
      <c r="D39" s="382" t="s">
        <v>778</v>
      </c>
      <c r="E39" s="383" t="s">
        <v>779</v>
      </c>
      <c r="F39" s="381" t="s">
        <v>25</v>
      </c>
      <c r="G39" s="381" t="s">
        <v>4</v>
      </c>
      <c r="H39" s="381" t="s">
        <v>116</v>
      </c>
      <c r="I39" s="807">
        <v>138</v>
      </c>
    </row>
    <row r="40" spans="2:9" ht="20.25" customHeight="1" x14ac:dyDescent="0.25">
      <c r="B40" s="1101"/>
      <c r="C40" s="384" t="s">
        <v>120</v>
      </c>
      <c r="D40" s="385" t="s">
        <v>780</v>
      </c>
      <c r="E40" s="386" t="s">
        <v>781</v>
      </c>
      <c r="F40" s="384" t="s">
        <v>45</v>
      </c>
      <c r="G40" s="384" t="s">
        <v>5</v>
      </c>
      <c r="H40" s="384" t="s">
        <v>116</v>
      </c>
      <c r="I40" s="806">
        <v>900</v>
      </c>
    </row>
    <row r="41" spans="2:9" ht="20.25" customHeight="1" x14ac:dyDescent="0.25">
      <c r="B41" s="1101"/>
      <c r="C41" s="384" t="s">
        <v>120</v>
      </c>
      <c r="D41" s="385" t="s">
        <v>782</v>
      </c>
      <c r="E41" s="386" t="s">
        <v>783</v>
      </c>
      <c r="F41" s="384" t="s">
        <v>16</v>
      </c>
      <c r="G41" s="384" t="s">
        <v>1</v>
      </c>
      <c r="H41" s="384" t="s">
        <v>116</v>
      </c>
      <c r="I41" s="806">
        <v>235</v>
      </c>
    </row>
    <row r="42" spans="2:9" ht="20.25" customHeight="1" x14ac:dyDescent="0.25">
      <c r="B42" s="1101"/>
      <c r="C42" s="384" t="s">
        <v>120</v>
      </c>
      <c r="D42" s="385" t="s">
        <v>127</v>
      </c>
      <c r="E42" s="386" t="s">
        <v>419</v>
      </c>
      <c r="F42" s="384" t="s">
        <v>36</v>
      </c>
      <c r="G42" s="384" t="s">
        <v>1</v>
      </c>
      <c r="H42" s="384" t="s">
        <v>116</v>
      </c>
      <c r="I42" s="806">
        <v>250</v>
      </c>
    </row>
    <row r="43" spans="2:9" ht="20.25" customHeight="1" x14ac:dyDescent="0.25">
      <c r="B43" s="1101"/>
      <c r="C43" s="384" t="s">
        <v>120</v>
      </c>
      <c r="D43" s="385" t="s">
        <v>220</v>
      </c>
      <c r="E43" s="386" t="s">
        <v>129</v>
      </c>
      <c r="F43" s="384" t="s">
        <v>28</v>
      </c>
      <c r="G43" s="384" t="s">
        <v>1</v>
      </c>
      <c r="H43" s="384" t="s">
        <v>420</v>
      </c>
      <c r="I43" s="806">
        <v>140</v>
      </c>
    </row>
    <row r="44" spans="2:9" ht="20.25" customHeight="1" x14ac:dyDescent="0.25">
      <c r="B44" s="1101"/>
      <c r="C44" s="384" t="s">
        <v>120</v>
      </c>
      <c r="D44" s="385" t="s">
        <v>130</v>
      </c>
      <c r="E44" s="386" t="s">
        <v>131</v>
      </c>
      <c r="F44" s="384" t="s">
        <v>15</v>
      </c>
      <c r="G44" s="384" t="s">
        <v>3</v>
      </c>
      <c r="H44" s="384" t="s">
        <v>114</v>
      </c>
      <c r="I44" s="806">
        <v>382</v>
      </c>
    </row>
    <row r="45" spans="2:9" ht="20.25" customHeight="1" x14ac:dyDescent="0.25">
      <c r="B45" s="1101"/>
      <c r="C45" s="384" t="s">
        <v>120</v>
      </c>
      <c r="D45" s="385" t="s">
        <v>132</v>
      </c>
      <c r="E45" s="386" t="s">
        <v>133</v>
      </c>
      <c r="F45" s="384" t="s">
        <v>134</v>
      </c>
      <c r="G45" s="384" t="s">
        <v>1</v>
      </c>
      <c r="H45" s="384" t="s">
        <v>116</v>
      </c>
      <c r="I45" s="806">
        <v>2160.1999999999998</v>
      </c>
    </row>
    <row r="46" spans="2:9" ht="20.25" customHeight="1" x14ac:dyDescent="0.25">
      <c r="B46" s="1101"/>
      <c r="C46" s="384" t="s">
        <v>120</v>
      </c>
      <c r="D46" s="385" t="s">
        <v>135</v>
      </c>
      <c r="E46" s="386" t="s">
        <v>107</v>
      </c>
      <c r="F46" s="384" t="s">
        <v>18</v>
      </c>
      <c r="G46" s="384" t="s">
        <v>3</v>
      </c>
      <c r="H46" s="384" t="s">
        <v>114</v>
      </c>
      <c r="I46" s="806">
        <v>214</v>
      </c>
    </row>
    <row r="47" spans="2:9" ht="20.25" customHeight="1" x14ac:dyDescent="0.25">
      <c r="B47" s="1101"/>
      <c r="C47" s="384" t="s">
        <v>120</v>
      </c>
      <c r="D47" s="385" t="s">
        <v>137</v>
      </c>
      <c r="E47" s="386" t="s">
        <v>21</v>
      </c>
      <c r="F47" s="384" t="s">
        <v>22</v>
      </c>
      <c r="G47" s="384" t="s">
        <v>2</v>
      </c>
      <c r="H47" s="384" t="s">
        <v>102</v>
      </c>
      <c r="I47" s="806">
        <v>4800</v>
      </c>
    </row>
    <row r="48" spans="2:9" ht="20.25" customHeight="1" x14ac:dyDescent="0.25">
      <c r="B48" s="1101"/>
      <c r="C48" s="384" t="s">
        <v>120</v>
      </c>
      <c r="D48" s="385" t="s">
        <v>138</v>
      </c>
      <c r="E48" s="386" t="s">
        <v>128</v>
      </c>
      <c r="F48" s="384" t="s">
        <v>36</v>
      </c>
      <c r="G48" s="384" t="s">
        <v>1</v>
      </c>
      <c r="H48" s="384" t="s">
        <v>116</v>
      </c>
      <c r="I48" s="806">
        <v>1486</v>
      </c>
    </row>
    <row r="49" spans="2:9" ht="20.25" customHeight="1" x14ac:dyDescent="0.25">
      <c r="B49" s="1101"/>
      <c r="C49" s="384" t="s">
        <v>120</v>
      </c>
      <c r="D49" s="385" t="s">
        <v>139</v>
      </c>
      <c r="E49" s="386" t="s">
        <v>140</v>
      </c>
      <c r="F49" s="384" t="s">
        <v>19</v>
      </c>
      <c r="G49" s="384" t="s">
        <v>1</v>
      </c>
      <c r="H49" s="384" t="s">
        <v>114</v>
      </c>
      <c r="I49" s="806">
        <v>600</v>
      </c>
    </row>
    <row r="50" spans="2:9" ht="20.25" customHeight="1" x14ac:dyDescent="0.25">
      <c r="B50" s="1101"/>
      <c r="C50" s="384" t="s">
        <v>120</v>
      </c>
      <c r="D50" s="385" t="s">
        <v>141</v>
      </c>
      <c r="E50" s="386" t="s">
        <v>142</v>
      </c>
      <c r="F50" s="384" t="s">
        <v>22</v>
      </c>
      <c r="G50" s="384" t="s">
        <v>1</v>
      </c>
      <c r="H50" s="384" t="s">
        <v>116</v>
      </c>
      <c r="I50" s="806">
        <v>3500</v>
      </c>
    </row>
    <row r="51" spans="2:9" ht="20.25" customHeight="1" x14ac:dyDescent="0.25">
      <c r="B51" s="1101"/>
      <c r="C51" s="384" t="s">
        <v>120</v>
      </c>
      <c r="D51" s="385" t="s">
        <v>143</v>
      </c>
      <c r="E51" s="386" t="s">
        <v>144</v>
      </c>
      <c r="F51" s="384" t="s">
        <v>36</v>
      </c>
      <c r="G51" s="384" t="s">
        <v>1</v>
      </c>
      <c r="H51" s="384" t="s">
        <v>116</v>
      </c>
      <c r="I51" s="806">
        <v>1860</v>
      </c>
    </row>
    <row r="52" spans="2:9" ht="20.25" customHeight="1" x14ac:dyDescent="0.25">
      <c r="B52" s="1101"/>
      <c r="C52" s="381" t="s">
        <v>120</v>
      </c>
      <c r="D52" s="382" t="s">
        <v>145</v>
      </c>
      <c r="E52" s="383" t="s">
        <v>146</v>
      </c>
      <c r="F52" s="381" t="s">
        <v>36</v>
      </c>
      <c r="G52" s="381" t="s">
        <v>5</v>
      </c>
      <c r="H52" s="381" t="s">
        <v>116</v>
      </c>
      <c r="I52" s="807">
        <v>2900</v>
      </c>
    </row>
    <row r="53" spans="2:9" ht="20.25" customHeight="1" x14ac:dyDescent="0.25">
      <c r="B53" s="1101"/>
      <c r="C53" s="384" t="s">
        <v>120</v>
      </c>
      <c r="D53" s="385" t="s">
        <v>147</v>
      </c>
      <c r="E53" s="386" t="s">
        <v>107</v>
      </c>
      <c r="F53" s="384" t="s">
        <v>32</v>
      </c>
      <c r="G53" s="384" t="s">
        <v>3</v>
      </c>
      <c r="H53" s="384" t="s">
        <v>116</v>
      </c>
      <c r="I53" s="806">
        <v>585.10599999999999</v>
      </c>
    </row>
    <row r="54" spans="2:9" ht="20.25" customHeight="1" x14ac:dyDescent="0.25">
      <c r="B54" s="1101"/>
      <c r="C54" s="381" t="s">
        <v>120</v>
      </c>
      <c r="D54" s="382" t="s">
        <v>784</v>
      </c>
      <c r="E54" s="383" t="s">
        <v>785</v>
      </c>
      <c r="F54" s="381" t="s">
        <v>26</v>
      </c>
      <c r="G54" s="381" t="s">
        <v>1</v>
      </c>
      <c r="H54" s="381" t="s">
        <v>116</v>
      </c>
      <c r="I54" s="807">
        <v>250</v>
      </c>
    </row>
    <row r="55" spans="2:9" ht="20.25" customHeight="1" x14ac:dyDescent="0.25">
      <c r="B55" s="1101"/>
      <c r="C55" s="384" t="s">
        <v>120</v>
      </c>
      <c r="D55" s="385" t="s">
        <v>150</v>
      </c>
      <c r="E55" s="386" t="s">
        <v>151</v>
      </c>
      <c r="F55" s="384" t="s">
        <v>13</v>
      </c>
      <c r="G55" s="384" t="s">
        <v>1</v>
      </c>
      <c r="H55" s="384" t="s">
        <v>114</v>
      </c>
      <c r="I55" s="806">
        <v>1346</v>
      </c>
    </row>
    <row r="56" spans="2:9" ht="20.25" customHeight="1" x14ac:dyDescent="0.25">
      <c r="B56" s="1101"/>
      <c r="C56" s="381" t="s">
        <v>120</v>
      </c>
      <c r="D56" s="382" t="s">
        <v>152</v>
      </c>
      <c r="E56" s="383" t="s">
        <v>421</v>
      </c>
      <c r="F56" s="381" t="s">
        <v>22</v>
      </c>
      <c r="G56" s="381" t="s">
        <v>1</v>
      </c>
      <c r="H56" s="381" t="s">
        <v>114</v>
      </c>
      <c r="I56" s="807">
        <v>2400</v>
      </c>
    </row>
    <row r="57" spans="2:9" ht="20.25" customHeight="1" x14ac:dyDescent="0.25">
      <c r="B57" s="1101"/>
      <c r="C57" s="384" t="s">
        <v>120</v>
      </c>
      <c r="D57" s="385" t="s">
        <v>106</v>
      </c>
      <c r="E57" s="386" t="s">
        <v>107</v>
      </c>
      <c r="F57" s="384" t="s">
        <v>32</v>
      </c>
      <c r="G57" s="384" t="s">
        <v>1</v>
      </c>
      <c r="H57" s="384" t="s">
        <v>102</v>
      </c>
      <c r="I57" s="806">
        <v>492.7</v>
      </c>
    </row>
    <row r="58" spans="2:9" ht="20.25" customHeight="1" x14ac:dyDescent="0.25">
      <c r="B58" s="1101"/>
      <c r="C58" s="381" t="s">
        <v>120</v>
      </c>
      <c r="D58" s="382" t="s">
        <v>155</v>
      </c>
      <c r="E58" s="383" t="s">
        <v>156</v>
      </c>
      <c r="F58" s="381" t="s">
        <v>33</v>
      </c>
      <c r="G58" s="381" t="s">
        <v>2</v>
      </c>
      <c r="H58" s="381" t="s">
        <v>116</v>
      </c>
      <c r="I58" s="807">
        <v>126</v>
      </c>
    </row>
    <row r="59" spans="2:9" ht="20.25" customHeight="1" x14ac:dyDescent="0.25">
      <c r="B59" s="1101"/>
      <c r="C59" s="384" t="s">
        <v>120</v>
      </c>
      <c r="D59" s="385" t="s">
        <v>786</v>
      </c>
      <c r="E59" s="386" t="s">
        <v>787</v>
      </c>
      <c r="F59" s="384" t="s">
        <v>16</v>
      </c>
      <c r="G59" s="384" t="s">
        <v>3</v>
      </c>
      <c r="H59" s="384" t="s">
        <v>102</v>
      </c>
      <c r="I59" s="806">
        <v>95.867305999999999</v>
      </c>
    </row>
    <row r="60" spans="2:9" ht="20.25" customHeight="1" x14ac:dyDescent="0.25">
      <c r="B60" s="1101"/>
      <c r="C60" s="381" t="s">
        <v>120</v>
      </c>
      <c r="D60" s="382" t="s">
        <v>788</v>
      </c>
      <c r="E60" s="383" t="s">
        <v>37</v>
      </c>
      <c r="F60" s="381" t="s">
        <v>39</v>
      </c>
      <c r="G60" s="381" t="s">
        <v>1</v>
      </c>
      <c r="H60" s="381" t="s">
        <v>116</v>
      </c>
      <c r="I60" s="807">
        <v>500</v>
      </c>
    </row>
    <row r="61" spans="2:9" ht="20.25" customHeight="1" x14ac:dyDescent="0.25">
      <c r="B61" s="1101"/>
      <c r="C61" s="384" t="s">
        <v>120</v>
      </c>
      <c r="D61" s="385" t="s">
        <v>789</v>
      </c>
      <c r="E61" s="386" t="s">
        <v>100</v>
      </c>
      <c r="F61" s="384" t="s">
        <v>25</v>
      </c>
      <c r="G61" s="384" t="s">
        <v>4</v>
      </c>
      <c r="H61" s="384" t="s">
        <v>116</v>
      </c>
      <c r="I61" s="806">
        <v>101</v>
      </c>
    </row>
    <row r="62" spans="2:9" ht="20.25" customHeight="1" x14ac:dyDescent="0.25">
      <c r="B62" s="1101"/>
      <c r="C62" s="381" t="s">
        <v>120</v>
      </c>
      <c r="D62" s="382" t="s">
        <v>790</v>
      </c>
      <c r="E62" s="383" t="s">
        <v>30</v>
      </c>
      <c r="F62" s="381" t="s">
        <v>27</v>
      </c>
      <c r="G62" s="381" t="s">
        <v>4</v>
      </c>
      <c r="H62" s="381" t="s">
        <v>116</v>
      </c>
      <c r="I62" s="807">
        <v>511.45</v>
      </c>
    </row>
    <row r="63" spans="2:9" ht="20.25" customHeight="1" x14ac:dyDescent="0.25">
      <c r="B63" s="1101"/>
      <c r="C63" s="384" t="s">
        <v>120</v>
      </c>
      <c r="D63" s="385" t="s">
        <v>791</v>
      </c>
      <c r="E63" s="386" t="s">
        <v>40</v>
      </c>
      <c r="F63" s="384" t="s">
        <v>44</v>
      </c>
      <c r="G63" s="384" t="s">
        <v>2</v>
      </c>
      <c r="H63" s="384" t="s">
        <v>105</v>
      </c>
      <c r="I63" s="806">
        <v>105.64497</v>
      </c>
    </row>
    <row r="64" spans="2:9" ht="20.25" customHeight="1" x14ac:dyDescent="0.25">
      <c r="B64" s="1101"/>
      <c r="C64" s="381" t="s">
        <v>120</v>
      </c>
      <c r="D64" s="382" t="s">
        <v>159</v>
      </c>
      <c r="E64" s="383" t="s">
        <v>160</v>
      </c>
      <c r="F64" s="381" t="s">
        <v>16</v>
      </c>
      <c r="G64" s="381" t="s">
        <v>1</v>
      </c>
      <c r="H64" s="381" t="s">
        <v>102</v>
      </c>
      <c r="I64" s="807">
        <v>410</v>
      </c>
    </row>
    <row r="65" spans="2:10" ht="20.25" customHeight="1" x14ac:dyDescent="0.25">
      <c r="B65" s="1101"/>
      <c r="C65" s="384" t="s">
        <v>120</v>
      </c>
      <c r="D65" s="385" t="s">
        <v>161</v>
      </c>
      <c r="E65" s="386" t="s">
        <v>792</v>
      </c>
      <c r="F65" s="384" t="s">
        <v>25</v>
      </c>
      <c r="G65" s="384" t="s">
        <v>1</v>
      </c>
      <c r="H65" s="384" t="s">
        <v>116</v>
      </c>
      <c r="I65" s="806">
        <v>654.9</v>
      </c>
    </row>
    <row r="66" spans="2:10" ht="20.25" customHeight="1" x14ac:dyDescent="0.25">
      <c r="B66" s="1101"/>
      <c r="C66" s="381" t="s">
        <v>120</v>
      </c>
      <c r="D66" s="382" t="s">
        <v>162</v>
      </c>
      <c r="E66" s="383" t="s">
        <v>163</v>
      </c>
      <c r="F66" s="381" t="s">
        <v>39</v>
      </c>
      <c r="G66" s="381" t="s">
        <v>1</v>
      </c>
      <c r="H66" s="381" t="s">
        <v>116</v>
      </c>
      <c r="I66" s="807">
        <v>1290</v>
      </c>
    </row>
    <row r="67" spans="2:10" ht="20.25" customHeight="1" x14ac:dyDescent="0.25">
      <c r="B67" s="1101"/>
      <c r="C67" s="384" t="s">
        <v>120</v>
      </c>
      <c r="D67" s="385" t="s">
        <v>793</v>
      </c>
      <c r="E67" s="386" t="s">
        <v>794</v>
      </c>
      <c r="F67" s="384" t="s">
        <v>13</v>
      </c>
      <c r="G67" s="384" t="s">
        <v>2</v>
      </c>
      <c r="H67" s="384" t="s">
        <v>116</v>
      </c>
      <c r="I67" s="806">
        <v>235</v>
      </c>
    </row>
    <row r="68" spans="2:10" ht="20.25" customHeight="1" x14ac:dyDescent="0.25">
      <c r="B68" s="1101"/>
      <c r="C68" s="381" t="s">
        <v>120</v>
      </c>
      <c r="D68" s="382" t="s">
        <v>795</v>
      </c>
      <c r="E68" s="383" t="s">
        <v>796</v>
      </c>
      <c r="F68" s="381" t="s">
        <v>15</v>
      </c>
      <c r="G68" s="381" t="s">
        <v>3</v>
      </c>
      <c r="H68" s="381" t="s">
        <v>116</v>
      </c>
      <c r="I68" s="807">
        <v>129.216736</v>
      </c>
    </row>
    <row r="69" spans="2:10" ht="20.25" customHeight="1" x14ac:dyDescent="0.25">
      <c r="B69" s="1101"/>
      <c r="C69" s="384" t="s">
        <v>120</v>
      </c>
      <c r="D69" s="385" t="s">
        <v>797</v>
      </c>
      <c r="E69" s="386" t="s">
        <v>798</v>
      </c>
      <c r="F69" s="384" t="s">
        <v>22</v>
      </c>
      <c r="G69" s="384" t="s">
        <v>2</v>
      </c>
      <c r="H69" s="384" t="s">
        <v>102</v>
      </c>
      <c r="I69" s="806">
        <v>288.60000000000002</v>
      </c>
    </row>
    <row r="70" spans="2:10" ht="20.25" customHeight="1" x14ac:dyDescent="0.25">
      <c r="B70" s="1101"/>
      <c r="C70" s="381" t="s">
        <v>120</v>
      </c>
      <c r="D70" s="382" t="s">
        <v>170</v>
      </c>
      <c r="E70" s="383" t="s">
        <v>171</v>
      </c>
      <c r="F70" s="381" t="s">
        <v>123</v>
      </c>
      <c r="G70" s="381" t="s">
        <v>1</v>
      </c>
      <c r="H70" s="381" t="s">
        <v>102</v>
      </c>
      <c r="I70" s="807">
        <v>2792</v>
      </c>
    </row>
    <row r="71" spans="2:10" ht="20.25" customHeight="1" x14ac:dyDescent="0.25">
      <c r="B71" s="1101"/>
      <c r="C71" s="384" t="s">
        <v>120</v>
      </c>
      <c r="D71" s="385" t="s">
        <v>172</v>
      </c>
      <c r="E71" s="386" t="s">
        <v>173</v>
      </c>
      <c r="F71" s="384" t="s">
        <v>32</v>
      </c>
      <c r="G71" s="384" t="s">
        <v>4</v>
      </c>
      <c r="H71" s="384" t="s">
        <v>102</v>
      </c>
      <c r="I71" s="806">
        <v>90.4</v>
      </c>
    </row>
    <row r="72" spans="2:10" ht="20.25" customHeight="1" thickBot="1" x14ac:dyDescent="0.3">
      <c r="B72" s="1102"/>
      <c r="C72" s="390" t="s">
        <v>120</v>
      </c>
      <c r="D72" s="388" t="s">
        <v>110</v>
      </c>
      <c r="E72" s="389" t="s">
        <v>21</v>
      </c>
      <c r="F72" s="390" t="s">
        <v>22</v>
      </c>
      <c r="G72" s="390" t="s">
        <v>1</v>
      </c>
      <c r="H72" s="390" t="s">
        <v>105</v>
      </c>
      <c r="I72" s="805">
        <v>2500</v>
      </c>
    </row>
    <row r="73" spans="2:10" ht="15.75" thickBot="1" x14ac:dyDescent="0.3">
      <c r="B73" s="402"/>
      <c r="C73" s="402"/>
      <c r="D73" s="402"/>
      <c r="E73" s="402"/>
      <c r="F73" s="402"/>
      <c r="G73" s="402"/>
      <c r="H73" s="402"/>
      <c r="I73" s="402"/>
    </row>
    <row r="74" spans="2:10" ht="15.75" thickBot="1" x14ac:dyDescent="0.3">
      <c r="B74" s="403" t="s">
        <v>0</v>
      </c>
      <c r="C74" s="404">
        <v>67</v>
      </c>
      <c r="D74" s="403" t="s">
        <v>175</v>
      </c>
      <c r="E74" s="403"/>
      <c r="F74" s="404"/>
      <c r="G74" s="404"/>
      <c r="H74" s="404"/>
      <c r="I74" s="811">
        <f>SUM(I6:I72)</f>
        <v>64071.402448233996</v>
      </c>
    </row>
    <row r="76" spans="2:10" ht="14.25" customHeight="1" x14ac:dyDescent="0.25">
      <c r="B76" s="793" t="s">
        <v>444</v>
      </c>
      <c r="C76" s="793"/>
      <c r="D76" s="793"/>
      <c r="E76" s="812"/>
      <c r="F76" s="793"/>
      <c r="G76" s="793"/>
      <c r="H76" s="793"/>
      <c r="I76" s="793"/>
    </row>
    <row r="77" spans="2:10" ht="14.25" customHeight="1" x14ac:dyDescent="0.25">
      <c r="B77" s="813" t="s">
        <v>446</v>
      </c>
      <c r="C77" s="813"/>
      <c r="D77" s="813"/>
      <c r="E77" s="814"/>
      <c r="F77" s="813"/>
      <c r="G77" s="813"/>
      <c r="H77" s="813"/>
      <c r="I77" s="813"/>
    </row>
    <row r="78" spans="2:10" ht="14.25" customHeight="1" x14ac:dyDescent="0.25">
      <c r="B78" s="794" t="s">
        <v>447</v>
      </c>
      <c r="C78" s="794"/>
      <c r="D78" s="794"/>
      <c r="E78" s="815"/>
      <c r="F78" s="794"/>
      <c r="G78" s="794"/>
      <c r="H78" s="794"/>
      <c r="I78" s="794"/>
    </row>
    <row r="79" spans="2:10" ht="26.25" customHeight="1" x14ac:dyDescent="0.25">
      <c r="B79" s="1103" t="s">
        <v>445</v>
      </c>
      <c r="C79" s="1103"/>
      <c r="D79" s="1103"/>
      <c r="E79" s="1103"/>
      <c r="F79" s="1103"/>
      <c r="G79" s="1103"/>
      <c r="H79" s="1103"/>
      <c r="I79" s="1103"/>
      <c r="J79" s="1103"/>
    </row>
  </sheetData>
  <mergeCells count="3">
    <mergeCell ref="B2:I2"/>
    <mergeCell ref="B27:B72"/>
    <mergeCell ref="B79:J79"/>
  </mergeCells>
  <pageMargins left="0.7" right="0.7" top="0.75" bottom="0.75" header="0.3" footer="0.3"/>
  <pageSetup scale="44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49099-5A3A-450A-818A-CC7CCEDB98C8}">
  <sheetPr codeName="Hoja24">
    <tabColor rgb="FF002060"/>
  </sheetPr>
  <dimension ref="B2:M95"/>
  <sheetViews>
    <sheetView showGridLines="0" view="pageBreakPreview" zoomScaleNormal="100" zoomScaleSheetLayoutView="100" workbookViewId="0"/>
  </sheetViews>
  <sheetFormatPr baseColWidth="10" defaultColWidth="11.42578125" defaultRowHeight="15" x14ac:dyDescent="0.25"/>
  <cols>
    <col min="1" max="1" width="4.42578125" style="24" customWidth="1"/>
    <col min="2" max="2" width="14.140625" style="24" customWidth="1"/>
    <col min="3" max="3" width="27" style="24" bestFit="1" customWidth="1"/>
    <col min="4" max="4" width="42.5703125" style="24" customWidth="1"/>
    <col min="5" max="6" width="20.5703125" style="24" customWidth="1"/>
    <col min="7" max="7" width="13.28515625" style="24" customWidth="1"/>
    <col min="8" max="8" width="13.42578125" style="24" customWidth="1"/>
    <col min="9" max="9" width="20.28515625" style="24" bestFit="1" customWidth="1"/>
    <col min="10" max="10" width="26.28515625" style="24" bestFit="1" customWidth="1"/>
    <col min="11" max="11" width="34" style="24" bestFit="1" customWidth="1"/>
    <col min="12" max="12" width="22.42578125" style="25" bestFit="1" customWidth="1"/>
    <col min="13" max="13" width="3.5703125" style="25" customWidth="1"/>
    <col min="14" max="16384" width="11.42578125" style="24"/>
  </cols>
  <sheetData>
    <row r="2" spans="2:13" ht="28.5" customHeight="1" x14ac:dyDescent="0.25">
      <c r="B2" s="1114" t="s">
        <v>627</v>
      </c>
      <c r="C2" s="1114"/>
      <c r="D2" s="1114"/>
      <c r="E2" s="1114"/>
      <c r="F2" s="1114"/>
      <c r="G2" s="1114"/>
      <c r="H2" s="1114"/>
      <c r="I2" s="1114"/>
      <c r="J2" s="1114"/>
      <c r="K2" s="1114"/>
      <c r="L2" s="1114"/>
    </row>
    <row r="4" spans="2:13" s="26" customFormat="1" ht="48.75" customHeight="1" x14ac:dyDescent="0.25">
      <c r="B4" s="409" t="s">
        <v>6</v>
      </c>
      <c r="C4" s="409" t="s">
        <v>7</v>
      </c>
      <c r="D4" s="409" t="s">
        <v>8</v>
      </c>
      <c r="E4" s="409" t="s">
        <v>184</v>
      </c>
      <c r="F4" s="409" t="s">
        <v>9</v>
      </c>
      <c r="G4" s="409" t="s">
        <v>10</v>
      </c>
      <c r="H4" s="409" t="s">
        <v>11</v>
      </c>
      <c r="I4" s="409" t="s">
        <v>12</v>
      </c>
      <c r="J4" s="409" t="s">
        <v>625</v>
      </c>
      <c r="K4" s="409" t="s">
        <v>626</v>
      </c>
      <c r="L4" s="409" t="s">
        <v>185</v>
      </c>
      <c r="M4" s="27"/>
    </row>
    <row r="5" spans="2:13" s="26" customFormat="1" ht="15.75" customHeight="1" thickBot="1" x14ac:dyDescent="0.3">
      <c r="B5" s="27"/>
      <c r="C5" s="27"/>
      <c r="D5" s="27"/>
      <c r="E5" s="27"/>
      <c r="F5" s="27"/>
      <c r="G5" s="27"/>
      <c r="H5" s="27"/>
      <c r="I5" s="27"/>
      <c r="J5" s="27"/>
      <c r="L5" s="27"/>
      <c r="M5" s="27"/>
    </row>
    <row r="6" spans="2:13" ht="18" customHeight="1" thickTop="1" x14ac:dyDescent="0.25">
      <c r="B6" s="1105" t="s">
        <v>628</v>
      </c>
      <c r="C6" s="722" t="s">
        <v>629</v>
      </c>
      <c r="D6" s="410" t="s">
        <v>466</v>
      </c>
      <c r="E6" s="410" t="s">
        <v>27</v>
      </c>
      <c r="F6" s="410" t="s">
        <v>14</v>
      </c>
      <c r="G6" s="410" t="s">
        <v>1</v>
      </c>
      <c r="H6" s="411" t="s">
        <v>452</v>
      </c>
      <c r="I6" s="412" t="s">
        <v>630</v>
      </c>
      <c r="J6" s="412" t="s">
        <v>247</v>
      </c>
      <c r="K6" s="412" t="s">
        <v>247</v>
      </c>
      <c r="L6" s="413">
        <v>1</v>
      </c>
    </row>
    <row r="7" spans="2:13" ht="18" customHeight="1" x14ac:dyDescent="0.25">
      <c r="B7" s="1106"/>
      <c r="C7" s="723" t="s">
        <v>451</v>
      </c>
      <c r="D7" s="724" t="s">
        <v>43</v>
      </c>
      <c r="E7" s="724" t="s">
        <v>36</v>
      </c>
      <c r="F7" s="724" t="s">
        <v>14</v>
      </c>
      <c r="G7" s="724" t="s">
        <v>1</v>
      </c>
      <c r="H7" s="725" t="s">
        <v>452</v>
      </c>
      <c r="I7" s="726">
        <v>45631</v>
      </c>
      <c r="J7" s="726" t="s">
        <v>247</v>
      </c>
      <c r="K7" s="726" t="s">
        <v>247</v>
      </c>
      <c r="L7" s="727">
        <v>11.3025</v>
      </c>
    </row>
    <row r="8" spans="2:13" ht="18" customHeight="1" x14ac:dyDescent="0.25">
      <c r="B8" s="1106"/>
      <c r="C8" s="723" t="s">
        <v>631</v>
      </c>
      <c r="D8" s="724" t="s">
        <v>419</v>
      </c>
      <c r="E8" s="724" t="s">
        <v>36</v>
      </c>
      <c r="F8" s="724" t="s">
        <v>14</v>
      </c>
      <c r="G8" s="724" t="s">
        <v>1</v>
      </c>
      <c r="H8" s="725" t="s">
        <v>459</v>
      </c>
      <c r="I8" s="726" t="s">
        <v>630</v>
      </c>
      <c r="J8" s="726" t="s">
        <v>247</v>
      </c>
      <c r="K8" s="726" t="s">
        <v>247</v>
      </c>
      <c r="L8" s="727">
        <v>21</v>
      </c>
    </row>
    <row r="9" spans="2:13" ht="18" customHeight="1" x14ac:dyDescent="0.25">
      <c r="B9" s="1106"/>
      <c r="C9" s="723" t="s">
        <v>632</v>
      </c>
      <c r="D9" s="724" t="s">
        <v>633</v>
      </c>
      <c r="E9" s="724" t="s">
        <v>44</v>
      </c>
      <c r="F9" s="724" t="s">
        <v>14</v>
      </c>
      <c r="G9" s="724" t="s">
        <v>2</v>
      </c>
      <c r="H9" s="725" t="s">
        <v>452</v>
      </c>
      <c r="I9" s="726" t="s">
        <v>630</v>
      </c>
      <c r="J9" s="726" t="s">
        <v>247</v>
      </c>
      <c r="K9" s="726" t="s">
        <v>247</v>
      </c>
      <c r="L9" s="727">
        <v>1.3298464999999999</v>
      </c>
    </row>
    <row r="10" spans="2:13" ht="18" customHeight="1" x14ac:dyDescent="0.25">
      <c r="B10" s="1106"/>
      <c r="C10" s="723" t="s">
        <v>634</v>
      </c>
      <c r="D10" s="724" t="s">
        <v>633</v>
      </c>
      <c r="E10" s="724" t="s">
        <v>44</v>
      </c>
      <c r="F10" s="724" t="s">
        <v>14</v>
      </c>
      <c r="G10" s="724" t="s">
        <v>2</v>
      </c>
      <c r="H10" s="725" t="s">
        <v>452</v>
      </c>
      <c r="I10" s="726" t="s">
        <v>630</v>
      </c>
      <c r="J10" s="728" t="s">
        <v>247</v>
      </c>
      <c r="K10" s="728" t="s">
        <v>247</v>
      </c>
      <c r="L10" s="729">
        <v>1.155</v>
      </c>
    </row>
    <row r="11" spans="2:13" ht="18" customHeight="1" x14ac:dyDescent="0.25">
      <c r="B11" s="1106"/>
      <c r="C11" s="723" t="s">
        <v>453</v>
      </c>
      <c r="D11" s="724" t="s">
        <v>454</v>
      </c>
      <c r="E11" s="724" t="s">
        <v>32</v>
      </c>
      <c r="F11" s="724" t="s">
        <v>20</v>
      </c>
      <c r="G11" s="724" t="s">
        <v>3</v>
      </c>
      <c r="H11" s="725" t="s">
        <v>455</v>
      </c>
      <c r="I11" s="726" t="s">
        <v>630</v>
      </c>
      <c r="J11" s="726" t="s">
        <v>247</v>
      </c>
      <c r="K11" s="726" t="s">
        <v>247</v>
      </c>
      <c r="L11" s="727">
        <v>8.6171299999999995</v>
      </c>
    </row>
    <row r="12" spans="2:13" s="34" customFormat="1" ht="18" customHeight="1" x14ac:dyDescent="0.25">
      <c r="B12" s="1106"/>
      <c r="C12" s="723" t="s">
        <v>635</v>
      </c>
      <c r="D12" s="724" t="s">
        <v>131</v>
      </c>
      <c r="E12" s="724" t="s">
        <v>15</v>
      </c>
      <c r="F12" s="724" t="s">
        <v>14</v>
      </c>
      <c r="G12" s="724" t="s">
        <v>3</v>
      </c>
      <c r="H12" s="725" t="s">
        <v>636</v>
      </c>
      <c r="I12" s="726">
        <v>45040</v>
      </c>
      <c r="J12" s="726" t="s">
        <v>247</v>
      </c>
      <c r="K12" s="726" t="s">
        <v>247</v>
      </c>
      <c r="L12" s="727">
        <v>10</v>
      </c>
      <c r="M12" s="35"/>
    </row>
    <row r="13" spans="2:13" ht="18" customHeight="1" x14ac:dyDescent="0.25">
      <c r="B13" s="1106"/>
      <c r="C13" s="723" t="s">
        <v>195</v>
      </c>
      <c r="D13" s="724" t="s">
        <v>456</v>
      </c>
      <c r="E13" s="724" t="s">
        <v>33</v>
      </c>
      <c r="F13" s="724" t="s">
        <v>14</v>
      </c>
      <c r="G13" s="724" t="s">
        <v>4</v>
      </c>
      <c r="H13" s="725" t="s">
        <v>23</v>
      </c>
      <c r="I13" s="726">
        <v>45411</v>
      </c>
      <c r="J13" s="726" t="s">
        <v>247</v>
      </c>
      <c r="K13" s="726" t="s">
        <v>247</v>
      </c>
      <c r="L13" s="727">
        <v>5</v>
      </c>
    </row>
    <row r="14" spans="2:13" ht="18" customHeight="1" x14ac:dyDescent="0.25">
      <c r="B14" s="1106"/>
      <c r="C14" s="723" t="s">
        <v>457</v>
      </c>
      <c r="D14" s="724" t="s">
        <v>458</v>
      </c>
      <c r="E14" s="724" t="s">
        <v>45</v>
      </c>
      <c r="F14" s="724" t="s">
        <v>20</v>
      </c>
      <c r="G14" s="724" t="s">
        <v>5</v>
      </c>
      <c r="H14" s="725" t="s">
        <v>459</v>
      </c>
      <c r="I14" s="726">
        <v>45604</v>
      </c>
      <c r="J14" s="726" t="s">
        <v>247</v>
      </c>
      <c r="K14" s="726" t="s">
        <v>247</v>
      </c>
      <c r="L14" s="727">
        <v>10.656000000000001</v>
      </c>
    </row>
    <row r="15" spans="2:13" ht="18" customHeight="1" x14ac:dyDescent="0.25">
      <c r="B15" s="1106"/>
      <c r="C15" s="723" t="s">
        <v>637</v>
      </c>
      <c r="D15" s="724" t="s">
        <v>638</v>
      </c>
      <c r="E15" s="724" t="s">
        <v>134</v>
      </c>
      <c r="F15" s="724" t="s">
        <v>14</v>
      </c>
      <c r="G15" s="724" t="s">
        <v>1</v>
      </c>
      <c r="H15" s="725" t="s">
        <v>452</v>
      </c>
      <c r="I15" s="726">
        <v>45574</v>
      </c>
      <c r="J15" s="726" t="s">
        <v>247</v>
      </c>
      <c r="K15" s="726" t="s">
        <v>247</v>
      </c>
      <c r="L15" s="727">
        <v>5.89</v>
      </c>
    </row>
    <row r="16" spans="2:13" ht="18" customHeight="1" x14ac:dyDescent="0.25">
      <c r="B16" s="1106"/>
      <c r="C16" s="723" t="s">
        <v>639</v>
      </c>
      <c r="D16" s="724" t="s">
        <v>640</v>
      </c>
      <c r="E16" s="724" t="s">
        <v>26</v>
      </c>
      <c r="F16" s="724" t="s">
        <v>14</v>
      </c>
      <c r="G16" s="724" t="s">
        <v>1</v>
      </c>
      <c r="H16" s="725" t="s">
        <v>186</v>
      </c>
      <c r="I16" s="726">
        <v>45700</v>
      </c>
      <c r="J16" s="726" t="s">
        <v>247</v>
      </c>
      <c r="K16" s="726" t="s">
        <v>247</v>
      </c>
      <c r="L16" s="727">
        <v>1.3136779999999999</v>
      </c>
    </row>
    <row r="17" spans="2:13" ht="18" customHeight="1" x14ac:dyDescent="0.25">
      <c r="B17" s="1106"/>
      <c r="C17" s="723" t="s">
        <v>188</v>
      </c>
      <c r="D17" s="724" t="s">
        <v>29</v>
      </c>
      <c r="E17" s="724" t="s">
        <v>26</v>
      </c>
      <c r="F17" s="724" t="s">
        <v>14</v>
      </c>
      <c r="G17" s="724" t="s">
        <v>1</v>
      </c>
      <c r="H17" s="725" t="s">
        <v>452</v>
      </c>
      <c r="I17" s="726" t="s">
        <v>630</v>
      </c>
      <c r="J17" s="726" t="s">
        <v>247</v>
      </c>
      <c r="K17" s="726" t="s">
        <v>247</v>
      </c>
      <c r="L17" s="727">
        <v>11.225899999999999</v>
      </c>
    </row>
    <row r="18" spans="2:13" ht="18" customHeight="1" x14ac:dyDescent="0.25">
      <c r="B18" s="1106"/>
      <c r="C18" s="723" t="s">
        <v>641</v>
      </c>
      <c r="D18" s="724" t="s">
        <v>192</v>
      </c>
      <c r="E18" s="724" t="s">
        <v>36</v>
      </c>
      <c r="F18" s="724" t="s">
        <v>14</v>
      </c>
      <c r="G18" s="724" t="s">
        <v>1</v>
      </c>
      <c r="H18" s="725" t="s">
        <v>452</v>
      </c>
      <c r="I18" s="726" t="s">
        <v>630</v>
      </c>
      <c r="J18" s="726" t="s">
        <v>247</v>
      </c>
      <c r="K18" s="726" t="s">
        <v>247</v>
      </c>
      <c r="L18" s="727">
        <v>3.694</v>
      </c>
    </row>
    <row r="19" spans="2:13" s="34" customFormat="1" ht="18" customHeight="1" x14ac:dyDescent="0.25">
      <c r="B19" s="1106"/>
      <c r="C19" s="723" t="s">
        <v>196</v>
      </c>
      <c r="D19" s="724" t="s">
        <v>30</v>
      </c>
      <c r="E19" s="724" t="s">
        <v>27</v>
      </c>
      <c r="F19" s="724" t="s">
        <v>20</v>
      </c>
      <c r="G19" s="724" t="s">
        <v>4</v>
      </c>
      <c r="H19" s="725" t="s">
        <v>452</v>
      </c>
      <c r="I19" s="726">
        <v>45117</v>
      </c>
      <c r="J19" s="726" t="s">
        <v>247</v>
      </c>
      <c r="K19" s="726" t="s">
        <v>247</v>
      </c>
      <c r="L19" s="727">
        <v>2.5</v>
      </c>
      <c r="M19" s="35"/>
    </row>
    <row r="20" spans="2:13" s="34" customFormat="1" ht="18" customHeight="1" x14ac:dyDescent="0.25">
      <c r="B20" s="1106"/>
      <c r="C20" s="723" t="s">
        <v>50</v>
      </c>
      <c r="D20" s="724" t="s">
        <v>30</v>
      </c>
      <c r="E20" s="724" t="s">
        <v>44</v>
      </c>
      <c r="F20" s="724" t="s">
        <v>14</v>
      </c>
      <c r="G20" s="724" t="s">
        <v>1</v>
      </c>
      <c r="H20" s="725" t="s">
        <v>452</v>
      </c>
      <c r="I20" s="726">
        <v>44791</v>
      </c>
      <c r="J20" s="726" t="s">
        <v>247</v>
      </c>
      <c r="K20" s="726" t="s">
        <v>247</v>
      </c>
      <c r="L20" s="727">
        <v>2.2999999999999998</v>
      </c>
      <c r="M20" s="35"/>
    </row>
    <row r="21" spans="2:13" s="34" customFormat="1" ht="18" customHeight="1" x14ac:dyDescent="0.25">
      <c r="B21" s="1106"/>
      <c r="C21" s="723" t="s">
        <v>642</v>
      </c>
      <c r="D21" s="724" t="s">
        <v>643</v>
      </c>
      <c r="E21" s="724" t="s">
        <v>36</v>
      </c>
      <c r="F21" s="724" t="s">
        <v>14</v>
      </c>
      <c r="G21" s="724" t="s">
        <v>1</v>
      </c>
      <c r="H21" s="725" t="s">
        <v>644</v>
      </c>
      <c r="I21" s="726">
        <v>45586</v>
      </c>
      <c r="J21" s="726" t="s">
        <v>247</v>
      </c>
      <c r="K21" s="726" t="s">
        <v>247</v>
      </c>
      <c r="L21" s="727">
        <v>21</v>
      </c>
      <c r="M21" s="35"/>
    </row>
    <row r="22" spans="2:13" ht="18" customHeight="1" x14ac:dyDescent="0.25">
      <c r="B22" s="1106"/>
      <c r="C22" s="723" t="s">
        <v>51</v>
      </c>
      <c r="D22" s="724" t="s">
        <v>52</v>
      </c>
      <c r="E22" s="724" t="s">
        <v>25</v>
      </c>
      <c r="F22" s="724" t="s">
        <v>14</v>
      </c>
      <c r="G22" s="724" t="s">
        <v>4</v>
      </c>
      <c r="H22" s="725" t="s">
        <v>452</v>
      </c>
      <c r="I22" s="726">
        <v>45169</v>
      </c>
      <c r="J22" s="726" t="s">
        <v>247</v>
      </c>
      <c r="K22" s="726" t="s">
        <v>247</v>
      </c>
      <c r="L22" s="727">
        <v>5.1735199999999999</v>
      </c>
    </row>
    <row r="23" spans="2:13" ht="18" customHeight="1" x14ac:dyDescent="0.25">
      <c r="B23" s="1106"/>
      <c r="C23" s="723" t="s">
        <v>645</v>
      </c>
      <c r="D23" s="724" t="s">
        <v>142</v>
      </c>
      <c r="E23" s="724" t="s">
        <v>22</v>
      </c>
      <c r="F23" s="724" t="s">
        <v>14</v>
      </c>
      <c r="G23" s="724" t="s">
        <v>1</v>
      </c>
      <c r="H23" s="725" t="s">
        <v>646</v>
      </c>
      <c r="I23" s="726">
        <v>45317</v>
      </c>
      <c r="J23" s="726" t="s">
        <v>247</v>
      </c>
      <c r="K23" s="726" t="s">
        <v>247</v>
      </c>
      <c r="L23" s="727">
        <v>10</v>
      </c>
    </row>
    <row r="24" spans="2:13" ht="18" customHeight="1" x14ac:dyDescent="0.25">
      <c r="B24" s="1106"/>
      <c r="C24" s="723" t="s">
        <v>460</v>
      </c>
      <c r="D24" s="724" t="s">
        <v>31</v>
      </c>
      <c r="E24" s="724" t="s">
        <v>32</v>
      </c>
      <c r="F24" s="724" t="s">
        <v>14</v>
      </c>
      <c r="G24" s="724" t="s">
        <v>3</v>
      </c>
      <c r="H24" s="725" t="s">
        <v>455</v>
      </c>
      <c r="I24" s="726" t="s">
        <v>630</v>
      </c>
      <c r="J24" s="726" t="s">
        <v>247</v>
      </c>
      <c r="K24" s="726" t="s">
        <v>247</v>
      </c>
      <c r="L24" s="727">
        <v>7.7644700000000002</v>
      </c>
    </row>
    <row r="25" spans="2:13" ht="18" customHeight="1" x14ac:dyDescent="0.25">
      <c r="B25" s="1106"/>
      <c r="C25" s="723" t="s">
        <v>647</v>
      </c>
      <c r="D25" s="724" t="s">
        <v>144</v>
      </c>
      <c r="E25" s="724" t="s">
        <v>36</v>
      </c>
      <c r="F25" s="724" t="s">
        <v>14</v>
      </c>
      <c r="G25" s="724" t="s">
        <v>1</v>
      </c>
      <c r="H25" s="725" t="s">
        <v>644</v>
      </c>
      <c r="I25" s="726">
        <v>45327</v>
      </c>
      <c r="J25" s="726" t="s">
        <v>247</v>
      </c>
      <c r="K25" s="726" t="s">
        <v>247</v>
      </c>
      <c r="L25" s="727">
        <v>22.515000000000001</v>
      </c>
    </row>
    <row r="26" spans="2:13" ht="18" customHeight="1" x14ac:dyDescent="0.25">
      <c r="B26" s="1106"/>
      <c r="C26" s="723" t="s">
        <v>648</v>
      </c>
      <c r="D26" s="724" t="s">
        <v>649</v>
      </c>
      <c r="E26" s="724" t="s">
        <v>15</v>
      </c>
      <c r="F26" s="724" t="s">
        <v>20</v>
      </c>
      <c r="G26" s="724" t="s">
        <v>1</v>
      </c>
      <c r="H26" s="725" t="s">
        <v>452</v>
      </c>
      <c r="I26" s="726" t="s">
        <v>630</v>
      </c>
      <c r="J26" s="726" t="s">
        <v>247</v>
      </c>
      <c r="K26" s="726" t="s">
        <v>247</v>
      </c>
      <c r="L26" s="727">
        <v>5.63</v>
      </c>
    </row>
    <row r="27" spans="2:13" ht="18" customHeight="1" x14ac:dyDescent="0.25">
      <c r="B27" s="1106"/>
      <c r="C27" s="723" t="s">
        <v>650</v>
      </c>
      <c r="D27" s="724" t="s">
        <v>651</v>
      </c>
      <c r="E27" s="724" t="s">
        <v>33</v>
      </c>
      <c r="F27" s="724" t="s">
        <v>14</v>
      </c>
      <c r="G27" s="724" t="s">
        <v>652</v>
      </c>
      <c r="H27" s="725" t="s">
        <v>452</v>
      </c>
      <c r="I27" s="726" t="s">
        <v>630</v>
      </c>
      <c r="J27" s="726" t="s">
        <v>247</v>
      </c>
      <c r="K27" s="726" t="s">
        <v>247</v>
      </c>
      <c r="L27" s="727">
        <v>10.0114</v>
      </c>
    </row>
    <row r="28" spans="2:13" ht="18" customHeight="1" x14ac:dyDescent="0.25">
      <c r="B28" s="1106"/>
      <c r="C28" s="723" t="s">
        <v>653</v>
      </c>
      <c r="D28" s="724" t="s">
        <v>654</v>
      </c>
      <c r="E28" s="724" t="s">
        <v>25</v>
      </c>
      <c r="F28" s="724" t="s">
        <v>20</v>
      </c>
      <c r="G28" s="724" t="s">
        <v>4</v>
      </c>
      <c r="H28" s="725" t="s">
        <v>452</v>
      </c>
      <c r="I28" s="726" t="s">
        <v>630</v>
      </c>
      <c r="J28" s="726" t="s">
        <v>247</v>
      </c>
      <c r="K28" s="726" t="s">
        <v>247</v>
      </c>
      <c r="L28" s="727">
        <v>2.7280929999999999</v>
      </c>
    </row>
    <row r="29" spans="2:13" ht="18" customHeight="1" x14ac:dyDescent="0.25">
      <c r="B29" s="1106"/>
      <c r="C29" s="723" t="s">
        <v>655</v>
      </c>
      <c r="D29" s="724" t="s">
        <v>656</v>
      </c>
      <c r="E29" s="724" t="s">
        <v>16</v>
      </c>
      <c r="F29" s="724" t="s">
        <v>14</v>
      </c>
      <c r="G29" s="724" t="s">
        <v>1</v>
      </c>
      <c r="H29" s="725" t="s">
        <v>186</v>
      </c>
      <c r="I29" s="726">
        <v>44888</v>
      </c>
      <c r="J29" s="726" t="s">
        <v>247</v>
      </c>
      <c r="K29" s="726" t="s">
        <v>247</v>
      </c>
      <c r="L29" s="727">
        <v>1.8</v>
      </c>
    </row>
    <row r="30" spans="2:13" ht="18" customHeight="1" x14ac:dyDescent="0.25">
      <c r="B30" s="1106"/>
      <c r="C30" s="723" t="s">
        <v>657</v>
      </c>
      <c r="D30" s="724" t="s">
        <v>136</v>
      </c>
      <c r="E30" s="724" t="s">
        <v>36</v>
      </c>
      <c r="F30" s="724" t="s">
        <v>20</v>
      </c>
      <c r="G30" s="724" t="s">
        <v>1</v>
      </c>
      <c r="H30" s="725" t="s">
        <v>452</v>
      </c>
      <c r="I30" s="726">
        <v>45631</v>
      </c>
      <c r="J30" s="726" t="s">
        <v>247</v>
      </c>
      <c r="K30" s="726" t="s">
        <v>247</v>
      </c>
      <c r="L30" s="727">
        <v>3.5156000000000001</v>
      </c>
    </row>
    <row r="31" spans="2:13" ht="18" customHeight="1" x14ac:dyDescent="0.25">
      <c r="B31" s="1106"/>
      <c r="C31" s="723" t="s">
        <v>57</v>
      </c>
      <c r="D31" s="724" t="s">
        <v>58</v>
      </c>
      <c r="E31" s="724" t="s">
        <v>16</v>
      </c>
      <c r="F31" s="724" t="s">
        <v>14</v>
      </c>
      <c r="G31" s="724" t="s">
        <v>3</v>
      </c>
      <c r="H31" s="724" t="s">
        <v>59</v>
      </c>
      <c r="I31" s="724" t="s">
        <v>630</v>
      </c>
      <c r="J31" s="724" t="s">
        <v>247</v>
      </c>
      <c r="K31" s="724" t="s">
        <v>247</v>
      </c>
      <c r="L31" s="727">
        <v>6.9361040000000003</v>
      </c>
    </row>
    <row r="32" spans="2:13" ht="18" customHeight="1" x14ac:dyDescent="0.25">
      <c r="B32" s="1106"/>
      <c r="C32" s="723" t="s">
        <v>658</v>
      </c>
      <c r="D32" s="724" t="s">
        <v>416</v>
      </c>
      <c r="E32" s="724" t="s">
        <v>45</v>
      </c>
      <c r="F32" s="724" t="s">
        <v>20</v>
      </c>
      <c r="G32" s="724" t="s">
        <v>1</v>
      </c>
      <c r="H32" s="725" t="s">
        <v>659</v>
      </c>
      <c r="I32" s="726">
        <v>45709</v>
      </c>
      <c r="J32" s="726" t="s">
        <v>247</v>
      </c>
      <c r="K32" s="726" t="s">
        <v>247</v>
      </c>
      <c r="L32" s="727">
        <v>285.92272804000004</v>
      </c>
    </row>
    <row r="33" spans="2:13" ht="18" customHeight="1" x14ac:dyDescent="0.25">
      <c r="B33" s="1106"/>
      <c r="C33" s="723" t="s">
        <v>660</v>
      </c>
      <c r="D33" s="724" t="s">
        <v>661</v>
      </c>
      <c r="E33" s="724" t="s">
        <v>13</v>
      </c>
      <c r="F33" s="724" t="s">
        <v>20</v>
      </c>
      <c r="G33" s="724" t="s">
        <v>2</v>
      </c>
      <c r="H33" s="725" t="s">
        <v>452</v>
      </c>
      <c r="I33" s="726" t="s">
        <v>630</v>
      </c>
      <c r="J33" s="726" t="s">
        <v>247</v>
      </c>
      <c r="K33" s="726" t="s">
        <v>247</v>
      </c>
      <c r="L33" s="727">
        <v>1.01229445</v>
      </c>
    </row>
    <row r="34" spans="2:13" ht="18" customHeight="1" x14ac:dyDescent="0.25">
      <c r="B34" s="1106"/>
      <c r="C34" s="723" t="s">
        <v>189</v>
      </c>
      <c r="D34" s="724" t="s">
        <v>662</v>
      </c>
      <c r="E34" s="724" t="s">
        <v>33</v>
      </c>
      <c r="F34" s="724" t="s">
        <v>14</v>
      </c>
      <c r="G34" s="724" t="s">
        <v>1</v>
      </c>
      <c r="H34" s="725" t="s">
        <v>59</v>
      </c>
      <c r="I34" s="726" t="s">
        <v>630</v>
      </c>
      <c r="J34" s="726" t="s">
        <v>247</v>
      </c>
      <c r="K34" s="726" t="s">
        <v>247</v>
      </c>
      <c r="L34" s="727">
        <v>20</v>
      </c>
    </row>
    <row r="35" spans="2:13" s="34" customFormat="1" ht="18" customHeight="1" x14ac:dyDescent="0.25">
      <c r="B35" s="1106"/>
      <c r="C35" s="723" t="s">
        <v>663</v>
      </c>
      <c r="D35" s="724" t="s">
        <v>664</v>
      </c>
      <c r="E35" s="724" t="s">
        <v>36</v>
      </c>
      <c r="F35" s="724" t="s">
        <v>14</v>
      </c>
      <c r="G35" s="724" t="s">
        <v>1</v>
      </c>
      <c r="H35" s="725" t="s">
        <v>452</v>
      </c>
      <c r="I35" s="726" t="s">
        <v>630</v>
      </c>
      <c r="J35" s="726" t="s">
        <v>247</v>
      </c>
      <c r="K35" s="726" t="s">
        <v>247</v>
      </c>
      <c r="L35" s="727">
        <v>2.7762690000000001</v>
      </c>
      <c r="M35" s="35"/>
    </row>
    <row r="36" spans="2:13" ht="18" customHeight="1" x14ac:dyDescent="0.25">
      <c r="B36" s="1106"/>
      <c r="C36" s="730" t="s">
        <v>665</v>
      </c>
      <c r="D36" s="414" t="s">
        <v>666</v>
      </c>
      <c r="E36" s="414" t="s">
        <v>45</v>
      </c>
      <c r="F36" s="414" t="s">
        <v>14</v>
      </c>
      <c r="G36" s="414" t="s">
        <v>2</v>
      </c>
      <c r="H36" s="415" t="s">
        <v>452</v>
      </c>
      <c r="I36" s="416" t="s">
        <v>630</v>
      </c>
      <c r="J36" s="416" t="s">
        <v>247</v>
      </c>
      <c r="K36" s="416" t="s">
        <v>247</v>
      </c>
      <c r="L36" s="417">
        <v>2</v>
      </c>
    </row>
    <row r="37" spans="2:13" ht="18" customHeight="1" x14ac:dyDescent="0.25">
      <c r="B37" s="1106"/>
      <c r="C37" s="731" t="s">
        <v>667</v>
      </c>
      <c r="D37" s="732" t="s">
        <v>40</v>
      </c>
      <c r="E37" s="732" t="s">
        <v>33</v>
      </c>
      <c r="F37" s="732" t="s">
        <v>20</v>
      </c>
      <c r="G37" s="732" t="s">
        <v>273</v>
      </c>
      <c r="H37" s="733" t="s">
        <v>17</v>
      </c>
      <c r="I37" s="734" t="s">
        <v>630</v>
      </c>
      <c r="J37" s="734" t="s">
        <v>247</v>
      </c>
      <c r="K37" s="734" t="s">
        <v>247</v>
      </c>
      <c r="L37" s="735">
        <v>104.5214</v>
      </c>
    </row>
    <row r="38" spans="2:13" ht="18" customHeight="1" x14ac:dyDescent="0.25">
      <c r="B38" s="1106"/>
      <c r="C38" s="730" t="s">
        <v>668</v>
      </c>
      <c r="D38" s="414" t="s">
        <v>29</v>
      </c>
      <c r="E38" s="414" t="s">
        <v>26</v>
      </c>
      <c r="F38" s="414" t="s">
        <v>14</v>
      </c>
      <c r="G38" s="414" t="s">
        <v>1</v>
      </c>
      <c r="H38" s="415" t="s">
        <v>186</v>
      </c>
      <c r="I38" s="416">
        <v>44750</v>
      </c>
      <c r="J38" s="416" t="s">
        <v>247</v>
      </c>
      <c r="K38" s="416" t="s">
        <v>247</v>
      </c>
      <c r="L38" s="417">
        <v>1.6544000000000001</v>
      </c>
    </row>
    <row r="39" spans="2:13" ht="18" customHeight="1" x14ac:dyDescent="0.25">
      <c r="B39" s="1106"/>
      <c r="C39" s="731" t="s">
        <v>468</v>
      </c>
      <c r="D39" s="732" t="s">
        <v>34</v>
      </c>
      <c r="E39" s="732" t="s">
        <v>28</v>
      </c>
      <c r="F39" s="732" t="s">
        <v>20</v>
      </c>
      <c r="G39" s="732" t="s">
        <v>3</v>
      </c>
      <c r="H39" s="732" t="s">
        <v>17</v>
      </c>
      <c r="I39" s="736">
        <v>45569</v>
      </c>
      <c r="J39" s="736" t="s">
        <v>247</v>
      </c>
      <c r="K39" s="736" t="s">
        <v>247</v>
      </c>
      <c r="L39" s="735">
        <v>28.68570064</v>
      </c>
    </row>
    <row r="40" spans="2:13" s="34" customFormat="1" ht="18" customHeight="1" x14ac:dyDescent="0.25">
      <c r="B40" s="1106"/>
      <c r="C40" s="730" t="s">
        <v>669</v>
      </c>
      <c r="D40" s="414" t="s">
        <v>100</v>
      </c>
      <c r="E40" s="414" t="s">
        <v>26</v>
      </c>
      <c r="F40" s="414" t="s">
        <v>14</v>
      </c>
      <c r="G40" s="414" t="s">
        <v>2</v>
      </c>
      <c r="H40" s="415" t="s">
        <v>455</v>
      </c>
      <c r="I40" s="416" t="s">
        <v>630</v>
      </c>
      <c r="J40" s="416" t="s">
        <v>247</v>
      </c>
      <c r="K40" s="416" t="s">
        <v>247</v>
      </c>
      <c r="L40" s="417">
        <v>39.339342000000002</v>
      </c>
      <c r="M40" s="35"/>
    </row>
    <row r="41" spans="2:13" s="34" customFormat="1" ht="18" customHeight="1" x14ac:dyDescent="0.25">
      <c r="B41" s="1106"/>
      <c r="C41" s="731" t="s">
        <v>205</v>
      </c>
      <c r="D41" s="732" t="s">
        <v>670</v>
      </c>
      <c r="E41" s="732" t="s">
        <v>15</v>
      </c>
      <c r="F41" s="732" t="s">
        <v>20</v>
      </c>
      <c r="G41" s="732" t="s">
        <v>3</v>
      </c>
      <c r="H41" s="732" t="s">
        <v>452</v>
      </c>
      <c r="I41" s="736">
        <v>45026</v>
      </c>
      <c r="J41" s="736" t="s">
        <v>247</v>
      </c>
      <c r="K41" s="736" t="s">
        <v>247</v>
      </c>
      <c r="L41" s="735">
        <v>4.5</v>
      </c>
      <c r="M41" s="35"/>
    </row>
    <row r="42" spans="2:13" s="34" customFormat="1" ht="18" customHeight="1" x14ac:dyDescent="0.25">
      <c r="B42" s="1106"/>
      <c r="C42" s="730" t="s">
        <v>207</v>
      </c>
      <c r="D42" s="414" t="s">
        <v>40</v>
      </c>
      <c r="E42" s="414" t="s">
        <v>16</v>
      </c>
      <c r="F42" s="414" t="s">
        <v>14</v>
      </c>
      <c r="G42" s="414" t="s">
        <v>1</v>
      </c>
      <c r="H42" s="415" t="s">
        <v>459</v>
      </c>
      <c r="I42" s="416" t="s">
        <v>630</v>
      </c>
      <c r="J42" s="416" t="s">
        <v>247</v>
      </c>
      <c r="K42" s="416" t="s">
        <v>247</v>
      </c>
      <c r="L42" s="417">
        <v>6.25</v>
      </c>
      <c r="M42" s="35"/>
    </row>
    <row r="43" spans="2:13" s="34" customFormat="1" ht="18" customHeight="1" x14ac:dyDescent="0.25">
      <c r="B43" s="1106"/>
      <c r="C43" s="731" t="s">
        <v>190</v>
      </c>
      <c r="D43" s="732" t="s">
        <v>100</v>
      </c>
      <c r="E43" s="732" t="s">
        <v>19</v>
      </c>
      <c r="F43" s="732" t="s">
        <v>20</v>
      </c>
      <c r="G43" s="732" t="s">
        <v>2</v>
      </c>
      <c r="H43" s="733" t="s">
        <v>455</v>
      </c>
      <c r="I43" s="734" t="s">
        <v>630</v>
      </c>
      <c r="J43" s="734" t="s">
        <v>247</v>
      </c>
      <c r="K43" s="734" t="s">
        <v>247</v>
      </c>
      <c r="L43" s="735">
        <v>104.63661343</v>
      </c>
      <c r="M43" s="35"/>
    </row>
    <row r="44" spans="2:13" ht="18" customHeight="1" x14ac:dyDescent="0.25">
      <c r="B44" s="1106"/>
      <c r="C44" s="730" t="s">
        <v>474</v>
      </c>
      <c r="D44" s="414" t="s">
        <v>192</v>
      </c>
      <c r="E44" s="414" t="s">
        <v>26</v>
      </c>
      <c r="F44" s="414" t="s">
        <v>14</v>
      </c>
      <c r="G44" s="414" t="s">
        <v>4</v>
      </c>
      <c r="H44" s="415" t="s">
        <v>452</v>
      </c>
      <c r="I44" s="416">
        <v>45323</v>
      </c>
      <c r="J44" s="416" t="s">
        <v>247</v>
      </c>
      <c r="K44" s="416" t="s">
        <v>247</v>
      </c>
      <c r="L44" s="417">
        <v>2.8290000000000002</v>
      </c>
    </row>
    <row r="45" spans="2:13" ht="18" customHeight="1" x14ac:dyDescent="0.25">
      <c r="B45" s="1106"/>
      <c r="C45" s="731" t="s">
        <v>671</v>
      </c>
      <c r="D45" s="732" t="s">
        <v>192</v>
      </c>
      <c r="E45" s="732" t="s">
        <v>25</v>
      </c>
      <c r="F45" s="732" t="s">
        <v>14</v>
      </c>
      <c r="G45" s="732" t="s">
        <v>1</v>
      </c>
      <c r="H45" s="732" t="s">
        <v>452</v>
      </c>
      <c r="I45" s="416" t="s">
        <v>630</v>
      </c>
      <c r="J45" s="416" t="s">
        <v>247</v>
      </c>
      <c r="K45" s="416" t="s">
        <v>247</v>
      </c>
      <c r="L45" s="417">
        <v>2.52</v>
      </c>
    </row>
    <row r="46" spans="2:13" ht="18" customHeight="1" thickBot="1" x14ac:dyDescent="0.3">
      <c r="B46" s="1107"/>
      <c r="C46" s="737" t="s">
        <v>191</v>
      </c>
      <c r="D46" s="36" t="s">
        <v>29</v>
      </c>
      <c r="E46" s="36" t="s">
        <v>32</v>
      </c>
      <c r="F46" s="36" t="s">
        <v>14</v>
      </c>
      <c r="G46" s="36" t="s">
        <v>1</v>
      </c>
      <c r="H46" s="36" t="s">
        <v>672</v>
      </c>
      <c r="I46" s="37">
        <v>45484</v>
      </c>
      <c r="J46" s="37" t="s">
        <v>247</v>
      </c>
      <c r="K46" s="37" t="s">
        <v>247</v>
      </c>
      <c r="L46" s="38">
        <v>3.20434872</v>
      </c>
    </row>
    <row r="47" spans="2:13" s="34" customFormat="1" ht="18" customHeight="1" thickTop="1" x14ac:dyDescent="0.25">
      <c r="B47" s="1108" t="s">
        <v>673</v>
      </c>
      <c r="C47" s="738" t="s">
        <v>193</v>
      </c>
      <c r="D47" s="739" t="s">
        <v>194</v>
      </c>
      <c r="E47" s="739" t="s">
        <v>15</v>
      </c>
      <c r="F47" s="739" t="s">
        <v>20</v>
      </c>
      <c r="G47" s="739" t="s">
        <v>272</v>
      </c>
      <c r="H47" s="740" t="s">
        <v>59</v>
      </c>
      <c r="I47" s="741">
        <v>45280</v>
      </c>
      <c r="J47" s="741">
        <v>45343</v>
      </c>
      <c r="K47" s="741" t="s">
        <v>247</v>
      </c>
      <c r="L47" s="742">
        <v>3.5739999999999998</v>
      </c>
      <c r="M47" s="35"/>
    </row>
    <row r="48" spans="2:13" s="34" customFormat="1" ht="18" customHeight="1" x14ac:dyDescent="0.25">
      <c r="B48" s="1109"/>
      <c r="C48" s="743" t="s">
        <v>674</v>
      </c>
      <c r="D48" s="744" t="s">
        <v>37</v>
      </c>
      <c r="E48" s="744" t="s">
        <v>26</v>
      </c>
      <c r="F48" s="744" t="s">
        <v>14</v>
      </c>
      <c r="G48" s="744" t="s">
        <v>1</v>
      </c>
      <c r="H48" s="744" t="s">
        <v>186</v>
      </c>
      <c r="I48" s="745">
        <v>45645</v>
      </c>
      <c r="J48" s="745">
        <v>45672</v>
      </c>
      <c r="K48" s="746" t="s">
        <v>247</v>
      </c>
      <c r="L48" s="747">
        <v>2</v>
      </c>
      <c r="M48" s="35"/>
    </row>
    <row r="49" spans="2:13" s="34" customFormat="1" ht="18" customHeight="1" x14ac:dyDescent="0.25">
      <c r="B49" s="1109"/>
      <c r="C49" s="748" t="s">
        <v>675</v>
      </c>
      <c r="D49" s="749" t="s">
        <v>676</v>
      </c>
      <c r="E49" s="749" t="s">
        <v>19</v>
      </c>
      <c r="F49" s="749" t="s">
        <v>14</v>
      </c>
      <c r="G49" s="749" t="s">
        <v>5</v>
      </c>
      <c r="H49" s="749" t="s">
        <v>186</v>
      </c>
      <c r="I49" s="750">
        <v>45495</v>
      </c>
      <c r="J49" s="750">
        <v>45531</v>
      </c>
      <c r="K49" s="751" t="s">
        <v>247</v>
      </c>
      <c r="L49" s="752">
        <v>2</v>
      </c>
      <c r="M49" s="35"/>
    </row>
    <row r="50" spans="2:13" s="34" customFormat="1" ht="18" customHeight="1" x14ac:dyDescent="0.25">
      <c r="B50" s="1109"/>
      <c r="C50" s="753" t="s">
        <v>677</v>
      </c>
      <c r="D50" s="421" t="s">
        <v>676</v>
      </c>
      <c r="E50" s="421" t="s">
        <v>19</v>
      </c>
      <c r="F50" s="421" t="s">
        <v>14</v>
      </c>
      <c r="G50" s="421" t="s">
        <v>5</v>
      </c>
      <c r="H50" s="421" t="s">
        <v>186</v>
      </c>
      <c r="I50" s="422">
        <v>45673</v>
      </c>
      <c r="J50" s="422">
        <v>45705</v>
      </c>
      <c r="K50" s="754" t="s">
        <v>247</v>
      </c>
      <c r="L50" s="423">
        <v>2</v>
      </c>
      <c r="M50" s="35"/>
    </row>
    <row r="51" spans="2:13" s="34" customFormat="1" ht="18" customHeight="1" x14ac:dyDescent="0.25">
      <c r="B51" s="1109"/>
      <c r="C51" s="755" t="s">
        <v>678</v>
      </c>
      <c r="D51" s="418" t="s">
        <v>679</v>
      </c>
      <c r="E51" s="418" t="s">
        <v>28</v>
      </c>
      <c r="F51" s="418" t="s">
        <v>14</v>
      </c>
      <c r="G51" s="418" t="s">
        <v>1</v>
      </c>
      <c r="H51" s="418" t="s">
        <v>186</v>
      </c>
      <c r="I51" s="419">
        <v>45692</v>
      </c>
      <c r="J51" s="419">
        <v>45705</v>
      </c>
      <c r="K51" s="756" t="s">
        <v>247</v>
      </c>
      <c r="L51" s="420">
        <v>1.25</v>
      </c>
      <c r="M51" s="35"/>
    </row>
    <row r="52" spans="2:13" s="34" customFormat="1" ht="18" customHeight="1" x14ac:dyDescent="0.25">
      <c r="B52" s="1109"/>
      <c r="C52" s="755" t="s">
        <v>471</v>
      </c>
      <c r="D52" s="418" t="s">
        <v>472</v>
      </c>
      <c r="E52" s="418" t="s">
        <v>19</v>
      </c>
      <c r="F52" s="418" t="s">
        <v>14</v>
      </c>
      <c r="G52" s="418" t="s">
        <v>1</v>
      </c>
      <c r="H52" s="418" t="s">
        <v>452</v>
      </c>
      <c r="I52" s="419">
        <v>45243</v>
      </c>
      <c r="J52" s="419">
        <v>45287</v>
      </c>
      <c r="K52" s="756" t="s">
        <v>247</v>
      </c>
      <c r="L52" s="420">
        <v>1.0050399999999999</v>
      </c>
      <c r="M52" s="35"/>
    </row>
    <row r="53" spans="2:13" s="34" customFormat="1" ht="18" customHeight="1" x14ac:dyDescent="0.25">
      <c r="B53" s="1109"/>
      <c r="C53" s="755" t="s">
        <v>197</v>
      </c>
      <c r="D53" s="418" t="s">
        <v>31</v>
      </c>
      <c r="E53" s="418" t="s">
        <v>32</v>
      </c>
      <c r="F53" s="418" t="s">
        <v>14</v>
      </c>
      <c r="G53" s="418" t="s">
        <v>1</v>
      </c>
      <c r="H53" s="418" t="s">
        <v>452</v>
      </c>
      <c r="I53" s="419">
        <v>45351</v>
      </c>
      <c r="J53" s="419">
        <v>45376</v>
      </c>
      <c r="K53" s="756" t="s">
        <v>247</v>
      </c>
      <c r="L53" s="420">
        <v>4.37</v>
      </c>
      <c r="M53" s="35"/>
    </row>
    <row r="54" spans="2:13" s="34" customFormat="1" ht="18" customHeight="1" x14ac:dyDescent="0.25">
      <c r="B54" s="1109"/>
      <c r="C54" s="755" t="s">
        <v>680</v>
      </c>
      <c r="D54" s="418" t="s">
        <v>681</v>
      </c>
      <c r="E54" s="418" t="s">
        <v>16</v>
      </c>
      <c r="F54" s="418" t="s">
        <v>14</v>
      </c>
      <c r="G54" s="418" t="s">
        <v>3</v>
      </c>
      <c r="H54" s="418" t="s">
        <v>186</v>
      </c>
      <c r="I54" s="419">
        <v>45498</v>
      </c>
      <c r="J54" s="419">
        <v>45684</v>
      </c>
      <c r="K54" s="756" t="s">
        <v>247</v>
      </c>
      <c r="L54" s="420">
        <v>1.1246</v>
      </c>
      <c r="M54" s="35"/>
    </row>
    <row r="55" spans="2:13" s="34" customFormat="1" ht="18" customHeight="1" x14ac:dyDescent="0.25">
      <c r="B55" s="1109"/>
      <c r="C55" s="753" t="s">
        <v>198</v>
      </c>
      <c r="D55" s="421" t="s">
        <v>43</v>
      </c>
      <c r="E55" s="421" t="s">
        <v>36</v>
      </c>
      <c r="F55" s="421" t="s">
        <v>14</v>
      </c>
      <c r="G55" s="421" t="s">
        <v>1</v>
      </c>
      <c r="H55" s="421" t="s">
        <v>452</v>
      </c>
      <c r="I55" s="422">
        <v>45180</v>
      </c>
      <c r="J55" s="422">
        <v>45215</v>
      </c>
      <c r="K55" s="754" t="s">
        <v>247</v>
      </c>
      <c r="L55" s="423">
        <v>16.481000000000002</v>
      </c>
      <c r="M55" s="35"/>
    </row>
    <row r="56" spans="2:13" s="34" customFormat="1" ht="18" customHeight="1" x14ac:dyDescent="0.25">
      <c r="B56" s="1109"/>
      <c r="C56" s="755" t="s">
        <v>61</v>
      </c>
      <c r="D56" s="418" t="s">
        <v>41</v>
      </c>
      <c r="E56" s="418" t="s">
        <v>27</v>
      </c>
      <c r="F56" s="418" t="s">
        <v>14</v>
      </c>
      <c r="G56" s="418" t="s">
        <v>2</v>
      </c>
      <c r="H56" s="418" t="s">
        <v>452</v>
      </c>
      <c r="I56" s="419">
        <v>44651</v>
      </c>
      <c r="J56" s="419">
        <v>44755</v>
      </c>
      <c r="K56" s="756" t="s">
        <v>247</v>
      </c>
      <c r="L56" s="420">
        <v>1.4892000000000001</v>
      </c>
      <c r="M56" s="35"/>
    </row>
    <row r="57" spans="2:13" s="34" customFormat="1" ht="18" customHeight="1" x14ac:dyDescent="0.25">
      <c r="B57" s="1109"/>
      <c r="C57" s="753" t="s">
        <v>201</v>
      </c>
      <c r="D57" s="421" t="s">
        <v>31</v>
      </c>
      <c r="E57" s="421" t="s">
        <v>16</v>
      </c>
      <c r="F57" s="421" t="s">
        <v>14</v>
      </c>
      <c r="G57" s="421" t="s">
        <v>3</v>
      </c>
      <c r="H57" s="421" t="s">
        <v>452</v>
      </c>
      <c r="I57" s="422">
        <v>45226</v>
      </c>
      <c r="J57" s="422">
        <v>45259</v>
      </c>
      <c r="K57" s="754" t="s">
        <v>247</v>
      </c>
      <c r="L57" s="423">
        <v>6.8250000000000002</v>
      </c>
      <c r="M57" s="35"/>
    </row>
    <row r="58" spans="2:13" s="34" customFormat="1" ht="18" customHeight="1" x14ac:dyDescent="0.25">
      <c r="B58" s="1109"/>
      <c r="C58" s="757" t="s">
        <v>462</v>
      </c>
      <c r="D58" s="418" t="s">
        <v>463</v>
      </c>
      <c r="E58" s="418" t="s">
        <v>33</v>
      </c>
      <c r="F58" s="418" t="s">
        <v>14</v>
      </c>
      <c r="G58" s="418" t="s">
        <v>2</v>
      </c>
      <c r="H58" s="418" t="s">
        <v>452</v>
      </c>
      <c r="I58" s="419">
        <v>45470</v>
      </c>
      <c r="J58" s="419">
        <v>45520</v>
      </c>
      <c r="K58" s="756" t="s">
        <v>247</v>
      </c>
      <c r="L58" s="420">
        <v>6.61</v>
      </c>
      <c r="M58" s="35"/>
    </row>
    <row r="59" spans="2:13" s="34" customFormat="1" ht="18" customHeight="1" x14ac:dyDescent="0.25">
      <c r="B59" s="1109"/>
      <c r="C59" s="757" t="s">
        <v>464</v>
      </c>
      <c r="D59" s="418" t="s">
        <v>38</v>
      </c>
      <c r="E59" s="418" t="s">
        <v>36</v>
      </c>
      <c r="F59" s="418" t="s">
        <v>14</v>
      </c>
      <c r="G59" s="418" t="s">
        <v>1</v>
      </c>
      <c r="H59" s="418" t="s">
        <v>452</v>
      </c>
      <c r="I59" s="419">
        <v>45462</v>
      </c>
      <c r="J59" s="419">
        <v>45519</v>
      </c>
      <c r="K59" s="756" t="s">
        <v>247</v>
      </c>
      <c r="L59" s="420">
        <v>1.1868653200000001</v>
      </c>
      <c r="M59" s="35"/>
    </row>
    <row r="60" spans="2:13" s="34" customFormat="1" ht="18" customHeight="1" thickBot="1" x14ac:dyDescent="0.3">
      <c r="B60" s="1110"/>
      <c r="C60" s="758" t="s">
        <v>682</v>
      </c>
      <c r="D60" s="424" t="s">
        <v>683</v>
      </c>
      <c r="E60" s="427" t="s">
        <v>32</v>
      </c>
      <c r="F60" s="427" t="s">
        <v>14</v>
      </c>
      <c r="G60" s="424" t="s">
        <v>1</v>
      </c>
      <c r="H60" s="424" t="s">
        <v>186</v>
      </c>
      <c r="I60" s="425">
        <v>45426</v>
      </c>
      <c r="J60" s="425">
        <v>45607</v>
      </c>
      <c r="K60" s="759" t="s">
        <v>247</v>
      </c>
      <c r="L60" s="426">
        <v>2.33</v>
      </c>
      <c r="M60" s="35"/>
    </row>
    <row r="61" spans="2:13" s="34" customFormat="1" ht="18" customHeight="1" thickTop="1" x14ac:dyDescent="0.25">
      <c r="B61" s="1111" t="s">
        <v>684</v>
      </c>
      <c r="C61" s="760" t="s">
        <v>476</v>
      </c>
      <c r="D61" s="429" t="s">
        <v>477</v>
      </c>
      <c r="E61" s="428" t="s">
        <v>19</v>
      </c>
      <c r="F61" s="428" t="s">
        <v>14</v>
      </c>
      <c r="G61" s="429" t="s">
        <v>5</v>
      </c>
      <c r="H61" s="761" t="s">
        <v>186</v>
      </c>
      <c r="I61" s="762">
        <v>44256</v>
      </c>
      <c r="J61" s="762">
        <v>44291</v>
      </c>
      <c r="K61" s="762">
        <v>44498</v>
      </c>
      <c r="L61" s="763">
        <v>2</v>
      </c>
      <c r="M61" s="35"/>
    </row>
    <row r="62" spans="2:13" s="34" customFormat="1" ht="18" customHeight="1" x14ac:dyDescent="0.25">
      <c r="B62" s="1112"/>
      <c r="C62" s="764" t="s">
        <v>478</v>
      </c>
      <c r="D62" s="431" t="s">
        <v>685</v>
      </c>
      <c r="E62" s="430" t="s">
        <v>32</v>
      </c>
      <c r="F62" s="430" t="s">
        <v>14</v>
      </c>
      <c r="G62" s="431" t="s">
        <v>1</v>
      </c>
      <c r="H62" s="431" t="s">
        <v>186</v>
      </c>
      <c r="I62" s="432">
        <v>45195</v>
      </c>
      <c r="J62" s="432">
        <v>45250</v>
      </c>
      <c r="K62" s="432">
        <v>45336</v>
      </c>
      <c r="L62" s="433">
        <v>2.11</v>
      </c>
      <c r="M62" s="35"/>
    </row>
    <row r="63" spans="2:13" s="34" customFormat="1" ht="18" customHeight="1" x14ac:dyDescent="0.25">
      <c r="B63" s="1112"/>
      <c r="C63" s="764" t="s">
        <v>469</v>
      </c>
      <c r="D63" s="431" t="s">
        <v>136</v>
      </c>
      <c r="E63" s="430" t="s">
        <v>36</v>
      </c>
      <c r="F63" s="430" t="s">
        <v>20</v>
      </c>
      <c r="G63" s="431" t="s">
        <v>1</v>
      </c>
      <c r="H63" s="431" t="s">
        <v>452</v>
      </c>
      <c r="I63" s="432">
        <v>45309</v>
      </c>
      <c r="J63" s="432">
        <v>45327</v>
      </c>
      <c r="K63" s="431" t="s">
        <v>630</v>
      </c>
      <c r="L63" s="433">
        <v>3.55</v>
      </c>
      <c r="M63" s="35"/>
    </row>
    <row r="64" spans="2:13" s="34" customFormat="1" ht="18" customHeight="1" x14ac:dyDescent="0.25">
      <c r="B64" s="1112"/>
      <c r="C64" s="764" t="s">
        <v>46</v>
      </c>
      <c r="D64" s="431" t="s">
        <v>31</v>
      </c>
      <c r="E64" s="430" t="s">
        <v>32</v>
      </c>
      <c r="F64" s="430" t="s">
        <v>14</v>
      </c>
      <c r="G64" s="431" t="s">
        <v>3</v>
      </c>
      <c r="H64" s="431" t="s">
        <v>59</v>
      </c>
      <c r="I64" s="432">
        <v>45261</v>
      </c>
      <c r="J64" s="432">
        <v>45310</v>
      </c>
      <c r="K64" s="431" t="s">
        <v>630</v>
      </c>
      <c r="L64" s="433">
        <v>6.9</v>
      </c>
      <c r="M64" s="35"/>
    </row>
    <row r="65" spans="2:13" s="34" customFormat="1" ht="18" customHeight="1" x14ac:dyDescent="0.25">
      <c r="B65" s="1112"/>
      <c r="C65" s="764" t="s">
        <v>470</v>
      </c>
      <c r="D65" s="431" t="s">
        <v>136</v>
      </c>
      <c r="E65" s="430" t="s">
        <v>36</v>
      </c>
      <c r="F65" s="430" t="s">
        <v>20</v>
      </c>
      <c r="G65" s="431" t="s">
        <v>1</v>
      </c>
      <c r="H65" s="431" t="s">
        <v>452</v>
      </c>
      <c r="I65" s="432">
        <v>45336</v>
      </c>
      <c r="J65" s="432">
        <v>45377</v>
      </c>
      <c r="K65" s="431" t="s">
        <v>630</v>
      </c>
      <c r="L65" s="433">
        <v>3.55</v>
      </c>
      <c r="M65" s="35"/>
    </row>
    <row r="66" spans="2:13" s="34" customFormat="1" ht="18" customHeight="1" x14ac:dyDescent="0.25">
      <c r="B66" s="1112"/>
      <c r="C66" s="764" t="s">
        <v>686</v>
      </c>
      <c r="D66" s="431" t="s">
        <v>37</v>
      </c>
      <c r="E66" s="430" t="s">
        <v>39</v>
      </c>
      <c r="F66" s="430" t="s">
        <v>20</v>
      </c>
      <c r="G66" s="431" t="s">
        <v>1</v>
      </c>
      <c r="H66" s="431" t="s">
        <v>452</v>
      </c>
      <c r="I66" s="432">
        <v>45546</v>
      </c>
      <c r="J66" s="432">
        <v>45565</v>
      </c>
      <c r="K66" s="431" t="s">
        <v>630</v>
      </c>
      <c r="L66" s="433">
        <v>13.3</v>
      </c>
      <c r="M66" s="35"/>
    </row>
    <row r="67" spans="2:13" s="34" customFormat="1" ht="18" customHeight="1" x14ac:dyDescent="0.25">
      <c r="B67" s="1112"/>
      <c r="C67" s="764" t="s">
        <v>48</v>
      </c>
      <c r="D67" s="431" t="s">
        <v>31</v>
      </c>
      <c r="E67" s="430" t="s">
        <v>45</v>
      </c>
      <c r="F67" s="430" t="s">
        <v>14</v>
      </c>
      <c r="G67" s="431" t="s">
        <v>1</v>
      </c>
      <c r="H67" s="431" t="s">
        <v>452</v>
      </c>
      <c r="I67" s="432">
        <v>44424</v>
      </c>
      <c r="J67" s="432">
        <v>44459</v>
      </c>
      <c r="K67" s="432">
        <v>44881</v>
      </c>
      <c r="L67" s="433">
        <v>1.5760000000000001</v>
      </c>
      <c r="M67" s="35"/>
    </row>
    <row r="68" spans="2:13" s="34" customFormat="1" ht="18" customHeight="1" x14ac:dyDescent="0.25">
      <c r="B68" s="1112"/>
      <c r="C68" s="764" t="s">
        <v>53</v>
      </c>
      <c r="D68" s="431" t="s">
        <v>480</v>
      </c>
      <c r="E68" s="430" t="s">
        <v>33</v>
      </c>
      <c r="F68" s="430" t="s">
        <v>14</v>
      </c>
      <c r="G68" s="431" t="s">
        <v>2</v>
      </c>
      <c r="H68" s="431" t="s">
        <v>452</v>
      </c>
      <c r="I68" s="432">
        <v>44838</v>
      </c>
      <c r="J68" s="432">
        <v>44859</v>
      </c>
      <c r="K68" s="432">
        <v>45040</v>
      </c>
      <c r="L68" s="433">
        <v>1.5873699999999999</v>
      </c>
      <c r="M68" s="35"/>
    </row>
    <row r="69" spans="2:13" s="34" customFormat="1" ht="18" customHeight="1" x14ac:dyDescent="0.25">
      <c r="B69" s="1112"/>
      <c r="C69" s="764" t="s">
        <v>473</v>
      </c>
      <c r="D69" s="431" t="s">
        <v>466</v>
      </c>
      <c r="E69" s="430" t="s">
        <v>25</v>
      </c>
      <c r="F69" s="430" t="s">
        <v>14</v>
      </c>
      <c r="G69" s="431" t="s">
        <v>1</v>
      </c>
      <c r="H69" s="431" t="s">
        <v>452</v>
      </c>
      <c r="I69" s="432">
        <v>45309</v>
      </c>
      <c r="J69" s="432">
        <v>45330</v>
      </c>
      <c r="K69" s="432">
        <v>45666</v>
      </c>
      <c r="L69" s="433">
        <v>1.242</v>
      </c>
      <c r="M69" s="35"/>
    </row>
    <row r="70" spans="2:13" s="34" customFormat="1" ht="18" customHeight="1" x14ac:dyDescent="0.25">
      <c r="B70" s="1112"/>
      <c r="C70" s="764" t="s">
        <v>687</v>
      </c>
      <c r="D70" s="431" t="s">
        <v>40</v>
      </c>
      <c r="E70" s="430" t="s">
        <v>13</v>
      </c>
      <c r="F70" s="430" t="s">
        <v>14</v>
      </c>
      <c r="G70" s="431" t="s">
        <v>2</v>
      </c>
      <c r="H70" s="431" t="s">
        <v>186</v>
      </c>
      <c r="I70" s="432">
        <v>45460</v>
      </c>
      <c r="J70" s="432">
        <v>45643</v>
      </c>
      <c r="K70" s="431" t="s">
        <v>630</v>
      </c>
      <c r="L70" s="433">
        <v>3.45</v>
      </c>
      <c r="M70" s="35"/>
    </row>
    <row r="71" spans="2:13" s="34" customFormat="1" ht="18" customHeight="1" x14ac:dyDescent="0.25">
      <c r="B71" s="1112"/>
      <c r="C71" s="764" t="s">
        <v>688</v>
      </c>
      <c r="D71" s="431" t="s">
        <v>689</v>
      </c>
      <c r="E71" s="430" t="s">
        <v>25</v>
      </c>
      <c r="F71" s="430" t="s">
        <v>14</v>
      </c>
      <c r="G71" s="431" t="s">
        <v>2</v>
      </c>
      <c r="H71" s="431" t="s">
        <v>186</v>
      </c>
      <c r="I71" s="432">
        <v>45377</v>
      </c>
      <c r="J71" s="432">
        <v>45393</v>
      </c>
      <c r="K71" s="431" t="s">
        <v>630</v>
      </c>
      <c r="L71" s="433">
        <v>1.68</v>
      </c>
      <c r="M71" s="35"/>
    </row>
    <row r="72" spans="2:13" s="34" customFormat="1" ht="18" customHeight="1" x14ac:dyDescent="0.25">
      <c r="B72" s="1112"/>
      <c r="C72" s="764" t="s">
        <v>54</v>
      </c>
      <c r="D72" s="431" t="s">
        <v>55</v>
      </c>
      <c r="E72" s="430" t="s">
        <v>22</v>
      </c>
      <c r="F72" s="430" t="s">
        <v>20</v>
      </c>
      <c r="G72" s="431" t="s">
        <v>2</v>
      </c>
      <c r="H72" s="431" t="s">
        <v>56</v>
      </c>
      <c r="I72" s="432">
        <v>45217</v>
      </c>
      <c r="J72" s="432">
        <v>45244</v>
      </c>
      <c r="K72" s="431" t="s">
        <v>630</v>
      </c>
      <c r="L72" s="433">
        <v>9.99315</v>
      </c>
      <c r="M72" s="35"/>
    </row>
    <row r="73" spans="2:13" s="34" customFormat="1" ht="18" customHeight="1" x14ac:dyDescent="0.25">
      <c r="B73" s="1112"/>
      <c r="C73" s="764" t="s">
        <v>222</v>
      </c>
      <c r="D73" s="431" t="s">
        <v>35</v>
      </c>
      <c r="E73" s="430" t="s">
        <v>19</v>
      </c>
      <c r="F73" s="430" t="s">
        <v>14</v>
      </c>
      <c r="G73" s="431" t="s">
        <v>1</v>
      </c>
      <c r="H73" s="431" t="s">
        <v>23</v>
      </c>
      <c r="I73" s="432">
        <v>45091</v>
      </c>
      <c r="J73" s="432">
        <v>45119</v>
      </c>
      <c r="K73" s="432">
        <v>45156</v>
      </c>
      <c r="L73" s="433">
        <v>1.3</v>
      </c>
      <c r="M73" s="35"/>
    </row>
    <row r="74" spans="2:13" s="34" customFormat="1" ht="18" customHeight="1" x14ac:dyDescent="0.25">
      <c r="B74" s="1112"/>
      <c r="C74" s="764" t="s">
        <v>60</v>
      </c>
      <c r="D74" s="431" t="s">
        <v>31</v>
      </c>
      <c r="E74" s="430" t="s">
        <v>32</v>
      </c>
      <c r="F74" s="430" t="s">
        <v>14</v>
      </c>
      <c r="G74" s="431" t="s">
        <v>3</v>
      </c>
      <c r="H74" s="431" t="s">
        <v>452</v>
      </c>
      <c r="I74" s="432">
        <v>44678</v>
      </c>
      <c r="J74" s="432">
        <v>44727</v>
      </c>
      <c r="K74" s="432">
        <v>45140</v>
      </c>
      <c r="L74" s="433">
        <v>6.8250000000000002</v>
      </c>
      <c r="M74" s="35"/>
    </row>
    <row r="75" spans="2:13" s="34" customFormat="1" ht="18" customHeight="1" x14ac:dyDescent="0.25">
      <c r="B75" s="1112"/>
      <c r="C75" s="764" t="s">
        <v>461</v>
      </c>
      <c r="D75" s="431" t="s">
        <v>37</v>
      </c>
      <c r="E75" s="430" t="s">
        <v>39</v>
      </c>
      <c r="F75" s="430" t="s">
        <v>20</v>
      </c>
      <c r="G75" s="431" t="s">
        <v>1</v>
      </c>
      <c r="H75" s="431" t="s">
        <v>452</v>
      </c>
      <c r="I75" s="432">
        <v>45464</v>
      </c>
      <c r="J75" s="432">
        <v>45530</v>
      </c>
      <c r="K75" s="431" t="s">
        <v>630</v>
      </c>
      <c r="L75" s="433">
        <v>13.3</v>
      </c>
      <c r="M75" s="35"/>
    </row>
    <row r="76" spans="2:13" s="34" customFormat="1" ht="18" customHeight="1" x14ac:dyDescent="0.25">
      <c r="B76" s="1112"/>
      <c r="C76" s="764" t="s">
        <v>199</v>
      </c>
      <c r="D76" s="431" t="s">
        <v>31</v>
      </c>
      <c r="E76" s="430" t="s">
        <v>27</v>
      </c>
      <c r="F76" s="430" t="s">
        <v>14</v>
      </c>
      <c r="G76" s="431" t="s">
        <v>1</v>
      </c>
      <c r="H76" s="431" t="s">
        <v>59</v>
      </c>
      <c r="I76" s="432">
        <v>45240</v>
      </c>
      <c r="J76" s="432">
        <v>45261</v>
      </c>
      <c r="K76" s="431" t="s">
        <v>630</v>
      </c>
      <c r="L76" s="433">
        <v>6.9</v>
      </c>
      <c r="M76" s="35"/>
    </row>
    <row r="77" spans="2:13" s="34" customFormat="1" ht="18" customHeight="1" x14ac:dyDescent="0.25">
      <c r="B77" s="1112"/>
      <c r="C77" s="764" t="s">
        <v>200</v>
      </c>
      <c r="D77" s="431" t="s">
        <v>679</v>
      </c>
      <c r="E77" s="430" t="s">
        <v>19</v>
      </c>
      <c r="F77" s="430" t="s">
        <v>14</v>
      </c>
      <c r="G77" s="431" t="s">
        <v>1</v>
      </c>
      <c r="H77" s="431" t="s">
        <v>452</v>
      </c>
      <c r="I77" s="432">
        <v>45057</v>
      </c>
      <c r="J77" s="432">
        <v>45075</v>
      </c>
      <c r="K77" s="432">
        <v>45160</v>
      </c>
      <c r="L77" s="433">
        <v>8.5295299999999994</v>
      </c>
      <c r="M77" s="35"/>
    </row>
    <row r="78" spans="2:13" s="34" customFormat="1" ht="18" customHeight="1" x14ac:dyDescent="0.25">
      <c r="B78" s="1112"/>
      <c r="C78" s="764" t="s">
        <v>187</v>
      </c>
      <c r="D78" s="431" t="s">
        <v>481</v>
      </c>
      <c r="E78" s="430" t="s">
        <v>26</v>
      </c>
      <c r="F78" s="430" t="s">
        <v>14</v>
      </c>
      <c r="G78" s="431" t="s">
        <v>1</v>
      </c>
      <c r="H78" s="431" t="s">
        <v>186</v>
      </c>
      <c r="I78" s="432">
        <v>44893</v>
      </c>
      <c r="J78" s="432">
        <v>44909</v>
      </c>
      <c r="K78" s="432">
        <v>44924</v>
      </c>
      <c r="L78" s="433">
        <v>2.3597999999999999</v>
      </c>
      <c r="M78" s="35"/>
    </row>
    <row r="79" spans="2:13" s="34" customFormat="1" ht="18" customHeight="1" x14ac:dyDescent="0.25">
      <c r="B79" s="1112"/>
      <c r="C79" s="764" t="s">
        <v>47</v>
      </c>
      <c r="D79" s="431" t="s">
        <v>38</v>
      </c>
      <c r="E79" s="430" t="s">
        <v>32</v>
      </c>
      <c r="F79" s="430" t="s">
        <v>14</v>
      </c>
      <c r="G79" s="431" t="s">
        <v>1</v>
      </c>
      <c r="H79" s="431" t="s">
        <v>23</v>
      </c>
      <c r="I79" s="432">
        <v>45439</v>
      </c>
      <c r="J79" s="432">
        <v>45454</v>
      </c>
      <c r="K79" s="432">
        <v>45586</v>
      </c>
      <c r="L79" s="433">
        <v>2.5</v>
      </c>
      <c r="M79" s="35"/>
    </row>
    <row r="80" spans="2:13" s="34" customFormat="1" ht="18" customHeight="1" x14ac:dyDescent="0.25">
      <c r="B80" s="1112"/>
      <c r="C80" s="764" t="s">
        <v>49</v>
      </c>
      <c r="D80" s="431" t="s">
        <v>31</v>
      </c>
      <c r="E80" s="430" t="s">
        <v>45</v>
      </c>
      <c r="F80" s="430" t="s">
        <v>20</v>
      </c>
      <c r="G80" s="431" t="s">
        <v>1</v>
      </c>
      <c r="H80" s="431" t="s">
        <v>452</v>
      </c>
      <c r="I80" s="432">
        <v>44552</v>
      </c>
      <c r="J80" s="432">
        <v>44609</v>
      </c>
      <c r="K80" s="432">
        <v>44811</v>
      </c>
      <c r="L80" s="433">
        <v>8.5608000000000004</v>
      </c>
      <c r="M80" s="35"/>
    </row>
    <row r="81" spans="2:13" s="34" customFormat="1" ht="18" customHeight="1" x14ac:dyDescent="0.25">
      <c r="B81" s="1112"/>
      <c r="C81" s="764" t="s">
        <v>465</v>
      </c>
      <c r="D81" s="431" t="s">
        <v>466</v>
      </c>
      <c r="E81" s="430" t="s">
        <v>19</v>
      </c>
      <c r="F81" s="430" t="s">
        <v>14</v>
      </c>
      <c r="G81" s="431" t="s">
        <v>1</v>
      </c>
      <c r="H81" s="431" t="s">
        <v>59</v>
      </c>
      <c r="I81" s="432">
        <v>45594</v>
      </c>
      <c r="J81" s="432">
        <v>45614</v>
      </c>
      <c r="K81" s="432">
        <v>45630</v>
      </c>
      <c r="L81" s="433">
        <v>2.4</v>
      </c>
      <c r="M81" s="35"/>
    </row>
    <row r="82" spans="2:13" s="34" customFormat="1" ht="18" customHeight="1" x14ac:dyDescent="0.25">
      <c r="B82" s="1112"/>
      <c r="C82" s="764" t="s">
        <v>202</v>
      </c>
      <c r="D82" s="31" t="s">
        <v>223</v>
      </c>
      <c r="E82" s="30" t="s">
        <v>33</v>
      </c>
      <c r="F82" s="30" t="s">
        <v>14</v>
      </c>
      <c r="G82" s="31" t="s">
        <v>203</v>
      </c>
      <c r="H82" s="31" t="s">
        <v>452</v>
      </c>
      <c r="I82" s="32">
        <v>45050</v>
      </c>
      <c r="J82" s="32">
        <v>45114</v>
      </c>
      <c r="K82" s="32">
        <v>45540</v>
      </c>
      <c r="L82" s="33">
        <v>5.5996100000000002</v>
      </c>
      <c r="M82" s="35"/>
    </row>
    <row r="83" spans="2:13" s="34" customFormat="1" ht="18" customHeight="1" x14ac:dyDescent="0.25">
      <c r="B83" s="1112"/>
      <c r="C83" s="764" t="s">
        <v>467</v>
      </c>
      <c r="D83" s="765" t="s">
        <v>192</v>
      </c>
      <c r="E83" s="766" t="s">
        <v>25</v>
      </c>
      <c r="F83" s="766" t="s">
        <v>14</v>
      </c>
      <c r="G83" s="765" t="s">
        <v>1</v>
      </c>
      <c r="H83" s="765" t="s">
        <v>452</v>
      </c>
      <c r="I83" s="767">
        <v>45498</v>
      </c>
      <c r="J83" s="767">
        <v>45530</v>
      </c>
      <c r="K83" s="431" t="s">
        <v>630</v>
      </c>
      <c r="L83" s="768">
        <v>4.8608000000000002</v>
      </c>
      <c r="M83" s="35"/>
    </row>
    <row r="84" spans="2:13" s="34" customFormat="1" ht="18" customHeight="1" x14ac:dyDescent="0.25">
      <c r="B84" s="1112"/>
      <c r="C84" s="764" t="s">
        <v>204</v>
      </c>
      <c r="D84" s="765" t="s">
        <v>690</v>
      </c>
      <c r="E84" s="766" t="s">
        <v>15</v>
      </c>
      <c r="F84" s="766" t="s">
        <v>14</v>
      </c>
      <c r="G84" s="765" t="s">
        <v>1</v>
      </c>
      <c r="H84" s="765" t="s">
        <v>452</v>
      </c>
      <c r="I84" s="767">
        <v>45086</v>
      </c>
      <c r="J84" s="767">
        <v>45121</v>
      </c>
      <c r="K84" s="767">
        <v>45316</v>
      </c>
      <c r="L84" s="768">
        <v>28.5</v>
      </c>
      <c r="M84" s="35"/>
    </row>
    <row r="85" spans="2:13" s="34" customFormat="1" ht="18" customHeight="1" x14ac:dyDescent="0.25">
      <c r="B85" s="1112"/>
      <c r="C85" s="764" t="s">
        <v>482</v>
      </c>
      <c r="D85" s="431" t="s">
        <v>136</v>
      </c>
      <c r="E85" s="430" t="s">
        <v>36</v>
      </c>
      <c r="F85" s="430" t="s">
        <v>20</v>
      </c>
      <c r="G85" s="431" t="s">
        <v>1</v>
      </c>
      <c r="H85" s="431" t="s">
        <v>186</v>
      </c>
      <c r="I85" s="432">
        <v>45076</v>
      </c>
      <c r="J85" s="432">
        <v>45097</v>
      </c>
      <c r="K85" s="432">
        <v>45237</v>
      </c>
      <c r="L85" s="433">
        <v>2.0499999999999998</v>
      </c>
      <c r="M85" s="35"/>
    </row>
    <row r="86" spans="2:13" s="34" customFormat="1" ht="18" customHeight="1" x14ac:dyDescent="0.25">
      <c r="B86" s="1112"/>
      <c r="C86" s="764" t="s">
        <v>206</v>
      </c>
      <c r="D86" s="431" t="s">
        <v>691</v>
      </c>
      <c r="E86" s="430" t="s">
        <v>24</v>
      </c>
      <c r="F86" s="430" t="s">
        <v>14</v>
      </c>
      <c r="G86" s="431" t="s">
        <v>1</v>
      </c>
      <c r="H86" s="431" t="s">
        <v>452</v>
      </c>
      <c r="I86" s="432">
        <v>45163</v>
      </c>
      <c r="J86" s="432">
        <v>45243</v>
      </c>
      <c r="K86" s="431" t="s">
        <v>630</v>
      </c>
      <c r="L86" s="433">
        <v>4.0011999999999999</v>
      </c>
      <c r="M86" s="35"/>
    </row>
    <row r="87" spans="2:13" s="34" customFormat="1" ht="18" customHeight="1" x14ac:dyDescent="0.25">
      <c r="B87" s="1112"/>
      <c r="C87" s="764" t="s">
        <v>62</v>
      </c>
      <c r="D87" s="31" t="s">
        <v>42</v>
      </c>
      <c r="E87" s="30" t="s">
        <v>32</v>
      </c>
      <c r="F87" s="30" t="s">
        <v>14</v>
      </c>
      <c r="G87" s="31" t="s">
        <v>1</v>
      </c>
      <c r="H87" s="31" t="s">
        <v>479</v>
      </c>
      <c r="I87" s="32">
        <v>44922</v>
      </c>
      <c r="J87" s="32">
        <v>44965</v>
      </c>
      <c r="K87" s="32">
        <v>45105</v>
      </c>
      <c r="L87" s="33">
        <v>23.3333333</v>
      </c>
      <c r="M87" s="35"/>
    </row>
    <row r="88" spans="2:13" s="34" customFormat="1" ht="18" customHeight="1" x14ac:dyDescent="0.25">
      <c r="B88" s="1112"/>
      <c r="C88" s="764" t="s">
        <v>208</v>
      </c>
      <c r="D88" s="430" t="s">
        <v>483</v>
      </c>
      <c r="E88" s="766" t="s">
        <v>33</v>
      </c>
      <c r="F88" s="766" t="s">
        <v>14</v>
      </c>
      <c r="G88" s="765" t="s">
        <v>2</v>
      </c>
      <c r="H88" s="765" t="s">
        <v>59</v>
      </c>
      <c r="I88" s="767">
        <v>45008</v>
      </c>
      <c r="J88" s="767">
        <v>45036</v>
      </c>
      <c r="K88" s="767">
        <v>45174</v>
      </c>
      <c r="L88" s="768">
        <v>6.3959999999999999</v>
      </c>
      <c r="M88" s="35"/>
    </row>
    <row r="89" spans="2:13" s="34" customFormat="1" ht="18" customHeight="1" thickBot="1" x14ac:dyDescent="0.3">
      <c r="B89" s="1113"/>
      <c r="C89" s="769" t="s">
        <v>475</v>
      </c>
      <c r="D89" s="435" t="s">
        <v>29</v>
      </c>
      <c r="E89" s="434" t="s">
        <v>19</v>
      </c>
      <c r="F89" s="434" t="s">
        <v>14</v>
      </c>
      <c r="G89" s="435" t="s">
        <v>1</v>
      </c>
      <c r="H89" s="435" t="s">
        <v>186</v>
      </c>
      <c r="I89" s="436">
        <v>45148</v>
      </c>
      <c r="J89" s="436">
        <v>45198</v>
      </c>
      <c r="K89" s="436">
        <v>45469</v>
      </c>
      <c r="L89" s="437">
        <v>4.7131150000000002</v>
      </c>
      <c r="M89" s="35"/>
    </row>
    <row r="90" spans="2:13" s="34" customFormat="1" ht="18" customHeight="1" thickTop="1" thickBot="1" x14ac:dyDescent="0.3">
      <c r="C90" s="28"/>
      <c r="D90" s="29"/>
      <c r="E90" s="30"/>
      <c r="F90" s="30"/>
      <c r="G90" s="31"/>
      <c r="H90" s="31"/>
      <c r="I90" s="32"/>
      <c r="L90" s="35"/>
      <c r="M90" s="35"/>
    </row>
    <row r="91" spans="2:13" s="439" customFormat="1" ht="30.75" customHeight="1" thickTop="1" thickBot="1" x14ac:dyDescent="0.3">
      <c r="B91" s="1104" t="s">
        <v>692</v>
      </c>
      <c r="C91" s="1104"/>
      <c r="D91" s="1104"/>
      <c r="E91" s="1104"/>
      <c r="F91" s="1104"/>
      <c r="G91" s="1104"/>
      <c r="H91" s="1104"/>
      <c r="I91" s="1104"/>
      <c r="J91" s="438"/>
      <c r="K91" s="438"/>
      <c r="L91" s="438">
        <f t="shared" ref="L91" si="0">SUM(L6:L89)</f>
        <v>1039.2237513999999</v>
      </c>
      <c r="M91" s="440"/>
    </row>
    <row r="92" spans="2:13" ht="15.75" thickTop="1" x14ac:dyDescent="0.25"/>
    <row r="93" spans="2:13" x14ac:dyDescent="0.25">
      <c r="B93" s="441" t="s">
        <v>693</v>
      </c>
    </row>
    <row r="94" spans="2:13" x14ac:dyDescent="0.25">
      <c r="B94" s="441" t="s">
        <v>694</v>
      </c>
    </row>
    <row r="95" spans="2:13" x14ac:dyDescent="0.25">
      <c r="J95" s="442"/>
    </row>
  </sheetData>
  <mergeCells count="5">
    <mergeCell ref="B91:I91"/>
    <mergeCell ref="B6:B46"/>
    <mergeCell ref="B47:B60"/>
    <mergeCell ref="B61:B89"/>
    <mergeCell ref="B2:L2"/>
  </mergeCells>
  <pageMargins left="0.7" right="0.7" top="0.75" bottom="0.75" header="0.3" footer="0.3"/>
  <pageSetup scale="32" orientation="portrait" r:id="rId1"/>
  <colBreaks count="1" manualBreakCount="1">
    <brk id="13" max="84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24</vt:i4>
      </vt:variant>
      <vt:variant>
        <vt:lpstr>Rangos con nombre</vt:lpstr>
      </vt:variant>
      <vt:variant>
        <vt:i4>24</vt:i4>
      </vt:variant>
    </vt:vector>
  </HeadingPairs>
  <TitlesOfParts>
    <vt:vector size="48" baseType="lpstr">
      <vt:lpstr>CONTENIDO</vt:lpstr>
      <vt:lpstr>1. PRODUCCIÓN METÁLICA</vt:lpstr>
      <vt:lpstr>2. PRODUCCIÓN EMPRESAS</vt:lpstr>
      <vt:lpstr>3. PRODUCCIÓN DEPARTAMENTOS </vt:lpstr>
      <vt:lpstr>4. NO METÁLICA</vt:lpstr>
      <vt:lpstr>4.1. NO METÁLICA DEPARTAMENTOS</vt:lpstr>
      <vt:lpstr>4.2. CARBONÍFERA</vt:lpstr>
      <vt:lpstr>5. MACROECONÓMICAS</vt:lpstr>
      <vt:lpstr>6. EXPORTACIONES</vt:lpstr>
      <vt:lpstr>6.1 EXPORTACIONES PART</vt:lpstr>
      <vt:lpstr>6.2 EXPORT PRODUCTOS</vt:lpstr>
      <vt:lpstr>7. INVERSIONES</vt:lpstr>
      <vt:lpstr>8. INVERSIONES TIPO</vt:lpstr>
      <vt:lpstr>9. INVERSIONES RUBRO</vt:lpstr>
      <vt:lpstr>10. EMPLEO</vt:lpstr>
      <vt:lpstr>11. EMPLEO-GÉNERO</vt:lpstr>
      <vt:lpstr>12. TRANSFERENCIAS</vt:lpstr>
      <vt:lpstr>13. TRANSFERENCIAS 2</vt:lpstr>
      <vt:lpstr>14. CATASTRO ACTIVIDAD</vt:lpstr>
      <vt:lpstr>14.1 ACTIVIDAD MINERA</vt:lpstr>
      <vt:lpstr>14.2 ÁREAS RESTRINGIDAS</vt:lpstr>
      <vt:lpstr>15. RECAUDACIÓN</vt:lpstr>
      <vt:lpstr>CPIM 2025</vt:lpstr>
      <vt:lpstr>CPEM 2025</vt:lpstr>
      <vt:lpstr>'1. PRODUCCIÓN METÁLICA'!Área_de_impresión</vt:lpstr>
      <vt:lpstr>'10. EMPLEO'!Área_de_impresión</vt:lpstr>
      <vt:lpstr>'11. EMPLEO-GÉNERO'!Área_de_impresión</vt:lpstr>
      <vt:lpstr>'12. TRANSFERENCIAS'!Área_de_impresión</vt:lpstr>
      <vt:lpstr>'13. TRANSFERENCIAS 2'!Área_de_impresión</vt:lpstr>
      <vt:lpstr>'14. CATASTRO ACTIVIDAD'!Área_de_impresión</vt:lpstr>
      <vt:lpstr>'14.1 ACTIVIDAD MINERA'!Área_de_impresión</vt:lpstr>
      <vt:lpstr>'14.2 ÁREAS RESTRINGIDAS'!Área_de_impresión</vt:lpstr>
      <vt:lpstr>'15. RECAUDACIÓN'!Área_de_impresión</vt:lpstr>
      <vt:lpstr>'2. PRODUCCIÓN EMPRESAS'!Área_de_impresión</vt:lpstr>
      <vt:lpstr>'3. PRODUCCIÓN DEPARTAMENTOS '!Área_de_impresión</vt:lpstr>
      <vt:lpstr>'4. NO METÁLICA'!Área_de_impresión</vt:lpstr>
      <vt:lpstr>'4.1. NO METÁLICA DEPARTAMENTOS'!Área_de_impresión</vt:lpstr>
      <vt:lpstr>'4.2. CARBONÍFERA'!Área_de_impresión</vt:lpstr>
      <vt:lpstr>'5. MACROECONÓMICAS'!Área_de_impresión</vt:lpstr>
      <vt:lpstr>'6. EXPORTACIONES'!Área_de_impresión</vt:lpstr>
      <vt:lpstr>'6.1 EXPORTACIONES PART'!Área_de_impresión</vt:lpstr>
      <vt:lpstr>'6.2 EXPORT PRODUCTOS'!Área_de_impresión</vt:lpstr>
      <vt:lpstr>'7. INVERSIONES'!Área_de_impresión</vt:lpstr>
      <vt:lpstr>'8. INVERSIONES TIPO'!Área_de_impresión</vt:lpstr>
      <vt:lpstr>'9. INVERSIONES RUBRO'!Área_de_impresión</vt:lpstr>
      <vt:lpstr>CONTENIDO!Área_de_impresión</vt:lpstr>
      <vt:lpstr>'CPEM 2025'!Área_de_impresión</vt:lpstr>
      <vt:lpstr>'CPIM 2025'!Área_de_impresión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SEGURA PARRAGUEZ, ANGHELA MERCEDES</dc:creator>
  <cp:lastModifiedBy>Victor Carranza</cp:lastModifiedBy>
  <cp:lastPrinted>2022-09-01T14:01:14Z</cp:lastPrinted>
  <dcterms:created xsi:type="dcterms:W3CDTF">2021-02-25T21:18:08Z</dcterms:created>
  <dcterms:modified xsi:type="dcterms:W3CDTF">2025-07-09T22:35:18Z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{B6E2BAF9-61C8-408A-BAB6-94EC5949AFB7}</vt:lpwstr>
  </property>
</Properties>
</file>