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harts/chart4.xml" ContentType="application/vnd.openxmlformats-officedocument.drawingml.char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F:\MINISTERIO DE ENERGIA Y MINAS - MINEM\MINEM 2025\BEM 2025\6. BEM junio 2025\Consolidado\"/>
    </mc:Choice>
  </mc:AlternateContent>
  <xr:revisionPtr revIDLastSave="0" documentId="8_{C9DE55EF-A617-4457-B600-30470FD603AF}" xr6:coauthVersionLast="47" xr6:coauthVersionMax="47" xr10:uidLastSave="{00000000-0000-0000-0000-000000000000}"/>
  <bookViews>
    <workbookView xWindow="-120" yWindow="-120" windowWidth="29040" windowHeight="15840" tabRatio="764" xr2:uid="{00000000-000D-0000-FFFF-FFFF00000000}"/>
  </bookViews>
  <sheets>
    <sheet name="CONTENIDO" sheetId="424" r:id="rId1"/>
    <sheet name="1. PRODUCCIÓN METÁLICA" sheetId="1219" r:id="rId2"/>
    <sheet name="2. PRODUCCIÓN EMPRESAS" sheetId="1220" r:id="rId3"/>
    <sheet name="3. PRODUCCIÓN DEPARTAMENTOS " sheetId="1221" r:id="rId4"/>
    <sheet name="4. NO METÁLICA" sheetId="1201" r:id="rId5"/>
    <sheet name="4.1. NO METÁLICA DEPARTAMENTOS" sheetId="1202" r:id="rId6"/>
    <sheet name="4.2. CARBONÍFERA" sheetId="1203" r:id="rId7"/>
    <sheet name="5. MACROECONÓMICAS" sheetId="1204" r:id="rId8"/>
    <sheet name="6. EXPORTACIONES" sheetId="1205" r:id="rId9"/>
    <sheet name="6.1 EXPORTACIONES PART" sheetId="1206" r:id="rId10"/>
    <sheet name="6.2 EXPORT PRODUCTOS" sheetId="1207" r:id="rId11"/>
    <sheet name="7. INVERSIONES" sheetId="1208" r:id="rId12"/>
    <sheet name="8. INVERSIONES TIPO" sheetId="1209" r:id="rId13"/>
    <sheet name="9. INVERSIONES RUBRO" sheetId="1210" r:id="rId14"/>
    <sheet name="10. EMPLEO" sheetId="1211" r:id="rId15"/>
    <sheet name="11. EMPLEO-GÉNERO" sheetId="1212" r:id="rId16"/>
    <sheet name="12. TRANSFERENCIAS" sheetId="1213" r:id="rId17"/>
    <sheet name="13. TRANSFERENCIAS 2" sheetId="1214" r:id="rId18"/>
    <sheet name="14. CATASTRO ACTIVIDAD" sheetId="1215" r:id="rId19"/>
    <sheet name="14.1 ACTIVIDAD MINERA" sheetId="1217" r:id="rId20"/>
    <sheet name="14.2 ÁREAS RESTRINGIDAS" sheetId="1216" r:id="rId21"/>
    <sheet name="15. RECAUDACIÓN" sheetId="1218" r:id="rId22"/>
    <sheet name="CPIM 2025" sheetId="910" r:id="rId23"/>
    <sheet name="CPEM 2025" sheetId="864" r:id="rId24"/>
  </sheets>
  <definedNames>
    <definedName name="_xlnm._FilterDatabase" localSheetId="14" hidden="1">'10. EMPLEO'!$M$9:$O$18</definedName>
    <definedName name="_xlnm._FilterDatabase" localSheetId="16" hidden="1">'12. TRANSFERENCIAS'!$A$4:$K$4</definedName>
    <definedName name="_xlnm._FilterDatabase" localSheetId="17" hidden="1">'13. TRANSFERENCIAS 2'!$A$5:$K$5</definedName>
    <definedName name="_xlnm._FilterDatabase" localSheetId="2" hidden="1">'2. PRODUCCIÓN EMPRESAS'!$A$5:$E$106</definedName>
    <definedName name="_xlnm._FilterDatabase" localSheetId="3" hidden="1">'3. PRODUCCIÓN DEPARTAMENTOS '!$A$6:$E$117</definedName>
    <definedName name="_xlnm._FilterDatabase" localSheetId="12" hidden="1">'8. INVERSIONES TIPO'!#REF!</definedName>
    <definedName name="_xlnm._FilterDatabase" localSheetId="23" hidden="1">'CPEM 2025'!$B$4:$J$89</definedName>
    <definedName name="_xlnm.Print_Area" localSheetId="1">'1. PRODUCCIÓN METÁLICA'!$A$1:$O$67</definedName>
    <definedName name="_xlnm.Print_Area" localSheetId="14">'10. EMPLEO'!$A$1:$O$67</definedName>
    <definedName name="_xlnm.Print_Area" localSheetId="15">'11. EMPLEO-GÉNERO'!$A$1:$T$23</definedName>
    <definedName name="_xlnm.Print_Area" localSheetId="16">'12. TRANSFERENCIAS'!$A$1:$M$33</definedName>
    <definedName name="_xlnm.Print_Area" localSheetId="17">'13. TRANSFERENCIAS 2'!$A$1:$M$87</definedName>
    <definedName name="_xlnm.Print_Area" localSheetId="18">'14. CATASTRO ACTIVIDAD'!$A$1:$O$61</definedName>
    <definedName name="_xlnm.Print_Area" localSheetId="19">'14.1 ACTIVIDAD MINERA'!$A$1:$D$16</definedName>
    <definedName name="_xlnm.Print_Area" localSheetId="20">'14.2 ÁREAS RESTRINGIDAS'!$A$1:$F$29</definedName>
    <definedName name="_xlnm.Print_Area" localSheetId="21">'15. RECAUDACIÓN'!$A$1:$H$58</definedName>
    <definedName name="_xlnm.Print_Area" localSheetId="2">'2. PRODUCCIÓN EMPRESAS'!$A$1:$I$107</definedName>
    <definedName name="_xlnm.Print_Area" localSheetId="3">'3. PRODUCCIÓN DEPARTAMENTOS '!$A$1:$I$118</definedName>
    <definedName name="_xlnm.Print_Area" localSheetId="4">'4. NO METÁLICA'!$A$1:$J$44</definedName>
    <definedName name="_xlnm.Print_Area" localSheetId="5">'4.1. NO METÁLICA DEPARTAMENTOS'!$A$1:$J$131</definedName>
    <definedName name="_xlnm.Print_Area" localSheetId="6">'4.2. CARBONÍFERA'!$A$1:$J$15</definedName>
    <definedName name="_xlnm.Print_Area" localSheetId="7">'5. MACROECONÓMICAS'!$A$1:$K$49</definedName>
    <definedName name="_xlnm.Print_Area" localSheetId="8">'6. EXPORTACIONES'!$A$1:$L$110</definedName>
    <definedName name="_xlnm.Print_Area" localSheetId="9">'6.1 EXPORTACIONES PART'!$A$1:$S$26</definedName>
    <definedName name="_xlnm.Print_Area" localSheetId="10">'6.2 EXPORT PRODUCTOS'!$A$1:$D$40</definedName>
    <definedName name="_xlnm.Print_Area" localSheetId="11">'7. INVERSIONES'!$A$1:$I$62</definedName>
    <definedName name="_xlnm.Print_Area" localSheetId="12">'8. INVERSIONES TIPO'!$A$1:$I$89</definedName>
    <definedName name="_xlnm.Print_Area" localSheetId="13">'9. INVERSIONES RUBRO'!$A$1:$I$82</definedName>
    <definedName name="_xlnm.Print_Area" localSheetId="0">CONTENIDO!$A$1:$M$58</definedName>
    <definedName name="_xlnm.Print_Area" localSheetId="23">'CPEM 2025'!$A$1:$M$95</definedName>
    <definedName name="_xlnm.Print_Area" localSheetId="22">'CPIM 2025'!$A$1:$J$80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TI_2" localSheetId="1">#REF!</definedName>
    <definedName name="OTI_2" localSheetId="15">#REF!</definedName>
    <definedName name="OTI_2" localSheetId="19">#REF!</definedName>
    <definedName name="OTI_2" localSheetId="21">#REF!</definedName>
    <definedName name="OTI_2" localSheetId="2">#REF!</definedName>
    <definedName name="OTI_2" localSheetId="3">#REF!</definedName>
    <definedName name="OTI_2" localSheetId="7">#REF!</definedName>
    <definedName name="OTI_2" localSheetId="23">#REF!</definedName>
    <definedName name="OTI_2" localSheetId="22">#REF!</definedName>
    <definedName name="OTI_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6" i="1221" l="1"/>
  <c r="D116" i="1221"/>
  <c r="F115" i="1221"/>
  <c r="H116" i="1221" s="1"/>
  <c r="H115" i="1221" s="1"/>
  <c r="E115" i="1221"/>
  <c r="G115" i="1221" s="1"/>
  <c r="C115" i="1221"/>
  <c r="D115" i="1221" s="1"/>
  <c r="B115" i="1221"/>
  <c r="H114" i="1221"/>
  <c r="G114" i="1221"/>
  <c r="D114" i="1221"/>
  <c r="H113" i="1221"/>
  <c r="G113" i="1221"/>
  <c r="D113" i="1221"/>
  <c r="H112" i="1221"/>
  <c r="G112" i="1221"/>
  <c r="D112" i="1221"/>
  <c r="H111" i="1221"/>
  <c r="F111" i="1221"/>
  <c r="G111" i="1221" s="1"/>
  <c r="E111" i="1221"/>
  <c r="C111" i="1221"/>
  <c r="D111" i="1221" s="1"/>
  <c r="B111" i="1221"/>
  <c r="G110" i="1221"/>
  <c r="D110" i="1221"/>
  <c r="G109" i="1221"/>
  <c r="D109" i="1221"/>
  <c r="F108" i="1221"/>
  <c r="H109" i="1221" s="1"/>
  <c r="E108" i="1221"/>
  <c r="C108" i="1221"/>
  <c r="D108" i="1221" s="1"/>
  <c r="B108" i="1221"/>
  <c r="H107" i="1221"/>
  <c r="G107" i="1221"/>
  <c r="D107" i="1221"/>
  <c r="G106" i="1221"/>
  <c r="D106" i="1221"/>
  <c r="G105" i="1221"/>
  <c r="D105" i="1221"/>
  <c r="F104" i="1221"/>
  <c r="H106" i="1221" s="1"/>
  <c r="E104" i="1221"/>
  <c r="G104" i="1221" s="1"/>
  <c r="C104" i="1221"/>
  <c r="D104" i="1221" s="1"/>
  <c r="B104" i="1221"/>
  <c r="H103" i="1221"/>
  <c r="G103" i="1221"/>
  <c r="D103" i="1221"/>
  <c r="H102" i="1221"/>
  <c r="G102" i="1221"/>
  <c r="D102" i="1221"/>
  <c r="G101" i="1221"/>
  <c r="D101" i="1221"/>
  <c r="G100" i="1221"/>
  <c r="D100" i="1221"/>
  <c r="G99" i="1221"/>
  <c r="D99" i="1221"/>
  <c r="G98" i="1221"/>
  <c r="F97" i="1221"/>
  <c r="H101" i="1221" s="1"/>
  <c r="E97" i="1221"/>
  <c r="C97" i="1221"/>
  <c r="D97" i="1221" s="1"/>
  <c r="B97" i="1221"/>
  <c r="H96" i="1221"/>
  <c r="G96" i="1221"/>
  <c r="D96" i="1221"/>
  <c r="G95" i="1221"/>
  <c r="D95" i="1221"/>
  <c r="H94" i="1221"/>
  <c r="G94" i="1221"/>
  <c r="D94" i="1221"/>
  <c r="H93" i="1221"/>
  <c r="G93" i="1221"/>
  <c r="D93" i="1221"/>
  <c r="H92" i="1221"/>
  <c r="G92" i="1221"/>
  <c r="D92" i="1221"/>
  <c r="H91" i="1221"/>
  <c r="G91" i="1221"/>
  <c r="D91" i="1221"/>
  <c r="H90" i="1221"/>
  <c r="G90" i="1221"/>
  <c r="D90" i="1221"/>
  <c r="F89" i="1221"/>
  <c r="H95" i="1221" s="1"/>
  <c r="E89" i="1221"/>
  <c r="G89" i="1221" s="1"/>
  <c r="C89" i="1221"/>
  <c r="B89" i="1221"/>
  <c r="D89" i="1221" s="1"/>
  <c r="G88" i="1221"/>
  <c r="D88" i="1221"/>
  <c r="F87" i="1221"/>
  <c r="G87" i="1221" s="1"/>
  <c r="E87" i="1221"/>
  <c r="C87" i="1221"/>
  <c r="D87" i="1221" s="1"/>
  <c r="B87" i="1221"/>
  <c r="H86" i="1221"/>
  <c r="H85" i="1221" s="1"/>
  <c r="G86" i="1221"/>
  <c r="D86" i="1221"/>
  <c r="F85" i="1221"/>
  <c r="E85" i="1221"/>
  <c r="G85" i="1221" s="1"/>
  <c r="C85" i="1221"/>
  <c r="B85" i="1221"/>
  <c r="D85" i="1221" s="1"/>
  <c r="H84" i="1221"/>
  <c r="H83" i="1221"/>
  <c r="G83" i="1221"/>
  <c r="D83" i="1221"/>
  <c r="H82" i="1221"/>
  <c r="G82" i="1221"/>
  <c r="D82" i="1221"/>
  <c r="H81" i="1221"/>
  <c r="G81" i="1221"/>
  <c r="D81" i="1221"/>
  <c r="H80" i="1221"/>
  <c r="G80" i="1221"/>
  <c r="D80" i="1221"/>
  <c r="G79" i="1221"/>
  <c r="D79" i="1221"/>
  <c r="G78" i="1221"/>
  <c r="D78" i="1221"/>
  <c r="H77" i="1221"/>
  <c r="G77" i="1221"/>
  <c r="D77" i="1221"/>
  <c r="H76" i="1221"/>
  <c r="G76" i="1221"/>
  <c r="D76" i="1221"/>
  <c r="H75" i="1221"/>
  <c r="G75" i="1221"/>
  <c r="D75" i="1221"/>
  <c r="H74" i="1221"/>
  <c r="G74" i="1221"/>
  <c r="D74" i="1221"/>
  <c r="H73" i="1221"/>
  <c r="G73" i="1221"/>
  <c r="D73" i="1221"/>
  <c r="F72" i="1221"/>
  <c r="H79" i="1221" s="1"/>
  <c r="E72" i="1221"/>
  <c r="C72" i="1221"/>
  <c r="D72" i="1221" s="1"/>
  <c r="B72" i="1221"/>
  <c r="H70" i="1221"/>
  <c r="G70" i="1221"/>
  <c r="H69" i="1221"/>
  <c r="G69" i="1221"/>
  <c r="D69" i="1221"/>
  <c r="H68" i="1221"/>
  <c r="G68" i="1221"/>
  <c r="D68" i="1221"/>
  <c r="H67" i="1221"/>
  <c r="G67" i="1221"/>
  <c r="D67" i="1221"/>
  <c r="H66" i="1221"/>
  <c r="G66" i="1221"/>
  <c r="D66" i="1221"/>
  <c r="G65" i="1221"/>
  <c r="D65" i="1221"/>
  <c r="H64" i="1221"/>
  <c r="G64" i="1221"/>
  <c r="D64" i="1221"/>
  <c r="H63" i="1221"/>
  <c r="G63" i="1221"/>
  <c r="D63" i="1221"/>
  <c r="H62" i="1221"/>
  <c r="G62" i="1221"/>
  <c r="D62" i="1221"/>
  <c r="H61" i="1221"/>
  <c r="G61" i="1221"/>
  <c r="D61" i="1221"/>
  <c r="H60" i="1221"/>
  <c r="G60" i="1221"/>
  <c r="D60" i="1221"/>
  <c r="G59" i="1221"/>
  <c r="D59" i="1221"/>
  <c r="H58" i="1221"/>
  <c r="G58" i="1221"/>
  <c r="D58" i="1221"/>
  <c r="H57" i="1221"/>
  <c r="G57" i="1221"/>
  <c r="D57" i="1221"/>
  <c r="H56" i="1221"/>
  <c r="G56" i="1221"/>
  <c r="D56" i="1221"/>
  <c r="H55" i="1221"/>
  <c r="G55" i="1221"/>
  <c r="D55" i="1221"/>
  <c r="H54" i="1221"/>
  <c r="G54" i="1221"/>
  <c r="D54" i="1221"/>
  <c r="G53" i="1221"/>
  <c r="F53" i="1221"/>
  <c r="H59" i="1221" s="1"/>
  <c r="E53" i="1221"/>
  <c r="C53" i="1221"/>
  <c r="D53" i="1221" s="1"/>
  <c r="B53" i="1221"/>
  <c r="G52" i="1221"/>
  <c r="D52" i="1221"/>
  <c r="H51" i="1221"/>
  <c r="H50" i="1221"/>
  <c r="G50" i="1221"/>
  <c r="D50" i="1221"/>
  <c r="H49" i="1221"/>
  <c r="G49" i="1221"/>
  <c r="D49" i="1221"/>
  <c r="H48" i="1221"/>
  <c r="G48" i="1221"/>
  <c r="D48" i="1221"/>
  <c r="H47" i="1221"/>
  <c r="G47" i="1221"/>
  <c r="D47" i="1221"/>
  <c r="G46" i="1221"/>
  <c r="D46" i="1221"/>
  <c r="H45" i="1221"/>
  <c r="G45" i="1221"/>
  <c r="D45" i="1221"/>
  <c r="H44" i="1221"/>
  <c r="G44" i="1221"/>
  <c r="D44" i="1221"/>
  <c r="H43" i="1221"/>
  <c r="G43" i="1221"/>
  <c r="D43" i="1221"/>
  <c r="H42" i="1221"/>
  <c r="G42" i="1221"/>
  <c r="D42" i="1221"/>
  <c r="H41" i="1221"/>
  <c r="G41" i="1221"/>
  <c r="D41" i="1221"/>
  <c r="F40" i="1221"/>
  <c r="G40" i="1221" s="1"/>
  <c r="E40" i="1221"/>
  <c r="C40" i="1221"/>
  <c r="D40" i="1221" s="1"/>
  <c r="B40" i="1221"/>
  <c r="G38" i="1221"/>
  <c r="D38" i="1221"/>
  <c r="G37" i="1221"/>
  <c r="D37" i="1221"/>
  <c r="G36" i="1221"/>
  <c r="D36" i="1221"/>
  <c r="G35" i="1221"/>
  <c r="D35" i="1221"/>
  <c r="H34" i="1221"/>
  <c r="G34" i="1221"/>
  <c r="D34" i="1221"/>
  <c r="G33" i="1221"/>
  <c r="D33" i="1221"/>
  <c r="G32" i="1221"/>
  <c r="D32" i="1221"/>
  <c r="G31" i="1221"/>
  <c r="D31" i="1221"/>
  <c r="G30" i="1221"/>
  <c r="D30" i="1221"/>
  <c r="G29" i="1221"/>
  <c r="D29" i="1221"/>
  <c r="H28" i="1221"/>
  <c r="G28" i="1221"/>
  <c r="D28" i="1221"/>
  <c r="G27" i="1221"/>
  <c r="D27" i="1221"/>
  <c r="G26" i="1221"/>
  <c r="D26" i="1221"/>
  <c r="G25" i="1221"/>
  <c r="D25" i="1221"/>
  <c r="G24" i="1221"/>
  <c r="D24" i="1221"/>
  <c r="G23" i="1221"/>
  <c r="D23" i="1221"/>
  <c r="F22" i="1221"/>
  <c r="H27" i="1221" s="1"/>
  <c r="E22" i="1221"/>
  <c r="D22" i="1221"/>
  <c r="C22" i="1221"/>
  <c r="B22" i="1221"/>
  <c r="G21" i="1221"/>
  <c r="D21" i="1221"/>
  <c r="G20" i="1221"/>
  <c r="G19" i="1221"/>
  <c r="D19" i="1221"/>
  <c r="G18" i="1221"/>
  <c r="D18" i="1221"/>
  <c r="H17" i="1221"/>
  <c r="G17" i="1221"/>
  <c r="D17" i="1221"/>
  <c r="H16" i="1221"/>
  <c r="G16" i="1221"/>
  <c r="D16" i="1221"/>
  <c r="H15" i="1221"/>
  <c r="G15" i="1221"/>
  <c r="D15" i="1221"/>
  <c r="G14" i="1221"/>
  <c r="D14" i="1221"/>
  <c r="G13" i="1221"/>
  <c r="D13" i="1221"/>
  <c r="G12" i="1221"/>
  <c r="D12" i="1221"/>
  <c r="H11" i="1221"/>
  <c r="G11" i="1221"/>
  <c r="D11" i="1221"/>
  <c r="H10" i="1221"/>
  <c r="G10" i="1221"/>
  <c r="D10" i="1221"/>
  <c r="H9" i="1221"/>
  <c r="G9" i="1221"/>
  <c r="D9" i="1221"/>
  <c r="G8" i="1221"/>
  <c r="D8" i="1221"/>
  <c r="G7" i="1221"/>
  <c r="D7" i="1221"/>
  <c r="F6" i="1221"/>
  <c r="H8" i="1221" s="1"/>
  <c r="E6" i="1221"/>
  <c r="C6" i="1221"/>
  <c r="D6" i="1221" s="1"/>
  <c r="B6" i="1221"/>
  <c r="G105" i="1220"/>
  <c r="D105" i="1220"/>
  <c r="F104" i="1220"/>
  <c r="H105" i="1220" s="1"/>
  <c r="H104" i="1220" s="1"/>
  <c r="E104" i="1220"/>
  <c r="C104" i="1220"/>
  <c r="D104" i="1220" s="1"/>
  <c r="B104" i="1220"/>
  <c r="G103" i="1220"/>
  <c r="D103" i="1220"/>
  <c r="G102" i="1220"/>
  <c r="D102" i="1220"/>
  <c r="G101" i="1220"/>
  <c r="D101" i="1220"/>
  <c r="G100" i="1220"/>
  <c r="D100" i="1220"/>
  <c r="F99" i="1220"/>
  <c r="H102" i="1220" s="1"/>
  <c r="E99" i="1220"/>
  <c r="D99" i="1220"/>
  <c r="C99" i="1220"/>
  <c r="B99" i="1220"/>
  <c r="G98" i="1220"/>
  <c r="D98" i="1220"/>
  <c r="G97" i="1220"/>
  <c r="D97" i="1220"/>
  <c r="G96" i="1220"/>
  <c r="D96" i="1220"/>
  <c r="F95" i="1220"/>
  <c r="H96" i="1220" s="1"/>
  <c r="E95" i="1220"/>
  <c r="C95" i="1220"/>
  <c r="D95" i="1220" s="1"/>
  <c r="B95" i="1220"/>
  <c r="H93" i="1220"/>
  <c r="G93" i="1220"/>
  <c r="D93" i="1220"/>
  <c r="G92" i="1220"/>
  <c r="G91" i="1220"/>
  <c r="D91" i="1220"/>
  <c r="G90" i="1220"/>
  <c r="D90" i="1220"/>
  <c r="G89" i="1220"/>
  <c r="D89" i="1220"/>
  <c r="F88" i="1220"/>
  <c r="H92" i="1220" s="1"/>
  <c r="E88" i="1220"/>
  <c r="C88" i="1220"/>
  <c r="D88" i="1220" s="1"/>
  <c r="B88" i="1220"/>
  <c r="H86" i="1220"/>
  <c r="G86" i="1220"/>
  <c r="G85" i="1220"/>
  <c r="D85" i="1220"/>
  <c r="H84" i="1220"/>
  <c r="G84" i="1220"/>
  <c r="D84" i="1220"/>
  <c r="H83" i="1220"/>
  <c r="G83" i="1220"/>
  <c r="D83" i="1220"/>
  <c r="H82" i="1220"/>
  <c r="G82" i="1220"/>
  <c r="D82" i="1220"/>
  <c r="H81" i="1220"/>
  <c r="G81" i="1220"/>
  <c r="D81" i="1220"/>
  <c r="H80" i="1220"/>
  <c r="G80" i="1220"/>
  <c r="G79" i="1220"/>
  <c r="F79" i="1220"/>
  <c r="H85" i="1220" s="1"/>
  <c r="H79" i="1220" s="1"/>
  <c r="E79" i="1220"/>
  <c r="C79" i="1220"/>
  <c r="D79" i="1220" s="1"/>
  <c r="B79" i="1220"/>
  <c r="G78" i="1220"/>
  <c r="D78" i="1220"/>
  <c r="G77" i="1220"/>
  <c r="D77" i="1220"/>
  <c r="H76" i="1220"/>
  <c r="G76" i="1220"/>
  <c r="D76" i="1220"/>
  <c r="H75" i="1220"/>
  <c r="G75" i="1220"/>
  <c r="D75" i="1220"/>
  <c r="H74" i="1220"/>
  <c r="G74" i="1220"/>
  <c r="D74" i="1220"/>
  <c r="G73" i="1220"/>
  <c r="D73" i="1220"/>
  <c r="G72" i="1220"/>
  <c r="D72" i="1220"/>
  <c r="F71" i="1220"/>
  <c r="H73" i="1220" s="1"/>
  <c r="E71" i="1220"/>
  <c r="C71" i="1220"/>
  <c r="D71" i="1220" s="1"/>
  <c r="B71" i="1220"/>
  <c r="G70" i="1220"/>
  <c r="D70" i="1220"/>
  <c r="F69" i="1220"/>
  <c r="G69" i="1220" s="1"/>
  <c r="E69" i="1220"/>
  <c r="C69" i="1220"/>
  <c r="D69" i="1220" s="1"/>
  <c r="B69" i="1220"/>
  <c r="G68" i="1220"/>
  <c r="D68" i="1220"/>
  <c r="G67" i="1220"/>
  <c r="F66" i="1220"/>
  <c r="H67" i="1220" s="1"/>
  <c r="E66" i="1220"/>
  <c r="G66" i="1220" s="1"/>
  <c r="C66" i="1220"/>
  <c r="D66" i="1220" s="1"/>
  <c r="B66" i="1220"/>
  <c r="H65" i="1220"/>
  <c r="G65" i="1220"/>
  <c r="D65" i="1220"/>
  <c r="H64" i="1220"/>
  <c r="H63" i="1220"/>
  <c r="G63" i="1220"/>
  <c r="D63" i="1220"/>
  <c r="G62" i="1220"/>
  <c r="D62" i="1220"/>
  <c r="G61" i="1220"/>
  <c r="D61" i="1220"/>
  <c r="H60" i="1220"/>
  <c r="G60" i="1220"/>
  <c r="D60" i="1220"/>
  <c r="H59" i="1220"/>
  <c r="G59" i="1220"/>
  <c r="D59" i="1220"/>
  <c r="H58" i="1220"/>
  <c r="G58" i="1220"/>
  <c r="D58" i="1220"/>
  <c r="H57" i="1220"/>
  <c r="G57" i="1220"/>
  <c r="D57" i="1220"/>
  <c r="G56" i="1220"/>
  <c r="D56" i="1220"/>
  <c r="G55" i="1220"/>
  <c r="D55" i="1220"/>
  <c r="F54" i="1220"/>
  <c r="H56" i="1220" s="1"/>
  <c r="E54" i="1220"/>
  <c r="C54" i="1220"/>
  <c r="D54" i="1220" s="1"/>
  <c r="B54" i="1220"/>
  <c r="H53" i="1220"/>
  <c r="G53" i="1220"/>
  <c r="D53" i="1220"/>
  <c r="H52" i="1220"/>
  <c r="G52" i="1220"/>
  <c r="D52" i="1220"/>
  <c r="H51" i="1220"/>
  <c r="G51" i="1220"/>
  <c r="D51" i="1220"/>
  <c r="G50" i="1220"/>
  <c r="D50" i="1220"/>
  <c r="G49" i="1220"/>
  <c r="D49" i="1220"/>
  <c r="G48" i="1220"/>
  <c r="D48" i="1220"/>
  <c r="H47" i="1220"/>
  <c r="G47" i="1220"/>
  <c r="D47" i="1220"/>
  <c r="H46" i="1220"/>
  <c r="G46" i="1220"/>
  <c r="D46" i="1220"/>
  <c r="H45" i="1220"/>
  <c r="G45" i="1220"/>
  <c r="D45" i="1220"/>
  <c r="G44" i="1220"/>
  <c r="D44" i="1220"/>
  <c r="G43" i="1220"/>
  <c r="D43" i="1220"/>
  <c r="F42" i="1220"/>
  <c r="H44" i="1220" s="1"/>
  <c r="E42" i="1220"/>
  <c r="C42" i="1220"/>
  <c r="D42" i="1220" s="1"/>
  <c r="B42" i="1220"/>
  <c r="H41" i="1220"/>
  <c r="G41" i="1220"/>
  <c r="D41" i="1220"/>
  <c r="H40" i="1220"/>
  <c r="G40" i="1220"/>
  <c r="D40" i="1220"/>
  <c r="H39" i="1220"/>
  <c r="G39" i="1220"/>
  <c r="D39" i="1220"/>
  <c r="G38" i="1220"/>
  <c r="D38" i="1220"/>
  <c r="G37" i="1220"/>
  <c r="D37" i="1220"/>
  <c r="H36" i="1220"/>
  <c r="G36" i="1220"/>
  <c r="D36" i="1220"/>
  <c r="H35" i="1220"/>
  <c r="G35" i="1220"/>
  <c r="D35" i="1220"/>
  <c r="H34" i="1220"/>
  <c r="G34" i="1220"/>
  <c r="D34" i="1220"/>
  <c r="H33" i="1220"/>
  <c r="G33" i="1220"/>
  <c r="D33" i="1220"/>
  <c r="G32" i="1220"/>
  <c r="D32" i="1220"/>
  <c r="G31" i="1220"/>
  <c r="D31" i="1220"/>
  <c r="F30" i="1220"/>
  <c r="H32" i="1220" s="1"/>
  <c r="E30" i="1220"/>
  <c r="C30" i="1220"/>
  <c r="D30" i="1220" s="1"/>
  <c r="B30" i="1220"/>
  <c r="H29" i="1220"/>
  <c r="G29" i="1220"/>
  <c r="D29" i="1220"/>
  <c r="H28" i="1220"/>
  <c r="G28" i="1220"/>
  <c r="D28" i="1220"/>
  <c r="H27" i="1220"/>
  <c r="G27" i="1220"/>
  <c r="D27" i="1220"/>
  <c r="G26" i="1220"/>
  <c r="D26" i="1220"/>
  <c r="G25" i="1220"/>
  <c r="D25" i="1220"/>
  <c r="G24" i="1220"/>
  <c r="D24" i="1220"/>
  <c r="H23" i="1220"/>
  <c r="G23" i="1220"/>
  <c r="D23" i="1220"/>
  <c r="H22" i="1220"/>
  <c r="G22" i="1220"/>
  <c r="D22" i="1220"/>
  <c r="H21" i="1220"/>
  <c r="G21" i="1220"/>
  <c r="D21" i="1220"/>
  <c r="G20" i="1220"/>
  <c r="D20" i="1220"/>
  <c r="G19" i="1220"/>
  <c r="D19" i="1220"/>
  <c r="F18" i="1220"/>
  <c r="H20" i="1220" s="1"/>
  <c r="E18" i="1220"/>
  <c r="C18" i="1220"/>
  <c r="D18" i="1220" s="1"/>
  <c r="B18" i="1220"/>
  <c r="H17" i="1220"/>
  <c r="G17" i="1220"/>
  <c r="D17" i="1220"/>
  <c r="H16" i="1220"/>
  <c r="G16" i="1220"/>
  <c r="D16" i="1220"/>
  <c r="H15" i="1220"/>
  <c r="G15" i="1220"/>
  <c r="D15" i="1220"/>
  <c r="G14" i="1220"/>
  <c r="D14" i="1220"/>
  <c r="G13" i="1220"/>
  <c r="D13" i="1220"/>
  <c r="H12" i="1220"/>
  <c r="G12" i="1220"/>
  <c r="D12" i="1220"/>
  <c r="H11" i="1220"/>
  <c r="G11" i="1220"/>
  <c r="D11" i="1220"/>
  <c r="H10" i="1220"/>
  <c r="G10" i="1220"/>
  <c r="D10" i="1220"/>
  <c r="H9" i="1220"/>
  <c r="G9" i="1220"/>
  <c r="D9" i="1220"/>
  <c r="G8" i="1220"/>
  <c r="D8" i="1220"/>
  <c r="G7" i="1220"/>
  <c r="D7" i="1220"/>
  <c r="F6" i="1220"/>
  <c r="H8" i="1220" s="1"/>
  <c r="E6" i="1220"/>
  <c r="C6" i="1220"/>
  <c r="D6" i="1220" s="1"/>
  <c r="B6" i="1220"/>
  <c r="N52" i="1219"/>
  <c r="M52" i="1219"/>
  <c r="L52" i="1219"/>
  <c r="K52" i="1219"/>
  <c r="J52" i="1219"/>
  <c r="I52" i="1219"/>
  <c r="H52" i="1219"/>
  <c r="G52" i="1219"/>
  <c r="F52" i="1219"/>
  <c r="E52" i="1219"/>
  <c r="D52" i="1219"/>
  <c r="C52" i="1219"/>
  <c r="B52" i="1219"/>
  <c r="N47" i="1219"/>
  <c r="M47" i="1219"/>
  <c r="L47" i="1219"/>
  <c r="K47" i="1219"/>
  <c r="J47" i="1219"/>
  <c r="I47" i="1219"/>
  <c r="H47" i="1219"/>
  <c r="G47" i="1219"/>
  <c r="F47" i="1219"/>
  <c r="E47" i="1219"/>
  <c r="D47" i="1219"/>
  <c r="C47" i="1219"/>
  <c r="B47" i="1219"/>
  <c r="N42" i="1219"/>
  <c r="M42" i="1219"/>
  <c r="L42" i="1219"/>
  <c r="K42" i="1219"/>
  <c r="J42" i="1219"/>
  <c r="I42" i="1219"/>
  <c r="H42" i="1219"/>
  <c r="G42" i="1219"/>
  <c r="F42" i="1219"/>
  <c r="E42" i="1219"/>
  <c r="D42" i="1219"/>
  <c r="C42" i="1219"/>
  <c r="B42" i="1219"/>
  <c r="O31" i="1219"/>
  <c r="N31" i="1219"/>
  <c r="M31" i="1219"/>
  <c r="L31" i="1219"/>
  <c r="K31" i="1219"/>
  <c r="J31" i="1219"/>
  <c r="I31" i="1219"/>
  <c r="H31" i="1219"/>
  <c r="G31" i="1219"/>
  <c r="F31" i="1219"/>
  <c r="E31" i="1219"/>
  <c r="D31" i="1219"/>
  <c r="C31" i="1219"/>
  <c r="B31" i="1219"/>
  <c r="O30" i="1219"/>
  <c r="O29" i="1219"/>
  <c r="O28" i="1219"/>
  <c r="O27" i="1219"/>
  <c r="O26" i="1219"/>
  <c r="O25" i="1219"/>
  <c r="O24" i="1219"/>
  <c r="O23" i="1219"/>
  <c r="O22" i="1219"/>
  <c r="O21" i="1219"/>
  <c r="O20" i="1219"/>
  <c r="O19" i="1219"/>
  <c r="O18" i="1219"/>
  <c r="O17" i="1219"/>
  <c r="H89" i="1221" l="1"/>
  <c r="G104" i="1220"/>
  <c r="G99" i="1220"/>
  <c r="G108" i="1221"/>
  <c r="H100" i="1220"/>
  <c r="H18" i="1221"/>
  <c r="H37" i="1221"/>
  <c r="H98" i="1221"/>
  <c r="H97" i="1221" s="1"/>
  <c r="H70" i="1220"/>
  <c r="H69" i="1220" s="1"/>
  <c r="G95" i="1220"/>
  <c r="H23" i="1221"/>
  <c r="H89" i="1220"/>
  <c r="H88" i="1220" s="1"/>
  <c r="G6" i="1220"/>
  <c r="G18" i="1220"/>
  <c r="G30" i="1220"/>
  <c r="G42" i="1220"/>
  <c r="G54" i="1220"/>
  <c r="G71" i="1220"/>
  <c r="G6" i="1221"/>
  <c r="H19" i="1221"/>
  <c r="H38" i="1221"/>
  <c r="H88" i="1221"/>
  <c r="H87" i="1221" s="1"/>
  <c r="H99" i="1221"/>
  <c r="H77" i="1220"/>
  <c r="H90" i="1220"/>
  <c r="H13" i="1220"/>
  <c r="H25" i="1220"/>
  <c r="H37" i="1220"/>
  <c r="H49" i="1220"/>
  <c r="H61" i="1220"/>
  <c r="H78" i="1220"/>
  <c r="H97" i="1220"/>
  <c r="H95" i="1220" s="1"/>
  <c r="H13" i="1221"/>
  <c r="H20" i="1221"/>
  <c r="H32" i="1221"/>
  <c r="H52" i="1221"/>
  <c r="H105" i="1221"/>
  <c r="H104" i="1221" s="1"/>
  <c r="G97" i="1221"/>
  <c r="H24" i="1220"/>
  <c r="H100" i="1221"/>
  <c r="H29" i="1221"/>
  <c r="G88" i="1220"/>
  <c r="H7" i="1220"/>
  <c r="H19" i="1220"/>
  <c r="H31" i="1220"/>
  <c r="H43" i="1220"/>
  <c r="H55" i="1220"/>
  <c r="H68" i="1220"/>
  <c r="H66" i="1220" s="1"/>
  <c r="H72" i="1220"/>
  <c r="H91" i="1220"/>
  <c r="H103" i="1220"/>
  <c r="H7" i="1221"/>
  <c r="H26" i="1221"/>
  <c r="H78" i="1221"/>
  <c r="H72" i="1221" s="1"/>
  <c r="H101" i="1220"/>
  <c r="H48" i="1220"/>
  <c r="H12" i="1221"/>
  <c r="H31" i="1221"/>
  <c r="H39" i="1221"/>
  <c r="H110" i="1221"/>
  <c r="H108" i="1221" s="1"/>
  <c r="H14" i="1220"/>
  <c r="H26" i="1220"/>
  <c r="H38" i="1220"/>
  <c r="H50" i="1220"/>
  <c r="H62" i="1220"/>
  <c r="H98" i="1220"/>
  <c r="H14" i="1221"/>
  <c r="H21" i="1221"/>
  <c r="H33" i="1221"/>
  <c r="H65" i="1221"/>
  <c r="H53" i="1221" s="1"/>
  <c r="G72" i="1221"/>
  <c r="H35" i="1221"/>
  <c r="H36" i="1221"/>
  <c r="H25" i="1221"/>
  <c r="H46" i="1221"/>
  <c r="H40" i="1221" s="1"/>
  <c r="G22" i="1221"/>
  <c r="H30" i="1221"/>
  <c r="H24" i="1221"/>
  <c r="H99" i="1220" l="1"/>
  <c r="H71" i="1220"/>
  <c r="H54" i="1220"/>
  <c r="H22" i="1221"/>
  <c r="H42" i="1220"/>
  <c r="H18" i="1220"/>
  <c r="H6" i="1221"/>
  <c r="H30" i="1220"/>
  <c r="H6" i="1220"/>
  <c r="E41" i="1218" l="1"/>
  <c r="C41" i="1218"/>
  <c r="B41" i="1218"/>
  <c r="G40" i="1218"/>
  <c r="G41" i="1218" s="1"/>
  <c r="G39" i="1218"/>
  <c r="E36" i="1218"/>
  <c r="D36" i="1218"/>
  <c r="C36" i="1218"/>
  <c r="B36" i="1218"/>
  <c r="G35" i="1218"/>
  <c r="G36" i="1218" s="1"/>
  <c r="G34" i="1218"/>
  <c r="E31" i="1218"/>
  <c r="D31" i="1218"/>
  <c r="C31" i="1218"/>
  <c r="B31" i="1218"/>
  <c r="G30" i="1218"/>
  <c r="G31" i="1218" s="1"/>
  <c r="G29" i="1218"/>
  <c r="G26" i="1218"/>
  <c r="G25" i="1218"/>
  <c r="G24" i="1218"/>
  <c r="G23" i="1218"/>
  <c r="G22" i="1218"/>
  <c r="G21" i="1218"/>
  <c r="F20" i="1218"/>
  <c r="E20" i="1218"/>
  <c r="D20" i="1218"/>
  <c r="C20" i="1218"/>
  <c r="B20" i="1218"/>
  <c r="G20" i="1218" s="1"/>
  <c r="G19" i="1218"/>
  <c r="G18" i="1218"/>
  <c r="G17" i="1218"/>
  <c r="G16" i="1218"/>
  <c r="G15" i="1218"/>
  <c r="G14" i="1218"/>
  <c r="G13" i="1218"/>
  <c r="G12" i="1218"/>
  <c r="G11" i="1218"/>
  <c r="G10" i="1218"/>
  <c r="G9" i="1218"/>
  <c r="G8" i="1218"/>
  <c r="G7" i="1218"/>
  <c r="G6" i="1218"/>
  <c r="C13" i="1217" l="1"/>
  <c r="A13" i="1217"/>
  <c r="D12" i="1217"/>
  <c r="D11" i="1217"/>
  <c r="D10" i="1217"/>
  <c r="D9" i="1217"/>
  <c r="D8" i="1217"/>
  <c r="D7" i="1217"/>
  <c r="D6" i="1217"/>
  <c r="D5" i="1217"/>
  <c r="D13" i="1217" s="1"/>
  <c r="C23" i="1216" l="1"/>
  <c r="E22" i="1216"/>
  <c r="E21" i="1216"/>
  <c r="E20" i="1216"/>
  <c r="E19" i="1216"/>
  <c r="E18" i="1216"/>
  <c r="E17" i="1216"/>
  <c r="E16" i="1216"/>
  <c r="E15" i="1216"/>
  <c r="E14" i="1216"/>
  <c r="E13" i="1216"/>
  <c r="E12" i="1216"/>
  <c r="E11" i="1216"/>
  <c r="E10" i="1216"/>
  <c r="E9" i="1216"/>
  <c r="E8" i="1216"/>
  <c r="E7" i="1216"/>
  <c r="E6" i="1216"/>
  <c r="E5" i="1216"/>
  <c r="N58" i="1215"/>
  <c r="N57" i="1215"/>
  <c r="N56" i="1215"/>
  <c r="N55" i="1215"/>
  <c r="N54" i="1215"/>
  <c r="N53" i="1215"/>
  <c r="N52" i="1215"/>
  <c r="N51" i="1215"/>
  <c r="N50" i="1215"/>
  <c r="N49" i="1215"/>
  <c r="N48" i="1215"/>
  <c r="N47" i="1215"/>
  <c r="N46" i="1215"/>
  <c r="N45" i="1215"/>
  <c r="N44" i="1215"/>
  <c r="N43" i="1215"/>
  <c r="N42" i="1215"/>
  <c r="N40" i="1215"/>
  <c r="N39" i="1215"/>
  <c r="N38" i="1215"/>
  <c r="N37" i="1215"/>
  <c r="N36" i="1215"/>
  <c r="N35" i="1215"/>
  <c r="N34" i="1215"/>
  <c r="N33" i="1215"/>
  <c r="N32" i="1215"/>
  <c r="N31" i="1215"/>
  <c r="N30" i="1215"/>
  <c r="N29" i="1215"/>
  <c r="N28" i="1215"/>
  <c r="N27" i="1215"/>
  <c r="N26" i="1215"/>
  <c r="N25" i="1215"/>
  <c r="N24" i="1215"/>
  <c r="N22" i="1215"/>
  <c r="N21" i="1215"/>
  <c r="N20" i="1215"/>
  <c r="N19" i="1215"/>
  <c r="N18" i="1215"/>
  <c r="N17" i="1215"/>
  <c r="N16" i="1215"/>
  <c r="N15" i="1215"/>
  <c r="N14" i="1215"/>
  <c r="N13" i="1215"/>
  <c r="N12" i="1215"/>
  <c r="N11" i="1215"/>
  <c r="N10" i="1215"/>
  <c r="N9" i="1215"/>
  <c r="N8" i="1215"/>
  <c r="N7" i="1215"/>
  <c r="N6" i="1215"/>
  <c r="L57" i="1214"/>
  <c r="K57" i="1214"/>
  <c r="J57" i="1214"/>
  <c r="I57" i="1214"/>
  <c r="H57" i="1214"/>
  <c r="G57" i="1214"/>
  <c r="F57" i="1214"/>
  <c r="E57" i="1214"/>
  <c r="D57" i="1214"/>
  <c r="C57" i="1214"/>
  <c r="B57" i="1214"/>
  <c r="L31" i="1214"/>
  <c r="K31" i="1214"/>
  <c r="J31" i="1214"/>
  <c r="L5" i="1214"/>
  <c r="K5" i="1214"/>
  <c r="J5" i="1214"/>
  <c r="I5" i="1214"/>
  <c r="H5" i="1214"/>
  <c r="G5" i="1214"/>
  <c r="F5" i="1214"/>
  <c r="E5" i="1214"/>
  <c r="D5" i="1214"/>
  <c r="C5" i="1214"/>
  <c r="B5" i="1214"/>
  <c r="L31" i="1213"/>
  <c r="K31" i="1213"/>
  <c r="J31" i="1213"/>
  <c r="I31" i="1213"/>
  <c r="H31" i="1213"/>
  <c r="G31" i="1213"/>
  <c r="F31" i="1213"/>
  <c r="E31" i="1213"/>
  <c r="D31" i="1213"/>
  <c r="C31" i="1213"/>
  <c r="B31" i="1213"/>
  <c r="O20" i="1212"/>
  <c r="N20" i="1212"/>
  <c r="L20" i="1212"/>
  <c r="K20" i="1212"/>
  <c r="J20" i="1212"/>
  <c r="I20" i="1212"/>
  <c r="H20" i="1212"/>
  <c r="G20" i="1212"/>
  <c r="F20" i="1212"/>
  <c r="E20" i="1212"/>
  <c r="D20" i="1212"/>
  <c r="C20" i="1212"/>
  <c r="B20" i="1212"/>
  <c r="S17" i="1212"/>
  <c r="S20" i="1212" s="1"/>
  <c r="R17" i="1212"/>
  <c r="R20" i="1212" s="1"/>
  <c r="Q17" i="1212"/>
  <c r="P17" i="1212"/>
  <c r="O17" i="1212"/>
  <c r="N17" i="1212"/>
  <c r="M17" i="1212"/>
  <c r="M20" i="1212" s="1"/>
  <c r="L17" i="1212"/>
  <c r="K17" i="1212"/>
  <c r="J17" i="1212"/>
  <c r="I17" i="1212"/>
  <c r="H17" i="1212"/>
  <c r="G17" i="1212"/>
  <c r="F17" i="1212"/>
  <c r="E17" i="1212"/>
  <c r="D17" i="1212"/>
  <c r="C17" i="1212"/>
  <c r="B17" i="1212"/>
  <c r="S14" i="1212"/>
  <c r="R14" i="1212"/>
  <c r="Q14" i="1212"/>
  <c r="Q20" i="1212" s="1"/>
  <c r="P14" i="1212"/>
  <c r="P20" i="1212" s="1"/>
  <c r="O14" i="1212"/>
  <c r="N14" i="1212"/>
  <c r="M14" i="1212"/>
  <c r="L14" i="1212"/>
  <c r="K14" i="1212"/>
  <c r="J14" i="1212"/>
  <c r="I14" i="1212"/>
  <c r="H14" i="1212"/>
  <c r="G14" i="1212"/>
  <c r="F14" i="1212"/>
  <c r="E14" i="1212"/>
  <c r="D14" i="1212"/>
  <c r="C14" i="1212"/>
  <c r="B14" i="1212"/>
  <c r="S9" i="1212"/>
  <c r="R9" i="1212"/>
  <c r="Q9" i="1212"/>
  <c r="P9" i="1212"/>
  <c r="O9" i="1212"/>
  <c r="N9" i="1212"/>
  <c r="M9" i="1212"/>
  <c r="L9" i="1212"/>
  <c r="K9" i="1212"/>
  <c r="J9" i="1212"/>
  <c r="I9" i="1212"/>
  <c r="H9" i="1212"/>
  <c r="G9" i="1212"/>
  <c r="F9" i="1212"/>
  <c r="E9" i="1212"/>
  <c r="D9" i="1212"/>
  <c r="C9" i="1212"/>
  <c r="B9" i="1212"/>
  <c r="N64" i="1211"/>
  <c r="N63" i="1211"/>
  <c r="N62" i="1211"/>
  <c r="N61" i="1211"/>
  <c r="N60" i="1211"/>
  <c r="N59" i="1211"/>
  <c r="N58" i="1211"/>
  <c r="N57" i="1211"/>
  <c r="N56" i="1211"/>
  <c r="N55" i="1211"/>
  <c r="N54" i="1211"/>
  <c r="N53" i="1211"/>
  <c r="N52" i="1211"/>
  <c r="N51" i="1211"/>
  <c r="N50" i="1211"/>
  <c r="N49" i="1211"/>
  <c r="N48" i="1211"/>
  <c r="N47" i="1211"/>
  <c r="N46" i="1211"/>
  <c r="N45" i="1211"/>
  <c r="N44" i="1211"/>
  <c r="N43" i="1211"/>
  <c r="N42" i="1211"/>
  <c r="N41" i="1211"/>
  <c r="N40" i="1211"/>
  <c r="N39" i="1211"/>
  <c r="I31" i="1211"/>
  <c r="H31" i="1211"/>
  <c r="G31" i="1211"/>
  <c r="C31" i="1211"/>
  <c r="B31" i="1211"/>
  <c r="D30" i="1211"/>
  <c r="D31" i="1211" s="1"/>
  <c r="I29" i="1211"/>
  <c r="J29" i="1211" s="1"/>
  <c r="D29" i="1211"/>
  <c r="I28" i="1211"/>
  <c r="J28" i="1211" s="1"/>
  <c r="I27" i="1211"/>
  <c r="J27" i="1211" s="1"/>
  <c r="I26" i="1211"/>
  <c r="J26" i="1211" s="1"/>
  <c r="I25" i="1211"/>
  <c r="J25" i="1211" s="1"/>
  <c r="I24" i="1211"/>
  <c r="J24" i="1211" s="1"/>
  <c r="J23" i="1211"/>
  <c r="I23" i="1211"/>
  <c r="I22" i="1211"/>
  <c r="J22" i="1211" s="1"/>
  <c r="D22" i="1211"/>
  <c r="I21" i="1211"/>
  <c r="J21" i="1211" s="1"/>
  <c r="D21" i="1211"/>
  <c r="I20" i="1211"/>
  <c r="J20" i="1211" s="1"/>
  <c r="D20" i="1211"/>
  <c r="I19" i="1211"/>
  <c r="J19" i="1211" s="1"/>
  <c r="D19" i="1211"/>
  <c r="I18" i="1211"/>
  <c r="J18" i="1211" s="1"/>
  <c r="D18" i="1211"/>
  <c r="I17" i="1211"/>
  <c r="J17" i="1211" s="1"/>
  <c r="D17" i="1211"/>
  <c r="J16" i="1211"/>
  <c r="I16" i="1211"/>
  <c r="C16" i="1211"/>
  <c r="B16" i="1211"/>
  <c r="D16" i="1211" s="1"/>
  <c r="I15" i="1211"/>
  <c r="J15" i="1211" s="1"/>
  <c r="D15" i="1211"/>
  <c r="I14" i="1211"/>
  <c r="J14" i="1211" s="1"/>
  <c r="D14" i="1211"/>
  <c r="I13" i="1211"/>
  <c r="J13" i="1211" s="1"/>
  <c r="D13" i="1211"/>
  <c r="I12" i="1211"/>
  <c r="J12" i="1211" s="1"/>
  <c r="D12" i="1211"/>
  <c r="I11" i="1211"/>
  <c r="J11" i="1211" s="1"/>
  <c r="D11" i="1211"/>
  <c r="J10" i="1211"/>
  <c r="I10" i="1211"/>
  <c r="D10" i="1211"/>
  <c r="I9" i="1211"/>
  <c r="J9" i="1211" s="1"/>
  <c r="D9" i="1211"/>
  <c r="I8" i="1211"/>
  <c r="J8" i="1211" s="1"/>
  <c r="D8" i="1211"/>
  <c r="I7" i="1211"/>
  <c r="J7" i="1211" s="1"/>
  <c r="D7" i="1211"/>
  <c r="I6" i="1211"/>
  <c r="J6" i="1211" s="1"/>
  <c r="D6" i="1211"/>
  <c r="J31" i="1211" l="1"/>
  <c r="G78" i="1210" l="1"/>
  <c r="D78" i="1210"/>
  <c r="G77" i="1210"/>
  <c r="D77" i="1210"/>
  <c r="G76" i="1210"/>
  <c r="D76" i="1210"/>
  <c r="G75" i="1210"/>
  <c r="G74" i="1210"/>
  <c r="G73" i="1210"/>
  <c r="D73" i="1210"/>
  <c r="G72" i="1210"/>
  <c r="D72" i="1210"/>
  <c r="G71" i="1210"/>
  <c r="D71" i="1210"/>
  <c r="G70" i="1210"/>
  <c r="D70" i="1210"/>
  <c r="G69" i="1210"/>
  <c r="D69" i="1210"/>
  <c r="G68" i="1210"/>
  <c r="D68" i="1210"/>
  <c r="G67" i="1210"/>
  <c r="F67" i="1210"/>
  <c r="H73" i="1210" s="1"/>
  <c r="E67" i="1210"/>
  <c r="C67" i="1210"/>
  <c r="D67" i="1210" s="1"/>
  <c r="B67" i="1210"/>
  <c r="G66" i="1210"/>
  <c r="D66" i="1210"/>
  <c r="G65" i="1210"/>
  <c r="D65" i="1210"/>
  <c r="G64" i="1210"/>
  <c r="D64" i="1210"/>
  <c r="G63" i="1210"/>
  <c r="D63" i="1210"/>
  <c r="G62" i="1210"/>
  <c r="D62" i="1210"/>
  <c r="H61" i="1210"/>
  <c r="G61" i="1210"/>
  <c r="D61" i="1210"/>
  <c r="G59" i="1210"/>
  <c r="D59" i="1210"/>
  <c r="G58" i="1210"/>
  <c r="D58" i="1210"/>
  <c r="G57" i="1210"/>
  <c r="D57" i="1210"/>
  <c r="G56" i="1210"/>
  <c r="D56" i="1210"/>
  <c r="F55" i="1210"/>
  <c r="H65" i="1210" s="1"/>
  <c r="E55" i="1210"/>
  <c r="D55" i="1210"/>
  <c r="C55" i="1210"/>
  <c r="B55" i="1210"/>
  <c r="G54" i="1210"/>
  <c r="D54" i="1210"/>
  <c r="G53" i="1210"/>
  <c r="D53" i="1210"/>
  <c r="G52" i="1210"/>
  <c r="D52" i="1210"/>
  <c r="G51" i="1210"/>
  <c r="D51" i="1210"/>
  <c r="G50" i="1210"/>
  <c r="D50" i="1210"/>
  <c r="H49" i="1210"/>
  <c r="G49" i="1210"/>
  <c r="D49" i="1210"/>
  <c r="G48" i="1210"/>
  <c r="D48" i="1210"/>
  <c r="G47" i="1210"/>
  <c r="D47" i="1210"/>
  <c r="G46" i="1210"/>
  <c r="D46" i="1210"/>
  <c r="G45" i="1210"/>
  <c r="D45" i="1210"/>
  <c r="G44" i="1210"/>
  <c r="D44" i="1210"/>
  <c r="F43" i="1210"/>
  <c r="H48" i="1210" s="1"/>
  <c r="E43" i="1210"/>
  <c r="D43" i="1210"/>
  <c r="C43" i="1210"/>
  <c r="B43" i="1210"/>
  <c r="G42" i="1210"/>
  <c r="D42" i="1210"/>
  <c r="G41" i="1210"/>
  <c r="D41" i="1210"/>
  <c r="G40" i="1210"/>
  <c r="D40" i="1210"/>
  <c r="G39" i="1210"/>
  <c r="D39" i="1210"/>
  <c r="G38" i="1210"/>
  <c r="D38" i="1210"/>
  <c r="G37" i="1210"/>
  <c r="D37" i="1210"/>
  <c r="G36" i="1210"/>
  <c r="D36" i="1210"/>
  <c r="G35" i="1210"/>
  <c r="D35" i="1210"/>
  <c r="G34" i="1210"/>
  <c r="D34" i="1210"/>
  <c r="G33" i="1210"/>
  <c r="D33" i="1210"/>
  <c r="G32" i="1210"/>
  <c r="D32" i="1210"/>
  <c r="F31" i="1210"/>
  <c r="H36" i="1210" s="1"/>
  <c r="E31" i="1210"/>
  <c r="D31" i="1210"/>
  <c r="C31" i="1210"/>
  <c r="B31" i="1210"/>
  <c r="G30" i="1210"/>
  <c r="D30" i="1210"/>
  <c r="G29" i="1210"/>
  <c r="D29" i="1210"/>
  <c r="G28" i="1210"/>
  <c r="D28" i="1210"/>
  <c r="G27" i="1210"/>
  <c r="D27" i="1210"/>
  <c r="H26" i="1210"/>
  <c r="G26" i="1210"/>
  <c r="D26" i="1210"/>
  <c r="H25" i="1210"/>
  <c r="H24" i="1210"/>
  <c r="G24" i="1210"/>
  <c r="G23" i="1210"/>
  <c r="D23" i="1210"/>
  <c r="G22" i="1210"/>
  <c r="D22" i="1210"/>
  <c r="G21" i="1210"/>
  <c r="D21" i="1210"/>
  <c r="G20" i="1210"/>
  <c r="D20" i="1210"/>
  <c r="F19" i="1210"/>
  <c r="H23" i="1210" s="1"/>
  <c r="E19" i="1210"/>
  <c r="C19" i="1210"/>
  <c r="D19" i="1210" s="1"/>
  <c r="B19" i="1210"/>
  <c r="B79" i="1210" s="1"/>
  <c r="H18" i="1210"/>
  <c r="G18" i="1210"/>
  <c r="D18" i="1210"/>
  <c r="G17" i="1210"/>
  <c r="D17" i="1210"/>
  <c r="G16" i="1210"/>
  <c r="D16" i="1210"/>
  <c r="G15" i="1210"/>
  <c r="D15" i="1210"/>
  <c r="G14" i="1210"/>
  <c r="D14" i="1210"/>
  <c r="H13" i="1210"/>
  <c r="G13" i="1210"/>
  <c r="D13" i="1210"/>
  <c r="H12" i="1210"/>
  <c r="G12" i="1210"/>
  <c r="H11" i="1210"/>
  <c r="G11" i="1210"/>
  <c r="D11" i="1210"/>
  <c r="G10" i="1210"/>
  <c r="D10" i="1210"/>
  <c r="G9" i="1210"/>
  <c r="D9" i="1210"/>
  <c r="G8" i="1210"/>
  <c r="D8" i="1210"/>
  <c r="F7" i="1210"/>
  <c r="H10" i="1210" s="1"/>
  <c r="E7" i="1210"/>
  <c r="E79" i="1210" s="1"/>
  <c r="C7" i="1210"/>
  <c r="D7" i="1210" s="1"/>
  <c r="B7" i="1210"/>
  <c r="H86" i="1209"/>
  <c r="G86" i="1209"/>
  <c r="F86" i="1209"/>
  <c r="E86" i="1209"/>
  <c r="C86" i="1209"/>
  <c r="B86" i="1209"/>
  <c r="D86" i="1209" s="1"/>
  <c r="H85" i="1209"/>
  <c r="G85" i="1209"/>
  <c r="D85" i="1209"/>
  <c r="H84" i="1209"/>
  <c r="G84" i="1209"/>
  <c r="D84" i="1209"/>
  <c r="H83" i="1209"/>
  <c r="G83" i="1209"/>
  <c r="D83" i="1209"/>
  <c r="H82" i="1209"/>
  <c r="G82" i="1209"/>
  <c r="D82" i="1209"/>
  <c r="H81" i="1209"/>
  <c r="G81" i="1209"/>
  <c r="D81" i="1209"/>
  <c r="H80" i="1209"/>
  <c r="G80" i="1209"/>
  <c r="D80" i="1209"/>
  <c r="H79" i="1209"/>
  <c r="G79" i="1209"/>
  <c r="D79" i="1209"/>
  <c r="H78" i="1209"/>
  <c r="G78" i="1209"/>
  <c r="D78" i="1209"/>
  <c r="H77" i="1209"/>
  <c r="G77" i="1209"/>
  <c r="D77" i="1209"/>
  <c r="H76" i="1209"/>
  <c r="G76" i="1209"/>
  <c r="D76" i="1209"/>
  <c r="H75" i="1209"/>
  <c r="G75" i="1209"/>
  <c r="H74" i="1209"/>
  <c r="G74" i="1209"/>
  <c r="D74" i="1209"/>
  <c r="H73" i="1209"/>
  <c r="G73" i="1209"/>
  <c r="D73" i="1209"/>
  <c r="H72" i="1209"/>
  <c r="G72" i="1209"/>
  <c r="D72" i="1209"/>
  <c r="H71" i="1209"/>
  <c r="G71" i="1209"/>
  <c r="D71" i="1209"/>
  <c r="H70" i="1209"/>
  <c r="G70" i="1209"/>
  <c r="D70" i="1209"/>
  <c r="H69" i="1209"/>
  <c r="G69" i="1209"/>
  <c r="D69" i="1209"/>
  <c r="H68" i="1209"/>
  <c r="G68" i="1209"/>
  <c r="D68" i="1209"/>
  <c r="H67" i="1209"/>
  <c r="G67" i="1209"/>
  <c r="D67" i="1209"/>
  <c r="H66" i="1209"/>
  <c r="G66" i="1209"/>
  <c r="D66" i="1209"/>
  <c r="H65" i="1209"/>
  <c r="G65" i="1209"/>
  <c r="D65" i="1209"/>
  <c r="H64" i="1209"/>
  <c r="G64" i="1209"/>
  <c r="D64" i="1209"/>
  <c r="H63" i="1209"/>
  <c r="G63" i="1209"/>
  <c r="D63" i="1209"/>
  <c r="H62" i="1209"/>
  <c r="G62" i="1209"/>
  <c r="D62" i="1209"/>
  <c r="H61" i="1209"/>
  <c r="G61" i="1209"/>
  <c r="D61" i="1209"/>
  <c r="H60" i="1209"/>
  <c r="G60" i="1209"/>
  <c r="D60" i="1209"/>
  <c r="H59" i="1209"/>
  <c r="G59" i="1209"/>
  <c r="D59" i="1209"/>
  <c r="H58" i="1209"/>
  <c r="G58" i="1209"/>
  <c r="D58" i="1209"/>
  <c r="H57" i="1209"/>
  <c r="G57" i="1209"/>
  <c r="D57" i="1209"/>
  <c r="H56" i="1209"/>
  <c r="G56" i="1209"/>
  <c r="D56" i="1209"/>
  <c r="H55" i="1209"/>
  <c r="G55" i="1209"/>
  <c r="D55" i="1209"/>
  <c r="H54" i="1209"/>
  <c r="G54" i="1209"/>
  <c r="D54" i="1209"/>
  <c r="H53" i="1209"/>
  <c r="G53" i="1209"/>
  <c r="D53" i="1209"/>
  <c r="H52" i="1209"/>
  <c r="G52" i="1209"/>
  <c r="D52" i="1209"/>
  <c r="H51" i="1209"/>
  <c r="G51" i="1209"/>
  <c r="D51" i="1209"/>
  <c r="H50" i="1209"/>
  <c r="G50" i="1209"/>
  <c r="D50" i="1209"/>
  <c r="H49" i="1209"/>
  <c r="G49" i="1209"/>
  <c r="D49" i="1209"/>
  <c r="H48" i="1209"/>
  <c r="G48" i="1209"/>
  <c r="D48" i="1209"/>
  <c r="H47" i="1209"/>
  <c r="G47" i="1209"/>
  <c r="D47" i="1209"/>
  <c r="H46" i="1209"/>
  <c r="G46" i="1209"/>
  <c r="D46" i="1209"/>
  <c r="H45" i="1209"/>
  <c r="G45" i="1209"/>
  <c r="D45" i="1209"/>
  <c r="H44" i="1209"/>
  <c r="G44" i="1209"/>
  <c r="D44" i="1209"/>
  <c r="H43" i="1209"/>
  <c r="G43" i="1209"/>
  <c r="D43" i="1209"/>
  <c r="H42" i="1209"/>
  <c r="G42" i="1209"/>
  <c r="D42" i="1209"/>
  <c r="H41" i="1209"/>
  <c r="G41" i="1209"/>
  <c r="D41" i="1209"/>
  <c r="H40" i="1209"/>
  <c r="G40" i="1209"/>
  <c r="D40" i="1209"/>
  <c r="H39" i="1209"/>
  <c r="G39" i="1209"/>
  <c r="D39" i="1209"/>
  <c r="H38" i="1209"/>
  <c r="G38" i="1209"/>
  <c r="D38" i="1209"/>
  <c r="H37" i="1209"/>
  <c r="G37" i="1209"/>
  <c r="D37" i="1209"/>
  <c r="H36" i="1209"/>
  <c r="G36" i="1209"/>
  <c r="D36" i="1209"/>
  <c r="H35" i="1209"/>
  <c r="G35" i="1209"/>
  <c r="D35" i="1209"/>
  <c r="F30" i="1209"/>
  <c r="H22" i="1209" s="1"/>
  <c r="E30" i="1209"/>
  <c r="C30" i="1209"/>
  <c r="D30" i="1209" s="1"/>
  <c r="B30" i="1209"/>
  <c r="G29" i="1209"/>
  <c r="D29" i="1209"/>
  <c r="G27" i="1209"/>
  <c r="G25" i="1209"/>
  <c r="D25" i="1209"/>
  <c r="G24" i="1209"/>
  <c r="D24" i="1209"/>
  <c r="G23" i="1209"/>
  <c r="D23" i="1209"/>
  <c r="G22" i="1209"/>
  <c r="D22" i="1209"/>
  <c r="G21" i="1209"/>
  <c r="D21" i="1209"/>
  <c r="G20" i="1209"/>
  <c r="D20" i="1209"/>
  <c r="G19" i="1209"/>
  <c r="D19" i="1209"/>
  <c r="G18" i="1209"/>
  <c r="D18" i="1209"/>
  <c r="G17" i="1209"/>
  <c r="D17" i="1209"/>
  <c r="G16" i="1209"/>
  <c r="D16" i="1209"/>
  <c r="G15" i="1209"/>
  <c r="D15" i="1209"/>
  <c r="G14" i="1209"/>
  <c r="D14" i="1209"/>
  <c r="G13" i="1209"/>
  <c r="D13" i="1209"/>
  <c r="G12" i="1209"/>
  <c r="D12" i="1209"/>
  <c r="G11" i="1209"/>
  <c r="D11" i="1209"/>
  <c r="G10" i="1209"/>
  <c r="D10" i="1209"/>
  <c r="H9" i="1209"/>
  <c r="G9" i="1209"/>
  <c r="D9" i="1209"/>
  <c r="G8" i="1209"/>
  <c r="D8" i="1209"/>
  <c r="G7" i="1209"/>
  <c r="D7" i="1209"/>
  <c r="G51" i="1208"/>
  <c r="F51" i="1208"/>
  <c r="E51" i="1208"/>
  <c r="D51" i="1208"/>
  <c r="C51" i="1208"/>
  <c r="B51" i="1208"/>
  <c r="H50" i="1208"/>
  <c r="H51" i="1208" s="1"/>
  <c r="H49" i="1208"/>
  <c r="H46" i="1208"/>
  <c r="G46" i="1208"/>
  <c r="F46" i="1208"/>
  <c r="E46" i="1208"/>
  <c r="D46" i="1208"/>
  <c r="C46" i="1208"/>
  <c r="B46" i="1208"/>
  <c r="H45" i="1208"/>
  <c r="H44" i="1208"/>
  <c r="G41" i="1208"/>
  <c r="F41" i="1208"/>
  <c r="E41" i="1208"/>
  <c r="D41" i="1208"/>
  <c r="C41" i="1208"/>
  <c r="B41" i="1208"/>
  <c r="H40" i="1208"/>
  <c r="H41" i="1208" s="1"/>
  <c r="H39" i="1208"/>
  <c r="H36" i="1208"/>
  <c r="H35" i="1208"/>
  <c r="H34" i="1208"/>
  <c r="H33" i="1208"/>
  <c r="H32" i="1208"/>
  <c r="H31" i="1208"/>
  <c r="G30" i="1208"/>
  <c r="F30" i="1208"/>
  <c r="E30" i="1208"/>
  <c r="D30" i="1208"/>
  <c r="C30" i="1208"/>
  <c r="B30" i="1208"/>
  <c r="H30" i="1208" s="1"/>
  <c r="I30" i="1208" s="1"/>
  <c r="H29" i="1208"/>
  <c r="I29" i="1208" s="1"/>
  <c r="H28" i="1208"/>
  <c r="I28" i="1208" s="1"/>
  <c r="H27" i="1208"/>
  <c r="I27" i="1208" s="1"/>
  <c r="H26" i="1208"/>
  <c r="I26" i="1208" s="1"/>
  <c r="H25" i="1208"/>
  <c r="I25" i="1208" s="1"/>
  <c r="I24" i="1208"/>
  <c r="H24" i="1208"/>
  <c r="H23" i="1208"/>
  <c r="I23" i="1208" s="1"/>
  <c r="H22" i="1208"/>
  <c r="I22" i="1208" s="1"/>
  <c r="H21" i="1208"/>
  <c r="I21" i="1208" s="1"/>
  <c r="H20" i="1208"/>
  <c r="I20" i="1208" s="1"/>
  <c r="H19" i="1208"/>
  <c r="I19" i="1208" s="1"/>
  <c r="H18" i="1208"/>
  <c r="I18" i="1208" s="1"/>
  <c r="H17" i="1208"/>
  <c r="I17" i="1208" s="1"/>
  <c r="H16" i="1208"/>
  <c r="I16" i="1208" s="1"/>
  <c r="H15" i="1208"/>
  <c r="H14" i="1208"/>
  <c r="H13" i="1208"/>
  <c r="H12" i="1208"/>
  <c r="H11" i="1208"/>
  <c r="H10" i="1208"/>
  <c r="H9" i="1208"/>
  <c r="H8" i="1208"/>
  <c r="H7" i="1208"/>
  <c r="H6" i="1208"/>
  <c r="H5" i="1208"/>
  <c r="H37" i="1210" l="1"/>
  <c r="H74" i="1210"/>
  <c r="H10" i="1209"/>
  <c r="G31" i="1210"/>
  <c r="G55" i="1210"/>
  <c r="H17" i="1209"/>
  <c r="H75" i="1210"/>
  <c r="H68" i="1210"/>
  <c r="H18" i="1209"/>
  <c r="H32" i="1210"/>
  <c r="H44" i="1210"/>
  <c r="H56" i="1210"/>
  <c r="H25" i="1209"/>
  <c r="H14" i="1210"/>
  <c r="H51" i="1210"/>
  <c r="H69" i="1210"/>
  <c r="H19" i="1209"/>
  <c r="H33" i="1210"/>
  <c r="H45" i="1210"/>
  <c r="H57" i="1210"/>
  <c r="H58" i="1210"/>
  <c r="H12" i="1209"/>
  <c r="H77" i="1210"/>
  <c r="H15" i="1210"/>
  <c r="H28" i="1210"/>
  <c r="H40" i="1210"/>
  <c r="H52" i="1210"/>
  <c r="H28" i="1209"/>
  <c r="H46" i="1210"/>
  <c r="H78" i="1210"/>
  <c r="H7" i="1209"/>
  <c r="H16" i="1210"/>
  <c r="H29" i="1210"/>
  <c r="H41" i="1210"/>
  <c r="H53" i="1210"/>
  <c r="H29" i="1209"/>
  <c r="H66" i="1210"/>
  <c r="C79" i="1210"/>
  <c r="D79" i="1210" s="1"/>
  <c r="H21" i="1209"/>
  <c r="H22" i="1210"/>
  <c r="H35" i="1210"/>
  <c r="H47" i="1210"/>
  <c r="H59" i="1210"/>
  <c r="H23" i="1209"/>
  <c r="G43" i="1210"/>
  <c r="H11" i="1209"/>
  <c r="H16" i="1209"/>
  <c r="G30" i="1209"/>
  <c r="G7" i="1210"/>
  <c r="H27" i="1210"/>
  <c r="H39" i="1210"/>
  <c r="H26" i="1209"/>
  <c r="H64" i="1210"/>
  <c r="H27" i="1209"/>
  <c r="H8" i="1210"/>
  <c r="H34" i="1210"/>
  <c r="H9" i="1210"/>
  <c r="H71" i="1210"/>
  <c r="H14" i="1209"/>
  <c r="H8" i="1209"/>
  <c r="H17" i="1210"/>
  <c r="H42" i="1210"/>
  <c r="H54" i="1210"/>
  <c r="H60" i="1210"/>
  <c r="H72" i="1210"/>
  <c r="H15" i="1209"/>
  <c r="F79" i="1210"/>
  <c r="H62" i="1210"/>
  <c r="H24" i="1209"/>
  <c r="H38" i="1210"/>
  <c r="H50" i="1210"/>
  <c r="G19" i="1210"/>
  <c r="H63" i="1210"/>
  <c r="H76" i="1210"/>
  <c r="H20" i="1210"/>
  <c r="H70" i="1210"/>
  <c r="H13" i="1209"/>
  <c r="H20" i="1209"/>
  <c r="H21" i="1210"/>
  <c r="H30" i="1210"/>
  <c r="H19" i="1210" l="1"/>
  <c r="H55" i="1210"/>
  <c r="H31" i="1210"/>
  <c r="H79" i="1210"/>
  <c r="G79" i="1210"/>
  <c r="H7" i="1210"/>
  <c r="H30" i="1209"/>
  <c r="H43" i="1210"/>
  <c r="H67" i="1210"/>
  <c r="C35" i="1207" l="1"/>
  <c r="C34" i="1207"/>
  <c r="C33" i="1207"/>
  <c r="C32" i="1207"/>
  <c r="C31" i="1207"/>
  <c r="C30" i="1207"/>
  <c r="C29" i="1207"/>
  <c r="C28" i="1207"/>
  <c r="C27" i="1207"/>
  <c r="C26" i="1207"/>
  <c r="B25" i="1207"/>
  <c r="C25" i="1207" s="1"/>
  <c r="B20" i="1207"/>
  <c r="C11" i="1207" s="1"/>
  <c r="C18" i="1207"/>
  <c r="C16" i="1207"/>
  <c r="C15" i="1207"/>
  <c r="C14" i="1207"/>
  <c r="C13" i="1207"/>
  <c r="C12" i="1207"/>
  <c r="B6" i="1207"/>
  <c r="C6" i="1207" s="1"/>
  <c r="C20" i="1207" s="1"/>
  <c r="P23" i="1206"/>
  <c r="O23" i="1206"/>
  <c r="N23" i="1206"/>
  <c r="M23" i="1206"/>
  <c r="L23" i="1206"/>
  <c r="K23" i="1206"/>
  <c r="J23" i="1206"/>
  <c r="I23" i="1206"/>
  <c r="H23" i="1206"/>
  <c r="G23" i="1206"/>
  <c r="F23" i="1206"/>
  <c r="E23" i="1206"/>
  <c r="D23" i="1206"/>
  <c r="C23" i="1206"/>
  <c r="B23" i="1206"/>
  <c r="P21" i="1206"/>
  <c r="O21" i="1206"/>
  <c r="N21" i="1206"/>
  <c r="M21" i="1206"/>
  <c r="L21" i="1206"/>
  <c r="K21" i="1206"/>
  <c r="J21" i="1206"/>
  <c r="I21" i="1206"/>
  <c r="H21" i="1206"/>
  <c r="G21" i="1206"/>
  <c r="F21" i="1206"/>
  <c r="E21" i="1206"/>
  <c r="D21" i="1206"/>
  <c r="C21" i="1206"/>
  <c r="B21" i="1206"/>
  <c r="Q18" i="1206"/>
  <c r="Q17" i="1206"/>
  <c r="R17" i="1206" s="1"/>
  <c r="Q16" i="1206"/>
  <c r="R16" i="1206" s="1"/>
  <c r="Q15" i="1206"/>
  <c r="R15" i="1206" s="1"/>
  <c r="Q14" i="1206"/>
  <c r="R14" i="1206" s="1"/>
  <c r="Q13" i="1206"/>
  <c r="R13" i="1206" s="1"/>
  <c r="Q12" i="1206"/>
  <c r="R12" i="1206" s="1"/>
  <c r="Q11" i="1206"/>
  <c r="R11" i="1206" s="1"/>
  <c r="Q10" i="1206"/>
  <c r="R10" i="1206" s="1"/>
  <c r="Q9" i="1206"/>
  <c r="R9" i="1206" s="1"/>
  <c r="Q8" i="1206"/>
  <c r="Q7" i="1206"/>
  <c r="Q6" i="1206"/>
  <c r="Q21" i="1206" s="1"/>
  <c r="I91" i="1205"/>
  <c r="H91" i="1205"/>
  <c r="G91" i="1205"/>
  <c r="F91" i="1205"/>
  <c r="E91" i="1205"/>
  <c r="D91" i="1205"/>
  <c r="C91" i="1205"/>
  <c r="B91" i="1205"/>
  <c r="I85" i="1205"/>
  <c r="H85" i="1205"/>
  <c r="G85" i="1205"/>
  <c r="F85" i="1205"/>
  <c r="E85" i="1205"/>
  <c r="D85" i="1205"/>
  <c r="C85" i="1205"/>
  <c r="B85" i="1205"/>
  <c r="I80" i="1205"/>
  <c r="H80" i="1205"/>
  <c r="G80" i="1205"/>
  <c r="F80" i="1205"/>
  <c r="E80" i="1205"/>
  <c r="D80" i="1205"/>
  <c r="C80" i="1205"/>
  <c r="B80" i="1205"/>
  <c r="I70" i="1205"/>
  <c r="H70" i="1205"/>
  <c r="G70" i="1205"/>
  <c r="F70" i="1205"/>
  <c r="E70" i="1205"/>
  <c r="D70" i="1205"/>
  <c r="C70" i="1205"/>
  <c r="B70" i="1205"/>
  <c r="J37" i="1205"/>
  <c r="I37" i="1205"/>
  <c r="H37" i="1205"/>
  <c r="G37" i="1205"/>
  <c r="F37" i="1205"/>
  <c r="E37" i="1205"/>
  <c r="D37" i="1205"/>
  <c r="C37" i="1205"/>
  <c r="B37" i="1205"/>
  <c r="K36" i="1205"/>
  <c r="K37" i="1205" s="1"/>
  <c r="K35" i="1205"/>
  <c r="K31" i="1205"/>
  <c r="J31" i="1205"/>
  <c r="I31" i="1205"/>
  <c r="H31" i="1205"/>
  <c r="G31" i="1205"/>
  <c r="F31" i="1205"/>
  <c r="E31" i="1205"/>
  <c r="D31" i="1205"/>
  <c r="C31" i="1205"/>
  <c r="B31" i="1205"/>
  <c r="K30" i="1205"/>
  <c r="K29" i="1205"/>
  <c r="C26" i="1205"/>
  <c r="B26" i="1205"/>
  <c r="K25" i="1205"/>
  <c r="K26" i="1205" s="1"/>
  <c r="J25" i="1205"/>
  <c r="J26" i="1205" s="1"/>
  <c r="I25" i="1205"/>
  <c r="I26" i="1205" s="1"/>
  <c r="H25" i="1205"/>
  <c r="H26" i="1205" s="1"/>
  <c r="G25" i="1205"/>
  <c r="G26" i="1205" s="1"/>
  <c r="F25" i="1205"/>
  <c r="F26" i="1205" s="1"/>
  <c r="E25" i="1205"/>
  <c r="E26" i="1205" s="1"/>
  <c r="D25" i="1205"/>
  <c r="D26" i="1205" s="1"/>
  <c r="C25" i="1205"/>
  <c r="B25" i="1205"/>
  <c r="K24" i="1205"/>
  <c r="K21" i="1205"/>
  <c r="K20" i="1205"/>
  <c r="K19" i="1205"/>
  <c r="K18" i="1205"/>
  <c r="K17" i="1205"/>
  <c r="K16" i="1205"/>
  <c r="J16" i="1205"/>
  <c r="I16" i="1205"/>
  <c r="H16" i="1205"/>
  <c r="G16" i="1205"/>
  <c r="F16" i="1205"/>
  <c r="E16" i="1205"/>
  <c r="D16" i="1205"/>
  <c r="C16" i="1205"/>
  <c r="B16" i="1205"/>
  <c r="K15" i="1205"/>
  <c r="K14" i="1205"/>
  <c r="K13" i="1205"/>
  <c r="K12" i="1205"/>
  <c r="K11" i="1205"/>
  <c r="K10" i="1205"/>
  <c r="K9" i="1205"/>
  <c r="K8" i="1205"/>
  <c r="K7" i="1205"/>
  <c r="K6" i="1205"/>
  <c r="R18" i="1206" l="1"/>
  <c r="R8" i="1206"/>
  <c r="R7" i="1206"/>
  <c r="Q23" i="1206"/>
  <c r="R23" i="1206" s="1"/>
  <c r="R6" i="1206"/>
  <c r="R21" i="1206" s="1"/>
  <c r="C8" i="1207"/>
  <c r="C9" i="1207"/>
  <c r="C10" i="1207"/>
  <c r="H12" i="1203" l="1"/>
  <c r="D12" i="1203"/>
  <c r="G11" i="1203"/>
  <c r="I12" i="1203" s="1"/>
  <c r="I11" i="1203" s="1"/>
  <c r="F11" i="1203"/>
  <c r="C11" i="1203"/>
  <c r="D11" i="1203" s="1"/>
  <c r="B11" i="1203"/>
  <c r="H10" i="1203"/>
  <c r="D10" i="1203"/>
  <c r="H9" i="1203"/>
  <c r="D9" i="1203"/>
  <c r="H8" i="1203"/>
  <c r="D8" i="1203"/>
  <c r="H7" i="1203"/>
  <c r="D7" i="1203"/>
  <c r="G6" i="1203"/>
  <c r="H6" i="1203" s="1"/>
  <c r="F6" i="1203"/>
  <c r="C6" i="1203"/>
  <c r="D6" i="1203" s="1"/>
  <c r="B6" i="1203"/>
  <c r="G128" i="1202"/>
  <c r="F128" i="1202"/>
  <c r="C128" i="1202"/>
  <c r="B128" i="1202"/>
  <c r="G126" i="1202"/>
  <c r="F126" i="1202"/>
  <c r="C126" i="1202"/>
  <c r="B126" i="1202"/>
  <c r="H125" i="1202"/>
  <c r="G124" i="1202"/>
  <c r="H124" i="1202" s="1"/>
  <c r="F124" i="1202"/>
  <c r="C124" i="1202"/>
  <c r="B124" i="1202"/>
  <c r="H123" i="1202"/>
  <c r="D123" i="1202"/>
  <c r="G122" i="1202"/>
  <c r="I123" i="1202" s="1"/>
  <c r="I122" i="1202" s="1"/>
  <c r="F122" i="1202"/>
  <c r="D122" i="1202"/>
  <c r="C122" i="1202"/>
  <c r="B122" i="1202"/>
  <c r="G120" i="1202"/>
  <c r="I121" i="1202" s="1"/>
  <c r="I120" i="1202" s="1"/>
  <c r="F120" i="1202"/>
  <c r="C120" i="1202"/>
  <c r="B120" i="1202"/>
  <c r="I118" i="1202"/>
  <c r="I117" i="1202" s="1"/>
  <c r="H118" i="1202"/>
  <c r="D118" i="1202"/>
  <c r="G117" i="1202"/>
  <c r="H117" i="1202" s="1"/>
  <c r="F117" i="1202"/>
  <c r="C117" i="1202"/>
  <c r="D117" i="1202" s="1"/>
  <c r="B117" i="1202"/>
  <c r="H116" i="1202"/>
  <c r="D116" i="1202"/>
  <c r="G115" i="1202"/>
  <c r="I116" i="1202" s="1"/>
  <c r="I115" i="1202" s="1"/>
  <c r="F115" i="1202"/>
  <c r="C115" i="1202"/>
  <c r="B115" i="1202"/>
  <c r="D115" i="1202" s="1"/>
  <c r="I114" i="1202"/>
  <c r="I113" i="1202" s="1"/>
  <c r="H114" i="1202"/>
  <c r="D114" i="1202"/>
  <c r="G113" i="1202"/>
  <c r="H113" i="1202" s="1"/>
  <c r="F113" i="1202"/>
  <c r="C113" i="1202"/>
  <c r="D113" i="1202" s="1"/>
  <c r="B113" i="1202"/>
  <c r="H112" i="1202"/>
  <c r="D112" i="1202"/>
  <c r="G111" i="1202"/>
  <c r="I112" i="1202" s="1"/>
  <c r="I111" i="1202" s="1"/>
  <c r="F111" i="1202"/>
  <c r="C111" i="1202"/>
  <c r="B111" i="1202"/>
  <c r="D111" i="1202" s="1"/>
  <c r="I109" i="1202"/>
  <c r="I108" i="1202" s="1"/>
  <c r="H109" i="1202"/>
  <c r="G108" i="1202"/>
  <c r="F108" i="1202"/>
  <c r="H108" i="1202" s="1"/>
  <c r="C108" i="1202"/>
  <c r="B108" i="1202"/>
  <c r="I107" i="1202"/>
  <c r="I106" i="1202"/>
  <c r="H106" i="1202"/>
  <c r="D106" i="1202"/>
  <c r="H105" i="1202"/>
  <c r="G104" i="1202"/>
  <c r="I105" i="1202" s="1"/>
  <c r="I104" i="1202" s="1"/>
  <c r="F104" i="1202"/>
  <c r="C104" i="1202"/>
  <c r="D104" i="1202" s="1"/>
  <c r="B104" i="1202"/>
  <c r="H103" i="1202"/>
  <c r="H102" i="1202"/>
  <c r="D102" i="1202"/>
  <c r="G101" i="1202"/>
  <c r="I102" i="1202" s="1"/>
  <c r="F101" i="1202"/>
  <c r="C101" i="1202"/>
  <c r="D101" i="1202" s="1"/>
  <c r="B101" i="1202"/>
  <c r="H100" i="1202"/>
  <c r="D100" i="1202"/>
  <c r="I99" i="1202"/>
  <c r="H99" i="1202"/>
  <c r="D99" i="1202"/>
  <c r="I98" i="1202"/>
  <c r="H98" i="1202"/>
  <c r="D98" i="1202"/>
  <c r="G97" i="1202"/>
  <c r="I100" i="1202" s="1"/>
  <c r="F97" i="1202"/>
  <c r="H97" i="1202" s="1"/>
  <c r="C97" i="1202"/>
  <c r="D97" i="1202" s="1"/>
  <c r="B97" i="1202"/>
  <c r="I96" i="1202"/>
  <c r="I95" i="1202" s="1"/>
  <c r="H96" i="1202"/>
  <c r="D96" i="1202"/>
  <c r="G95" i="1202"/>
  <c r="H95" i="1202" s="1"/>
  <c r="F95" i="1202"/>
  <c r="D95" i="1202"/>
  <c r="C95" i="1202"/>
  <c r="B95" i="1202"/>
  <c r="I94" i="1202"/>
  <c r="H94" i="1202"/>
  <c r="D94" i="1202"/>
  <c r="H93" i="1202"/>
  <c r="D93" i="1202"/>
  <c r="I92" i="1202"/>
  <c r="H92" i="1202"/>
  <c r="D92" i="1202"/>
  <c r="I91" i="1202"/>
  <c r="I90" i="1202" s="1"/>
  <c r="H91" i="1202"/>
  <c r="D91" i="1202"/>
  <c r="G90" i="1202"/>
  <c r="I93" i="1202" s="1"/>
  <c r="F90" i="1202"/>
  <c r="H90" i="1202" s="1"/>
  <c r="C90" i="1202"/>
  <c r="D90" i="1202" s="1"/>
  <c r="B90" i="1202"/>
  <c r="H88" i="1202"/>
  <c r="I87" i="1202"/>
  <c r="H87" i="1202"/>
  <c r="H86" i="1202"/>
  <c r="G85" i="1202"/>
  <c r="I86" i="1202" s="1"/>
  <c r="F85" i="1202"/>
  <c r="C85" i="1202"/>
  <c r="D85" i="1202" s="1"/>
  <c r="B85" i="1202"/>
  <c r="I84" i="1202"/>
  <c r="I83" i="1202" s="1"/>
  <c r="D84" i="1202"/>
  <c r="G83" i="1202"/>
  <c r="F83" i="1202"/>
  <c r="D83" i="1202"/>
  <c r="C83" i="1202"/>
  <c r="B83" i="1202"/>
  <c r="I81" i="1202"/>
  <c r="H81" i="1202"/>
  <c r="D81" i="1202"/>
  <c r="G80" i="1202"/>
  <c r="H80" i="1202" s="1"/>
  <c r="F80" i="1202"/>
  <c r="C80" i="1202"/>
  <c r="D80" i="1202" s="1"/>
  <c r="B80" i="1202"/>
  <c r="H78" i="1202"/>
  <c r="H77" i="1202"/>
  <c r="D77" i="1202"/>
  <c r="I76" i="1202"/>
  <c r="H76" i="1202"/>
  <c r="D76" i="1202"/>
  <c r="H75" i="1202"/>
  <c r="D75" i="1202"/>
  <c r="I74" i="1202"/>
  <c r="H74" i="1202"/>
  <c r="G73" i="1202"/>
  <c r="H73" i="1202" s="1"/>
  <c r="F73" i="1202"/>
  <c r="C73" i="1202"/>
  <c r="D73" i="1202" s="1"/>
  <c r="B73" i="1202"/>
  <c r="H72" i="1202"/>
  <c r="D72" i="1202"/>
  <c r="H71" i="1202"/>
  <c r="D71" i="1202"/>
  <c r="H70" i="1202"/>
  <c r="D70" i="1202"/>
  <c r="G69" i="1202"/>
  <c r="I72" i="1202" s="1"/>
  <c r="F69" i="1202"/>
  <c r="C69" i="1202"/>
  <c r="B69" i="1202"/>
  <c r="D69" i="1202" s="1"/>
  <c r="I67" i="1202"/>
  <c r="H67" i="1202"/>
  <c r="D67" i="1202"/>
  <c r="H66" i="1202"/>
  <c r="D66" i="1202"/>
  <c r="G65" i="1202"/>
  <c r="I68" i="1202" s="1"/>
  <c r="F65" i="1202"/>
  <c r="C65" i="1202"/>
  <c r="B65" i="1202"/>
  <c r="D65" i="1202" s="1"/>
  <c r="H64" i="1202"/>
  <c r="D64" i="1202"/>
  <c r="H63" i="1202"/>
  <c r="D63" i="1202"/>
  <c r="H62" i="1202"/>
  <c r="D62" i="1202"/>
  <c r="I61" i="1202"/>
  <c r="H61" i="1202"/>
  <c r="D61" i="1202"/>
  <c r="H60" i="1202"/>
  <c r="D60" i="1202"/>
  <c r="H59" i="1202"/>
  <c r="D59" i="1202"/>
  <c r="G58" i="1202"/>
  <c r="I63" i="1202" s="1"/>
  <c r="F58" i="1202"/>
  <c r="C58" i="1202"/>
  <c r="D58" i="1202" s="1"/>
  <c r="B58" i="1202"/>
  <c r="I57" i="1202"/>
  <c r="H57" i="1202"/>
  <c r="D57" i="1202"/>
  <c r="I56" i="1202"/>
  <c r="H56" i="1202"/>
  <c r="G56" i="1202"/>
  <c r="F56" i="1202"/>
  <c r="C56" i="1202"/>
  <c r="B56" i="1202"/>
  <c r="D56" i="1202" s="1"/>
  <c r="I55" i="1202"/>
  <c r="I54" i="1202"/>
  <c r="H54" i="1202"/>
  <c r="D54" i="1202"/>
  <c r="I53" i="1202"/>
  <c r="H53" i="1202"/>
  <c r="D53" i="1202"/>
  <c r="H52" i="1202"/>
  <c r="D52" i="1202"/>
  <c r="I51" i="1202"/>
  <c r="H51" i="1202"/>
  <c r="D51" i="1202"/>
  <c r="H50" i="1202"/>
  <c r="G50" i="1202"/>
  <c r="I52" i="1202" s="1"/>
  <c r="I50" i="1202" s="1"/>
  <c r="F50" i="1202"/>
  <c r="C50" i="1202"/>
  <c r="B50" i="1202"/>
  <c r="D50" i="1202" s="1"/>
  <c r="I49" i="1202"/>
  <c r="H49" i="1202"/>
  <c r="D49" i="1202"/>
  <c r="H48" i="1202"/>
  <c r="I47" i="1202"/>
  <c r="H47" i="1202"/>
  <c r="D47" i="1202"/>
  <c r="H46" i="1202"/>
  <c r="D46" i="1202"/>
  <c r="I45" i="1202"/>
  <c r="H45" i="1202"/>
  <c r="D45" i="1202"/>
  <c r="G44" i="1202"/>
  <c r="I46" i="1202" s="1"/>
  <c r="F44" i="1202"/>
  <c r="C44" i="1202"/>
  <c r="D44" i="1202" s="1"/>
  <c r="B44" i="1202"/>
  <c r="I42" i="1202"/>
  <c r="H42" i="1202"/>
  <c r="D42" i="1202"/>
  <c r="I41" i="1202"/>
  <c r="I40" i="1202" s="1"/>
  <c r="H41" i="1202"/>
  <c r="D41" i="1202"/>
  <c r="G40" i="1202"/>
  <c r="F40" i="1202"/>
  <c r="H40" i="1202" s="1"/>
  <c r="C40" i="1202"/>
  <c r="D40" i="1202" s="1"/>
  <c r="B40" i="1202"/>
  <c r="H39" i="1202"/>
  <c r="D39" i="1202"/>
  <c r="H38" i="1202"/>
  <c r="D38" i="1202"/>
  <c r="H37" i="1202"/>
  <c r="D37" i="1202"/>
  <c r="H36" i="1202"/>
  <c r="D36" i="1202"/>
  <c r="H35" i="1202"/>
  <c r="D35" i="1202"/>
  <c r="H34" i="1202"/>
  <c r="D34" i="1202"/>
  <c r="G33" i="1202"/>
  <c r="I34" i="1202" s="1"/>
  <c r="F33" i="1202"/>
  <c r="D33" i="1202"/>
  <c r="C33" i="1202"/>
  <c r="B33" i="1202"/>
  <c r="H32" i="1202"/>
  <c r="D32" i="1202"/>
  <c r="H31" i="1202"/>
  <c r="H30" i="1202"/>
  <c r="D30" i="1202"/>
  <c r="H29" i="1202"/>
  <c r="D29" i="1202"/>
  <c r="H28" i="1202"/>
  <c r="D28" i="1202"/>
  <c r="I27" i="1202"/>
  <c r="H27" i="1202"/>
  <c r="D27" i="1202"/>
  <c r="H26" i="1202"/>
  <c r="D26" i="1202"/>
  <c r="G25" i="1202"/>
  <c r="I29" i="1202" s="1"/>
  <c r="F25" i="1202"/>
  <c r="C25" i="1202"/>
  <c r="D25" i="1202" s="1"/>
  <c r="B25" i="1202"/>
  <c r="I23" i="1202"/>
  <c r="H23" i="1202"/>
  <c r="H22" i="1202"/>
  <c r="D22" i="1202"/>
  <c r="I21" i="1202"/>
  <c r="H21" i="1202"/>
  <c r="D21" i="1202"/>
  <c r="G20" i="1202"/>
  <c r="I22" i="1202" s="1"/>
  <c r="I20" i="1202" s="1"/>
  <c r="F20" i="1202"/>
  <c r="C20" i="1202"/>
  <c r="D20" i="1202" s="1"/>
  <c r="B20" i="1202"/>
  <c r="I19" i="1202"/>
  <c r="H19" i="1202"/>
  <c r="D19" i="1202"/>
  <c r="I18" i="1202"/>
  <c r="H18" i="1202"/>
  <c r="D18" i="1202"/>
  <c r="H17" i="1202"/>
  <c r="D17" i="1202"/>
  <c r="I16" i="1202"/>
  <c r="H16" i="1202"/>
  <c r="D16" i="1202"/>
  <c r="I15" i="1202"/>
  <c r="H15" i="1202"/>
  <c r="D15" i="1202"/>
  <c r="G14" i="1202"/>
  <c r="I17" i="1202" s="1"/>
  <c r="F14" i="1202"/>
  <c r="H14" i="1202" s="1"/>
  <c r="C14" i="1202"/>
  <c r="D14" i="1202" s="1"/>
  <c r="B14" i="1202"/>
  <c r="H13" i="1202"/>
  <c r="D13" i="1202"/>
  <c r="G12" i="1202"/>
  <c r="H12" i="1202" s="1"/>
  <c r="F12" i="1202"/>
  <c r="C12" i="1202"/>
  <c r="D12" i="1202" s="1"/>
  <c r="B12" i="1202"/>
  <c r="I11" i="1202"/>
  <c r="H11" i="1202"/>
  <c r="D11" i="1202"/>
  <c r="I10" i="1202"/>
  <c r="H10" i="1202"/>
  <c r="D10" i="1202"/>
  <c r="H9" i="1202"/>
  <c r="D9" i="1202"/>
  <c r="H8" i="1202"/>
  <c r="D8" i="1202"/>
  <c r="I7" i="1202"/>
  <c r="H7" i="1202"/>
  <c r="D7" i="1202"/>
  <c r="G6" i="1202"/>
  <c r="H6" i="1202" s="1"/>
  <c r="F6" i="1202"/>
  <c r="C6" i="1202"/>
  <c r="D6" i="1202" s="1"/>
  <c r="B6" i="1202"/>
  <c r="I41" i="1201"/>
  <c r="I39" i="1201" s="1"/>
  <c r="H41" i="1201"/>
  <c r="D41" i="1201"/>
  <c r="I40" i="1201"/>
  <c r="H40" i="1201"/>
  <c r="D40" i="1201"/>
  <c r="G39" i="1201"/>
  <c r="F39" i="1201"/>
  <c r="H39" i="1201" s="1"/>
  <c r="C39" i="1201"/>
  <c r="D39" i="1201" s="1"/>
  <c r="B39" i="1201"/>
  <c r="H36" i="1201"/>
  <c r="H35" i="1201"/>
  <c r="D35" i="1201"/>
  <c r="H33" i="1201"/>
  <c r="D33" i="1201"/>
  <c r="H32" i="1201"/>
  <c r="D32" i="1201"/>
  <c r="H31" i="1201"/>
  <c r="D31" i="1201"/>
  <c r="H30" i="1201"/>
  <c r="D30" i="1201"/>
  <c r="H29" i="1201"/>
  <c r="H28" i="1201"/>
  <c r="D28" i="1201"/>
  <c r="H27" i="1201"/>
  <c r="D27" i="1201"/>
  <c r="H26" i="1201"/>
  <c r="D26" i="1201"/>
  <c r="H25" i="1201"/>
  <c r="D25" i="1201"/>
  <c r="H24" i="1201"/>
  <c r="D24" i="1201"/>
  <c r="H23" i="1201"/>
  <c r="D23" i="1201"/>
  <c r="D22" i="1201"/>
  <c r="H21" i="1201"/>
  <c r="D21" i="1201"/>
  <c r="H20" i="1201"/>
  <c r="D20" i="1201"/>
  <c r="I19" i="1201"/>
  <c r="H19" i="1201"/>
  <c r="D19" i="1201"/>
  <c r="H18" i="1201"/>
  <c r="D18" i="1201"/>
  <c r="H17" i="1201"/>
  <c r="D17" i="1201"/>
  <c r="H16" i="1201"/>
  <c r="D16" i="1201"/>
  <c r="H15" i="1201"/>
  <c r="D15" i="1201"/>
  <c r="H14" i="1201"/>
  <c r="D14" i="1201"/>
  <c r="H13" i="1201"/>
  <c r="D13" i="1201"/>
  <c r="H12" i="1201"/>
  <c r="D12" i="1201"/>
  <c r="H11" i="1201"/>
  <c r="D11" i="1201"/>
  <c r="H10" i="1201"/>
  <c r="D10" i="1201"/>
  <c r="H9" i="1201"/>
  <c r="D9" i="1201"/>
  <c r="H8" i="1201"/>
  <c r="D8" i="1201"/>
  <c r="H7" i="1201"/>
  <c r="D7" i="1201"/>
  <c r="G6" i="1201"/>
  <c r="I8" i="1201" s="1"/>
  <c r="F6" i="1201"/>
  <c r="C6" i="1201"/>
  <c r="D6" i="1201" s="1"/>
  <c r="B6" i="1201"/>
  <c r="I97" i="1202" l="1"/>
  <c r="I85" i="1202"/>
  <c r="I14" i="1202"/>
  <c r="I12" i="1201"/>
  <c r="I33" i="1201"/>
  <c r="I30" i="1202"/>
  <c r="H58" i="1202"/>
  <c r="I82" i="1202"/>
  <c r="I80" i="1202" s="1"/>
  <c r="I16" i="1201"/>
  <c r="I23" i="1201"/>
  <c r="I30" i="1201"/>
  <c r="I13" i="1202"/>
  <c r="I12" i="1202" s="1"/>
  <c r="I36" i="1202"/>
  <c r="I33" i="1202" s="1"/>
  <c r="I48" i="1202"/>
  <c r="I44" i="1202" s="1"/>
  <c r="I75" i="1202"/>
  <c r="I88" i="1202"/>
  <c r="I7" i="1203"/>
  <c r="H33" i="1202"/>
  <c r="I15" i="1201"/>
  <c r="I22" i="1201"/>
  <c r="I29" i="1201"/>
  <c r="I35" i="1202"/>
  <c r="I103" i="1202"/>
  <c r="I101" i="1202" s="1"/>
  <c r="I64" i="1202"/>
  <c r="H69" i="1202"/>
  <c r="I9" i="1201"/>
  <c r="I8" i="1202"/>
  <c r="I6" i="1202" s="1"/>
  <c r="I31" i="1202"/>
  <c r="I125" i="1202"/>
  <c r="I124" i="1202" s="1"/>
  <c r="I8" i="1203"/>
  <c r="I10" i="1201"/>
  <c r="I24" i="1201"/>
  <c r="H104" i="1202"/>
  <c r="I32" i="1202"/>
  <c r="H65" i="1202"/>
  <c r="I11" i="1201"/>
  <c r="I71" i="1202"/>
  <c r="H6" i="1201"/>
  <c r="I39" i="1202"/>
  <c r="I31" i="1201"/>
  <c r="I37" i="1202"/>
  <c r="I59" i="1202"/>
  <c r="I9" i="1202"/>
  <c r="H111" i="1202"/>
  <c r="H115" i="1202"/>
  <c r="I18" i="1201"/>
  <c r="I25" i="1201"/>
  <c r="I32" i="1201"/>
  <c r="I38" i="1202"/>
  <c r="I60" i="1202"/>
  <c r="I77" i="1202"/>
  <c r="I73" i="1202" s="1"/>
  <c r="I9" i="1203"/>
  <c r="I26" i="1201"/>
  <c r="I70" i="1202"/>
  <c r="I69" i="1202" s="1"/>
  <c r="I17" i="1201"/>
  <c r="H25" i="1202"/>
  <c r="I26" i="1202"/>
  <c r="H20" i="1202"/>
  <c r="H44" i="1202"/>
  <c r="I66" i="1202"/>
  <c r="I65" i="1202" s="1"/>
  <c r="I78" i="1202"/>
  <c r="I10" i="1203"/>
  <c r="I34" i="1201"/>
  <c r="H122" i="1202"/>
  <c r="I27" i="1201"/>
  <c r="I7" i="1201"/>
  <c r="I35" i="1201"/>
  <c r="I28" i="1202"/>
  <c r="H85" i="1202"/>
  <c r="I14" i="1201"/>
  <c r="H11" i="1203"/>
  <c r="I13" i="1201"/>
  <c r="H101" i="1202"/>
  <c r="I20" i="1201"/>
  <c r="I62" i="1202"/>
  <c r="I21" i="1201"/>
  <c r="I28" i="1201"/>
  <c r="I36" i="1201"/>
  <c r="I25" i="1202" l="1"/>
  <c r="I6" i="1203"/>
  <c r="I6" i="1201"/>
  <c r="I58" i="1202"/>
  <c r="I74" i="910" l="1"/>
  <c r="L91" i="864" l="1"/>
</calcChain>
</file>

<file path=xl/sharedStrings.xml><?xml version="1.0" encoding="utf-8"?>
<sst xmlns="http://schemas.openxmlformats.org/spreadsheetml/2006/main" count="2508" uniqueCount="942">
  <si>
    <t>TOTAL</t>
  </si>
  <si>
    <t>Cobre</t>
  </si>
  <si>
    <t>Oro</t>
  </si>
  <si>
    <t>Zinc</t>
  </si>
  <si>
    <t>Plata</t>
  </si>
  <si>
    <t>Hierro</t>
  </si>
  <si>
    <t>ETAPA</t>
  </si>
  <si>
    <t>PROYECTO</t>
  </si>
  <si>
    <t>OPERADOR</t>
  </si>
  <si>
    <t>TIPO DE EXPLORACIÓN</t>
  </si>
  <si>
    <t>PRODUCTO PRINCIPAL</t>
  </si>
  <si>
    <t>IGA</t>
  </si>
  <si>
    <t>FECHA DE APROBACIÓN DEL IGA</t>
  </si>
  <si>
    <t>La Libertad</t>
  </si>
  <si>
    <t>Greenfield</t>
  </si>
  <si>
    <t>Pasco</t>
  </si>
  <si>
    <t>Lima</t>
  </si>
  <si>
    <t>2da MEIAsd</t>
  </si>
  <si>
    <t>Amazonas</t>
  </si>
  <si>
    <t>Arequipa</t>
  </si>
  <si>
    <t>Brownfield</t>
  </si>
  <si>
    <t>Minera Yanacocha S.R.L.</t>
  </si>
  <si>
    <t>Cajamarca</t>
  </si>
  <si>
    <t>1era MEIAsd</t>
  </si>
  <si>
    <t>Huánuco</t>
  </si>
  <si>
    <t>Huancavelica</t>
  </si>
  <si>
    <t>Moquegua</t>
  </si>
  <si>
    <t>Ayacucho</t>
  </si>
  <si>
    <t>Junín</t>
  </si>
  <si>
    <t>Vale Exploration Perú S.A.C.</t>
  </si>
  <si>
    <t>Compañía Minera Ares S.A.C.</t>
  </si>
  <si>
    <t>Nexa Resources Perú S.A.A.</t>
  </si>
  <si>
    <t>Áncash</t>
  </si>
  <si>
    <t>Puno</t>
  </si>
  <si>
    <t>Compañía Minera Chungar S.A.C.</t>
  </si>
  <si>
    <t>Camino Resources S.A.C.</t>
  </si>
  <si>
    <t>Apurímac</t>
  </si>
  <si>
    <t>Hudbay Perú S.A.C.</t>
  </si>
  <si>
    <t>Minera Peñoles de Perú S.A.</t>
  </si>
  <si>
    <t>Cusco</t>
  </si>
  <si>
    <t>Minsur S.A.</t>
  </si>
  <si>
    <t>Sumitomo Metal Mining Perú S.A.</t>
  </si>
  <si>
    <t>Chakana Resources S.A.C.</t>
  </si>
  <si>
    <t>Rio Tinto Mining and Exploration S.A.C.</t>
  </si>
  <si>
    <t>Tacna</t>
  </si>
  <si>
    <t>Ica</t>
  </si>
  <si>
    <t>AZULMINA</t>
  </si>
  <si>
    <t>PUCAJIRCA</t>
  </si>
  <si>
    <t>EL CARMEN</t>
  </si>
  <si>
    <t>PUCASALLA</t>
  </si>
  <si>
    <t>CORVINÓN</t>
  </si>
  <si>
    <t>DORITA</t>
  </si>
  <si>
    <t>Sociedad Minera Reliquias S.A.C.</t>
  </si>
  <si>
    <t>GABÁN</t>
  </si>
  <si>
    <t>LA ZANJA</t>
  </si>
  <si>
    <t>Minera La Zanja S.R.L.</t>
  </si>
  <si>
    <t>10ma MEIAsd</t>
  </si>
  <si>
    <t>LEZARD</t>
  </si>
  <si>
    <t>Black Swan Minerals S.A.C.</t>
  </si>
  <si>
    <t>1ra MDIA</t>
  </si>
  <si>
    <t>LOS PERDIDOS II</t>
  </si>
  <si>
    <t>MISCANTHUS</t>
  </si>
  <si>
    <t>SOLEDAD</t>
  </si>
  <si>
    <t>Boletín Estadístico Minero (BEM)</t>
  </si>
  <si>
    <t>Producción metálica</t>
  </si>
  <si>
    <t>Volumen de la producción minera metálica</t>
  </si>
  <si>
    <t>1. PRODUCCIÓN METÁLICA'!A1</t>
  </si>
  <si>
    <t>Producción minera metálica según empresa</t>
  </si>
  <si>
    <t>2. PRODUCCIÓN EMPRESAS'!A1</t>
  </si>
  <si>
    <t>4. NO METÁLICA'!A1</t>
  </si>
  <si>
    <t>4.2. CARBONÍFERA'!A1</t>
  </si>
  <si>
    <t>Principales indicadores macroeconómicos</t>
  </si>
  <si>
    <t>5. MACROECONÓMICAS'!A1</t>
  </si>
  <si>
    <t>Exportaciones</t>
  </si>
  <si>
    <t>Exportaciones metálicas</t>
  </si>
  <si>
    <t>Estructura del valor de las exportaciones peruanas</t>
  </si>
  <si>
    <t>Valor de exportaciones de principales productos mineros</t>
  </si>
  <si>
    <t>6. EXPORTACIONES'!A1</t>
  </si>
  <si>
    <t>6.1 EXPORTACIONES PART'!A1</t>
  </si>
  <si>
    <t>6.2 EXPORT PRODUCTOS'!A1</t>
  </si>
  <si>
    <t>Inversiones</t>
  </si>
  <si>
    <t>Inversiones mineras según empresa</t>
  </si>
  <si>
    <t xml:space="preserve">Inversiones mineras </t>
  </si>
  <si>
    <t>Inversiones mineras según rubro de inversión</t>
  </si>
  <si>
    <t>7. INVERSIONES'!A1</t>
  </si>
  <si>
    <t>8. INVERSIONES TIPO'!A1</t>
  </si>
  <si>
    <t>9. INVERSIONES RUBRO'!A1</t>
  </si>
  <si>
    <t>Empleo</t>
  </si>
  <si>
    <t>Empleo según tipo de empleador</t>
  </si>
  <si>
    <t>10. EMPLEO'!A1</t>
  </si>
  <si>
    <t>Transferencias mineras</t>
  </si>
  <si>
    <t>Transferencias por tipo de recursos (Canon Minero, Regalías Mineras y Derecho de Vigencia y Penalidad)</t>
  </si>
  <si>
    <t>Petitorios, catastro y actividad minera</t>
  </si>
  <si>
    <t>Cantidad de solicitudes de petitorios mineros a nivel nacional</t>
  </si>
  <si>
    <t>Actividad minera</t>
  </si>
  <si>
    <t>Áreas restringidas a la minería</t>
  </si>
  <si>
    <t>Recaudación fiscal del subsector minero</t>
  </si>
  <si>
    <t>ETAPA DE AVANCE</t>
  </si>
  <si>
    <t>Minera Chinalco Perú S.A.</t>
  </si>
  <si>
    <t>San Gabriel</t>
  </si>
  <si>
    <t>Compañía de Minas Buenaventura S.A.A.</t>
  </si>
  <si>
    <t>Romina</t>
  </si>
  <si>
    <t>FACTIBILIDAD</t>
  </si>
  <si>
    <t>Corani</t>
  </si>
  <si>
    <t>Bear Creek Mining S.A.C.</t>
  </si>
  <si>
    <t>INGENIERÍA DE DETALLE</t>
  </si>
  <si>
    <t>Magistral</t>
  </si>
  <si>
    <t>Nexa Resources Perú. S.A.A.</t>
  </si>
  <si>
    <t>Reposición Antamina</t>
  </si>
  <si>
    <t>Compañía Minera Antamina S.A.</t>
  </si>
  <si>
    <t>Yanacocha Sulfuros</t>
  </si>
  <si>
    <t>Zafranal</t>
  </si>
  <si>
    <t>Compañía Minera Zafranal S.A.C.</t>
  </si>
  <si>
    <t>Ampliación Ilo</t>
  </si>
  <si>
    <t>CONCEPTUAL</t>
  </si>
  <si>
    <t>Los Chancas</t>
  </si>
  <si>
    <t>PRE-FACTIBILIDAD</t>
  </si>
  <si>
    <t>Trapiche</t>
  </si>
  <si>
    <t>El Molle Verde S.A.C.</t>
  </si>
  <si>
    <t>Michiquillay</t>
  </si>
  <si>
    <t>P.D.</t>
  </si>
  <si>
    <t>Ampliación Bayóvar</t>
  </si>
  <si>
    <t>Compañía Minera Miski Mayo S.R.L.</t>
  </si>
  <si>
    <t>Piura</t>
  </si>
  <si>
    <t>Ampliación Cuajone</t>
  </si>
  <si>
    <t>Ampliación Pachapaqui</t>
  </si>
  <si>
    <t>ICM Pachapaqui S.A.C.</t>
  </si>
  <si>
    <t>Antilla</t>
  </si>
  <si>
    <t>Panoro Apurímac S.A.</t>
  </si>
  <si>
    <t>Ariana Operaciones Mineras S.A.C.</t>
  </si>
  <si>
    <t>Ayawilca</t>
  </si>
  <si>
    <t>Tinka Resources S.A.C.</t>
  </si>
  <si>
    <t>Cañariaco</t>
  </si>
  <si>
    <t>Cañariaco Copper Perú S.A.</t>
  </si>
  <si>
    <t>Lambayeque</t>
  </si>
  <si>
    <t>Cañón Florida</t>
  </si>
  <si>
    <t>Minera Las Bambas S.A.</t>
  </si>
  <si>
    <t>Conga</t>
  </si>
  <si>
    <t>Cotabambas</t>
  </si>
  <si>
    <t>Don Javier</t>
  </si>
  <si>
    <t xml:space="preserve">Junefield Group S.A. </t>
  </si>
  <si>
    <t>El Galeno</t>
  </si>
  <si>
    <t>Lumina Copper S.A.C.</t>
  </si>
  <si>
    <t>Haquira</t>
  </si>
  <si>
    <t>Minera Antares Perú S.A.C.</t>
  </si>
  <si>
    <t>Hierro Apurímac</t>
  </si>
  <si>
    <t>Apurímac Ferrum S.A.C.</t>
  </si>
  <si>
    <t>Hilarión</t>
  </si>
  <si>
    <t>Integración Coroccohuayco</t>
  </si>
  <si>
    <t>Compañía Minera Antapaccay S.A.</t>
  </si>
  <si>
    <t>La Arena II</t>
  </si>
  <si>
    <t>La Arena S.A.</t>
  </si>
  <si>
    <t>La Granja</t>
  </si>
  <si>
    <t>Los Calatos</t>
  </si>
  <si>
    <t>Minera Hampton Perú S.A.C</t>
  </si>
  <si>
    <t>Ollachea</t>
  </si>
  <si>
    <t>Minera Kuri Kullu S.A.</t>
  </si>
  <si>
    <t>Pampa de Pongo</t>
  </si>
  <si>
    <t>Jinzhao Mining Perú S.A.</t>
  </si>
  <si>
    <t>Planta de Cobre Río Seco</t>
  </si>
  <si>
    <t>Procesadora Industrial Río Seco S.A.</t>
  </si>
  <si>
    <t>Pukaqaqa</t>
  </si>
  <si>
    <t>Quechua</t>
  </si>
  <si>
    <t>Compañía Minera Quechua S.A.</t>
  </si>
  <si>
    <t>Reposición Inmaculada</t>
  </si>
  <si>
    <t xml:space="preserve">Compañía Minera Ares S.A.C </t>
  </si>
  <si>
    <t>Reposición Raura</t>
  </si>
  <si>
    <t>Compañía Minera Raura S.A.</t>
  </si>
  <si>
    <t>Reposición Tantahuatay</t>
  </si>
  <si>
    <t xml:space="preserve"> Compañía Minera Coimolache S.A.</t>
  </si>
  <si>
    <t>Río Blanco</t>
  </si>
  <si>
    <t>Rio Blanco Copper S.A.</t>
  </si>
  <si>
    <t>San Luis</t>
  </si>
  <si>
    <t>Reliant Ventures S.A.C.</t>
  </si>
  <si>
    <t>Tía María</t>
  </si>
  <si>
    <t>PROYECTOS</t>
  </si>
  <si>
    <t>Empleo según género y tipo de empleador</t>
  </si>
  <si>
    <t>11. EMPLEO-GÉNERO'!A1</t>
  </si>
  <si>
    <t>12. TRANSFERENCIAS'!A1</t>
  </si>
  <si>
    <t>13. TRANSFERENCIAS 2'!A1</t>
  </si>
  <si>
    <t>14. CATASTRO ACTIVIDAD'!A1</t>
  </si>
  <si>
    <t>14.1 ACTIVIDAD MINERA'!A1</t>
  </si>
  <si>
    <t>14.2 ÁREAS RESTRINGIDAS'!A1</t>
  </si>
  <si>
    <t>15. RECAUDACIÓN'!A1</t>
  </si>
  <si>
    <t>DEPARTAMENTO</t>
  </si>
  <si>
    <t>INVERSIÓN GLOBAL 
(US$ MILLONES)</t>
  </si>
  <si>
    <t>FTA</t>
  </si>
  <si>
    <t>PAMPA ESPERANZA</t>
  </si>
  <si>
    <t>CHASKA</t>
  </si>
  <si>
    <t>PICHA</t>
  </si>
  <si>
    <t>TAMBOMAYO</t>
  </si>
  <si>
    <t>UMAMI</t>
  </si>
  <si>
    <t>Teck Perú S.A.</t>
  </si>
  <si>
    <t>ALPAMARCA</t>
  </si>
  <si>
    <t>Nexa Resources Atacocha S.A.A.</t>
  </si>
  <si>
    <t>BERENGUELA</t>
  </si>
  <si>
    <t>CONDORILLO</t>
  </si>
  <si>
    <t>HUARANGAYOC</t>
  </si>
  <si>
    <t>MARA</t>
  </si>
  <si>
    <t>MÓNICA LOURDES</t>
  </si>
  <si>
    <t>OASIS</t>
  </si>
  <si>
    <t>PATACANCHA</t>
  </si>
  <si>
    <t>QUELCAYA</t>
  </si>
  <si>
    <t>Litio</t>
  </si>
  <si>
    <t>QUICAY II</t>
  </si>
  <si>
    <t>SARA</t>
  </si>
  <si>
    <t>SILVIA</t>
  </si>
  <si>
    <t>SUMAC WAYRA</t>
  </si>
  <si>
    <t>USICAYOS</t>
  </si>
  <si>
    <t>PERIODO</t>
  </si>
  <si>
    <t>Ene.</t>
  </si>
  <si>
    <t>Feb.</t>
  </si>
  <si>
    <t>3. PRODUCCIÓN DEPARTAMENTOS'!A1</t>
  </si>
  <si>
    <t>4.1. NO METÁLICA DEPARTAMENTOS'!A1</t>
  </si>
  <si>
    <t>Producción minera metálica según departamento</t>
  </si>
  <si>
    <t>Inversiones mineras según departamento</t>
  </si>
  <si>
    <t>Empleo según departamento</t>
  </si>
  <si>
    <t>Transferencias de recursos mineros generados por la minería</t>
  </si>
  <si>
    <t>Ampliación Toromocho (Fase II)</t>
  </si>
  <si>
    <t>Fosfatos</t>
  </si>
  <si>
    <t>Ariana</t>
  </si>
  <si>
    <t>Fecha de inicio pendiente de determinación por factores asociados a decisiones empresariales, asuntos sociales, entre otros.</t>
  </si>
  <si>
    <t>LOS CHAPITOS</t>
  </si>
  <si>
    <t>Macusani Yellowcake S.A.C.</t>
  </si>
  <si>
    <t>Tabla 15</t>
  </si>
  <si>
    <t>RECAUDACIÓN FISCAL DEL SUBSECTOR MINERO* (Millones de soles)</t>
  </si>
  <si>
    <t>Regalías Mineras</t>
  </si>
  <si>
    <t>Regalías Mineras 
Ley Nº 29788</t>
  </si>
  <si>
    <t>Gravamen Especial 
a la Minería</t>
  </si>
  <si>
    <t>TOTAL 
RECAUDADO</t>
  </si>
  <si>
    <t>EVOLUCIÓN ANUAL DE LA RECAUDACIÓN FISCAL DEL SUBSECTOR MINERO
(Millones de soles)</t>
  </si>
  <si>
    <t>% DEL PERÚ</t>
  </si>
  <si>
    <t>EXPLORACIÓN</t>
  </si>
  <si>
    <t>Tabla 05</t>
  </si>
  <si>
    <t>PRINCIPALES INDICADORES MACROECONÓMICOS</t>
  </si>
  <si>
    <t xml:space="preserve">PBI   </t>
  </si>
  <si>
    <t>INFLACIÓN</t>
  </si>
  <si>
    <t>TIPO DE CAMBIO *</t>
  </si>
  <si>
    <t>EXPORTACIONES</t>
  </si>
  <si>
    <t>EXPORT. MIN.**</t>
  </si>
  <si>
    <t>IMPORTACIONES</t>
  </si>
  <si>
    <t>BALANZA COMERCIAL</t>
  </si>
  <si>
    <t>Var.% anual</t>
  </si>
  <si>
    <t>Soles por US$</t>
  </si>
  <si>
    <t>Millones US$</t>
  </si>
  <si>
    <t>* Promedio del tipo de cambio interbancario. 
** Incluye valor de exportaciones metálicas y no metálicas.  
Nd: No disponible a la fecha.
Fuente: BCRP, Cuadros Estadísticos Mensuales. Elaborado por el Ministerio de Energía y Minas. 
Información disponible a la fecha de elaboración de este boletín.</t>
  </si>
  <si>
    <t>+</t>
  </si>
  <si>
    <t>-</t>
  </si>
  <si>
    <t>JUNÍN</t>
  </si>
  <si>
    <t>LIMA</t>
  </si>
  <si>
    <t>AREQUIPA</t>
  </si>
  <si>
    <t>CAJAMARCA</t>
  </si>
  <si>
    <t>OTROS</t>
  </si>
  <si>
    <t>PIURA</t>
  </si>
  <si>
    <t>MOQUEGUA</t>
  </si>
  <si>
    <t>CALLAO</t>
  </si>
  <si>
    <t>ICA</t>
  </si>
  <si>
    <t>LORETO</t>
  </si>
  <si>
    <t>LAMBAYEQUE</t>
  </si>
  <si>
    <t>TACNA</t>
  </si>
  <si>
    <t>ÁNCASH</t>
  </si>
  <si>
    <t>PUNO</t>
  </si>
  <si>
    <t>SAN MARTÍN</t>
  </si>
  <si>
    <t>LA LIBERTAD</t>
  </si>
  <si>
    <t>AYACUCHO</t>
  </si>
  <si>
    <t>AMAZONAS</t>
  </si>
  <si>
    <t>HUÁNUCO</t>
  </si>
  <si>
    <t>HUANCAVELICA</t>
  </si>
  <si>
    <t>CUSCO</t>
  </si>
  <si>
    <t>PASCO</t>
  </si>
  <si>
    <t>HIERRO</t>
  </si>
  <si>
    <t>Var%</t>
  </si>
  <si>
    <t>Plomo</t>
  </si>
  <si>
    <t>Estaño</t>
  </si>
  <si>
    <t>Enero</t>
  </si>
  <si>
    <t>Var. %</t>
  </si>
  <si>
    <t>VARIACIÓN RESPECTO AL MES ANTERIOR</t>
  </si>
  <si>
    <t>Part. %</t>
  </si>
  <si>
    <t>SOCIEDAD MINERA CERRO VERDE S.A.A.</t>
  </si>
  <si>
    <t>COMPAÑIA MINERA ANTAMINA S.A.</t>
  </si>
  <si>
    <t>SOUTHERN PERU COPPER CORPORATION SUCURSAL DEL PERU</t>
  </si>
  <si>
    <t>ANGLO AMERICAN QUELLAVECO S.A.</t>
  </si>
  <si>
    <t>MINERA LAS BAMBAS S.A.</t>
  </si>
  <si>
    <t>MINERA CHINALCO PERU S.A.</t>
  </si>
  <si>
    <t>COMPAÑIA MINERA ANTAPACCAY S.A.</t>
  </si>
  <si>
    <t>MARCOBRE S.A.C.</t>
  </si>
  <si>
    <t>HUDBAY PERU S.A.C.</t>
  </si>
  <si>
    <t>SOCIEDAD MINERA EL BROCAL S.A.A.</t>
  </si>
  <si>
    <t>MINERA YANACOCHA S.R.L.</t>
  </si>
  <si>
    <t>COMPAÑIA MINERA PODEROSA S.A.</t>
  </si>
  <si>
    <t>CONSORCIO MINERO HORIZONTE S.R.L.</t>
  </si>
  <si>
    <t>MINERA AURIFERA RETAMAS S.A.</t>
  </si>
  <si>
    <t>SHAHUINDO S.A.C.</t>
  </si>
  <si>
    <t>COMPAÑIA MINERA ARES S.A.C.</t>
  </si>
  <si>
    <t>COMPAÑIA DE MINAS BUENAVENTURA S.A.A.</t>
  </si>
  <si>
    <t>VOLCAN COMPAÑIA MINERA S.A.A.</t>
  </si>
  <si>
    <t>NEXA RESOURCES PERU S.A.A.</t>
  </si>
  <si>
    <t>NEXA RESOURCES EL PORVENIR S.A.C.</t>
  </si>
  <si>
    <t>COMPAÑIA MINERA CHUNGAR S.A.C.</t>
  </si>
  <si>
    <t>MINERA SHOUXIN PERU S.A.</t>
  </si>
  <si>
    <t>CATALINA HUANCA SOCIEDAD MINERA S.A.C.</t>
  </si>
  <si>
    <t>COMPAÑIA MINERA KOLPA S.A.</t>
  </si>
  <si>
    <t>PAN AMERICAN SILVER HUARON S.A.</t>
  </si>
  <si>
    <t>COMPAÑIA MINERA LINCUNA S.A.</t>
  </si>
  <si>
    <t>NEXA RESOURCES ATACOCHA S.A.A.</t>
  </si>
  <si>
    <t>SHOUGANG HIERRO PERU S.A.A.</t>
  </si>
  <si>
    <t>MINSUR S.A.</t>
  </si>
  <si>
    <t>APURÍMAC</t>
  </si>
  <si>
    <t>MADRE DE DIOS</t>
  </si>
  <si>
    <t>INVERSIONES MINERAS (US$)</t>
  </si>
  <si>
    <t>PLANTA BENEFICIO</t>
  </si>
  <si>
    <t>EQUIPAMIENTO MINERO</t>
  </si>
  <si>
    <t>INFRAESTRUCTURA</t>
  </si>
  <si>
    <t>DESARROLLO Y PREPARACIÓN</t>
  </si>
  <si>
    <t>EVOLUCIÓN ANUAL DE LAS INVERSIONES MINERAS
(US$ MILLONES)</t>
  </si>
  <si>
    <t>SEGÚN DEPARTAMENTO</t>
  </si>
  <si>
    <t>SEGÚN EMPRESA</t>
  </si>
  <si>
    <t>EMPRESA</t>
  </si>
  <si>
    <t>JINZHAO MINING PERU S.A.</t>
  </si>
  <si>
    <t>COMPAÑIA MINERA CONDESTABLE S.A.</t>
  </si>
  <si>
    <t>COMPAÑIA MINERA RAURA S.A.</t>
  </si>
  <si>
    <t>EMPRESA MINERA LOS QUENUALES S.A.</t>
  </si>
  <si>
    <t>SOCIEDAD MINERA CORONA S.A.</t>
  </si>
  <si>
    <t>S.M.R.L. SANTA BARBARA DE TRUJILLO</t>
  </si>
  <si>
    <t>SUMMA GOLD CORPORATION S.A.C.</t>
  </si>
  <si>
    <t>COMPAÑIA MINERA ZAFRANAL S.A.C.</t>
  </si>
  <si>
    <t>Total</t>
  </si>
  <si>
    <t>SEGÚN RUBRO DE INVERSIÓN</t>
  </si>
  <si>
    <t>RUBRO / EMPRESA</t>
  </si>
  <si>
    <t>Tabla 14</t>
  </si>
  <si>
    <t>PETITORIOS, CATASTRO Y ACTIVIDAD MINERA</t>
  </si>
  <si>
    <t>CANTIDAD DE SOLICITUDES DE PETITORIOS MINEROS A NIVEL NACIONAL*</t>
  </si>
  <si>
    <t>Año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</si>
  <si>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</si>
  <si>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</si>
  <si>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</si>
  <si>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</si>
  <si>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</si>
  <si>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</si>
  <si>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</si>
  <si>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</si>
  <si>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</si>
  <si>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</si>
  <si>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</si>
  <si>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</si>
  <si>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SOLICITUDES DE PETITORIOS MINEROS A NIVEL NACIONAL *</t>
  </si>
  <si>
    <t>TÍTULOS DE CONCESIONES OTORGADAS POR INGEMMET *</t>
  </si>
  <si>
    <t>TÍTULOS DE CONCESIONES OTORGADAS POR INGEMMET (HECTÁREAS)*</t>
  </si>
  <si>
    <t>Tabla 14.2</t>
  </si>
  <si>
    <t>N°</t>
  </si>
  <si>
    <t>TIPO DE ÁREA RESTRINGIDA</t>
  </si>
  <si>
    <t>HECTÁREAS</t>
  </si>
  <si>
    <t>SITIO RAMSAR (humedales de importancia internacional)</t>
  </si>
  <si>
    <t>RESERVA TERRITORIAL</t>
  </si>
  <si>
    <t>ZONA URBANA</t>
  </si>
  <si>
    <t>PUERTO Y/O AEROPUERTO</t>
  </si>
  <si>
    <t>RED VIAL NACIONAL</t>
  </si>
  <si>
    <t>PAISAJE CULTURAL</t>
  </si>
  <si>
    <t>ZONA DE RIESGO NO MITIGABLE (alto riesgo de habitabilidad - ley 30556)</t>
  </si>
  <si>
    <t>****</t>
  </si>
  <si>
    <t>Territorio Perú (Has según IGN)</t>
  </si>
  <si>
    <t>Tabla 10</t>
  </si>
  <si>
    <t>EMPLEO DIRECTO EN MINERÍA</t>
  </si>
  <si>
    <t>SEGÚN TIPO DE EMPLEADOR (PROMEDIO)</t>
  </si>
  <si>
    <t>COMPAÑÍA</t>
  </si>
  <si>
    <t>CONTRATISTAS</t>
  </si>
  <si>
    <t xml:space="preserve">ACCIDENTES MORTALES EN EL SECTOR MINERO
</t>
  </si>
  <si>
    <t xml:space="preserve">AÑO         </t>
  </si>
  <si>
    <t>ENE.</t>
  </si>
  <si>
    <t>FEB.</t>
  </si>
  <si>
    <t>MAR.</t>
  </si>
  <si>
    <t>ABR.</t>
  </si>
  <si>
    <t>MAY.</t>
  </si>
  <si>
    <t>JUN.</t>
  </si>
  <si>
    <t>JUL.</t>
  </si>
  <si>
    <t>AGO.</t>
  </si>
  <si>
    <t>SEP</t>
  </si>
  <si>
    <t>Tabla 11</t>
  </si>
  <si>
    <t>SEGÚN GÉNERO</t>
  </si>
  <si>
    <t>Género</t>
  </si>
  <si>
    <t>Varones</t>
  </si>
  <si>
    <t xml:space="preserve">Mujeres </t>
  </si>
  <si>
    <t>Total trabajadores</t>
  </si>
  <si>
    <t>SEGÚN GÉNERO Y TIPO DE EMPLEADOR</t>
  </si>
  <si>
    <t>Empleador/Género</t>
  </si>
  <si>
    <t>Compañía</t>
  </si>
  <si>
    <t>Contratista</t>
  </si>
  <si>
    <t xml:space="preserve">Varones </t>
  </si>
  <si>
    <t>Extracción minera no metálica y carbonífera</t>
  </si>
  <si>
    <t>Extracción minera no metálica según departamento</t>
  </si>
  <si>
    <t>Extracción minera carbonífera según departamento</t>
  </si>
  <si>
    <t>INGRESOS TRIBUTARIOS</t>
  </si>
  <si>
    <t>INGRESOS NO TRIBUTARIOS</t>
  </si>
  <si>
    <t>Minería Metálica</t>
  </si>
  <si>
    <t>Minería No Metálica</t>
  </si>
  <si>
    <t>VARONES</t>
  </si>
  <si>
    <t>MUJERES</t>
  </si>
  <si>
    <t>TOTAL TRABAJADORES</t>
  </si>
  <si>
    <t>Extracción no metálica</t>
  </si>
  <si>
    <t>(*) Información disponible a la fecha de elaboración de este boletín</t>
  </si>
  <si>
    <t>EMPRESA ADMINISTRADORA CERRO S.A.C.</t>
  </si>
  <si>
    <t>MINERA LA GRANJA S.A.C.</t>
  </si>
  <si>
    <t xml:space="preserve">(*) Información disponible a la fecha de elaboración de este boletín. </t>
  </si>
  <si>
    <t>INICIO / FIN DE EJECUCIÓN</t>
  </si>
  <si>
    <t>PUESTA EN MARCHA OPERATIVA</t>
  </si>
  <si>
    <t>2022 / 2025</t>
  </si>
  <si>
    <t>EJECUCIÓN</t>
  </si>
  <si>
    <t>2023 / 2042</t>
  </si>
  <si>
    <t>2024 / 2029</t>
  </si>
  <si>
    <t>Ampliación Huancapetí</t>
  </si>
  <si>
    <t>Compañía Minera Lincuna S.A.</t>
  </si>
  <si>
    <t>2025 / 2028</t>
  </si>
  <si>
    <t>2025 / 2033</t>
  </si>
  <si>
    <t>Coimolache Sulfuros</t>
  </si>
  <si>
    <t xml:space="preserve">Cobre </t>
  </si>
  <si>
    <t>Mina Justa Subterránea</t>
  </si>
  <si>
    <t>Marcobre S.A.C.</t>
  </si>
  <si>
    <t>Ampliación Huachocolpa</t>
  </si>
  <si>
    <t xml:space="preserve">Compañía Minera Kolpa S.A. </t>
  </si>
  <si>
    <t>Antilla Copper S.A.</t>
  </si>
  <si>
    <t>EJECUCIÓN*</t>
  </si>
  <si>
    <t>Minera La Granja S.A.C.</t>
  </si>
  <si>
    <t>Reposición Colquijirca</t>
  </si>
  <si>
    <t>Sociedad Minera El Brocal S.A.A.</t>
  </si>
  <si>
    <t>Reposición Ferrobamba</t>
  </si>
  <si>
    <t>COTIZACIONES DE LOS PRINCIPALES METALES</t>
  </si>
  <si>
    <t xml:space="preserve">COBRE </t>
  </si>
  <si>
    <t xml:space="preserve">ORO </t>
  </si>
  <si>
    <t xml:space="preserve">ZINC </t>
  </si>
  <si>
    <t xml:space="preserve">PLATA </t>
  </si>
  <si>
    <t xml:space="preserve">PLOMO </t>
  </si>
  <si>
    <t xml:space="preserve">ESTAÑO </t>
  </si>
  <si>
    <t xml:space="preserve">MOLIBDENO </t>
  </si>
  <si>
    <t>MANGANESO**</t>
  </si>
  <si>
    <t>Ctvs.US$/lb</t>
  </si>
  <si>
    <t>US$/oz tr</t>
  </si>
  <si>
    <t>US$/TM*</t>
  </si>
  <si>
    <t>US$/lb</t>
  </si>
  <si>
    <t>LME</t>
  </si>
  <si>
    <t>LBMA</t>
  </si>
  <si>
    <t>London Fix</t>
  </si>
  <si>
    <t>S&amp;P</t>
  </si>
  <si>
    <t>* Tonelada métrica seca.
**Precio del compuesto Mn32%-Fe20%.
Nd: No disponible a la fecha.
Fuente: Bolsa de Metales de Londres, Standard &amp; Poor's Capital IQ. Elaborado por el Ministerio de Energía y Minas. 
Información disponible a la fecha de elaboración de este boletín.</t>
  </si>
  <si>
    <t>INVERSIÓN CAPEX
US$ MILLONES</t>
  </si>
  <si>
    <t>P.D.: Por definir</t>
  </si>
  <si>
    <t>Cabe señalar que este documento recopila la información pública más actualizada disponible sobre la evolución de los proyectos listados. En algunos casos, a falta de referencias públicas y oficiales, la información se basa en estimaciones de los autores y no compromete en ningún sentido a las compañías titulares de dichos proyectos.</t>
  </si>
  <si>
    <t>EJECUCIÓN: Etapa en la que se encuentran los proyectos que ya iniciaron o están por iniciar la ejecución de las inversiones principales para el desarrollo del Proyecto Minero, después de obtener los permisos y/o autorizaciones necesarias.</t>
  </si>
  <si>
    <t>* El proyecto Ariana del titular Ariana Operaciones Mineras S.A.C. se encuentra en la etapa de ejecución suspendida.</t>
  </si>
  <si>
    <t>PBI MINERO METÁLICO</t>
  </si>
  <si>
    <t>Nd</t>
  </si>
  <si>
    <t>EL MOLLE VERDE S.A.C.</t>
  </si>
  <si>
    <t>ANTAPATA</t>
  </si>
  <si>
    <t>DIA</t>
  </si>
  <si>
    <t>ATALAYA</t>
  </si>
  <si>
    <t>Compañía Minera Santa Luisa S.A.</t>
  </si>
  <si>
    <t>4ta MEIAsd</t>
  </si>
  <si>
    <t>Aftermath Silver Peru S.A.C.</t>
  </si>
  <si>
    <t>C.P.S. Nº 1</t>
  </si>
  <si>
    <t>Shougang Hierro Perú S.A.A.</t>
  </si>
  <si>
    <t>EIAsd</t>
  </si>
  <si>
    <t>EL PADRINO</t>
  </si>
  <si>
    <t>MARÍA REYNA</t>
  </si>
  <si>
    <t>PINAYA</t>
  </si>
  <si>
    <t>Kaizen Discovery Perú S.A.C.</t>
  </si>
  <si>
    <t>QANQAWA</t>
  </si>
  <si>
    <t>QOYA - CHULLO</t>
  </si>
  <si>
    <t>BHP World Exploration Inc. Sucursal del Perú</t>
  </si>
  <si>
    <t>QUELLOPUNTA</t>
  </si>
  <si>
    <t>ROMINA 2</t>
  </si>
  <si>
    <t>AZULCCACCA</t>
  </si>
  <si>
    <t>BORDEBAMBA</t>
  </si>
  <si>
    <t>ESPERANZA</t>
  </si>
  <si>
    <t>Amaru Resources S.A.C.</t>
  </si>
  <si>
    <t>HUATANA</t>
  </si>
  <si>
    <t>TASSA</t>
  </si>
  <si>
    <t>WILLAY</t>
  </si>
  <si>
    <t>ACHATAYHUA</t>
  </si>
  <si>
    <t>Achatayhua Metals Perú S.A.C.</t>
  </si>
  <si>
    <t>ANTARUMI</t>
  </si>
  <si>
    <t>1ra MEIAsd</t>
  </si>
  <si>
    <t>Winshear de Perú S.A.C.</t>
  </si>
  <si>
    <t>Pampa Esperanza Resources S.A.C.</t>
  </si>
  <si>
    <t>SALLAHUE NORTE</t>
  </si>
  <si>
    <t>Palamina S.A.C</t>
  </si>
  <si>
    <t>Tabla 12</t>
  </si>
  <si>
    <t>TRANSFERENCIA DE RECURSOS (CANON MINERO, REGALÍAS MINERAS Y DERECHO DE VIGENCIA Y PENALIDAD) 
GENERADOS POR LA MINERÍA  (Soles)*</t>
  </si>
  <si>
    <t>DEPARTAMENTOS</t>
  </si>
  <si>
    <t xml:space="preserve">  ÁNCASH</t>
  </si>
  <si>
    <t xml:space="preserve">  AREQUIPA</t>
  </si>
  <si>
    <t xml:space="preserve">  ICA</t>
  </si>
  <si>
    <t xml:space="preserve">  TACNA</t>
  </si>
  <si>
    <t xml:space="preserve">  CUSCO</t>
  </si>
  <si>
    <t xml:space="preserve">  MOQUEGUA</t>
  </si>
  <si>
    <t xml:space="preserve">  LA LIBERTAD</t>
  </si>
  <si>
    <t xml:space="preserve">  APURÍMAC</t>
  </si>
  <si>
    <t xml:space="preserve">  CAJAMARCA</t>
  </si>
  <si>
    <t xml:space="preserve">  JUNÍN</t>
  </si>
  <si>
    <t xml:space="preserve">  PUNO</t>
  </si>
  <si>
    <t xml:space="preserve">  LIMA</t>
  </si>
  <si>
    <t xml:space="preserve">  AYACUCHO</t>
  </si>
  <si>
    <t xml:space="preserve">  PASCO</t>
  </si>
  <si>
    <t xml:space="preserve">  PIURA</t>
  </si>
  <si>
    <t xml:space="preserve">  HUANCAVELICA</t>
  </si>
  <si>
    <t xml:space="preserve">  MADRE DE DIOS</t>
  </si>
  <si>
    <t xml:space="preserve">  SAN MARTÍN</t>
  </si>
  <si>
    <t xml:space="preserve">  HUÁNUCO</t>
  </si>
  <si>
    <t xml:space="preserve">  LAMBAYEQUE</t>
  </si>
  <si>
    <t xml:space="preserve">  AMAZONAS</t>
  </si>
  <si>
    <t xml:space="preserve">  LORETO</t>
  </si>
  <si>
    <t xml:space="preserve">  TUMBES</t>
  </si>
  <si>
    <t xml:space="preserve">  UCAYALI</t>
  </si>
  <si>
    <t xml:space="preserve">  CALLAO</t>
  </si>
  <si>
    <t>Tabla 13</t>
  </si>
  <si>
    <t>TRANSFERENCIA DE RECURSOS (CANON MINERO, REGALÍAS MINERAS Y DERECHO DE VIGENCIA Y PENALIDAD) 
GENERADOS POR LA MINERÍA (Soles)*</t>
  </si>
  <si>
    <t>CANON MINERO***</t>
  </si>
  <si>
    <t>DERECHO DE VIGENCIA Y PENALIDAD</t>
  </si>
  <si>
    <t>*** Incluye Canon Regional para Cajamarca y adelanto del Canon Minero que se aprobó en la Cuarta Disposición Complementaria Final del Decreto Legislativo N° 1441, del Sistema Nacional de Tesorería.</t>
  </si>
  <si>
    <t>**** Incluye Regalías Contractuales Mineras.</t>
  </si>
  <si>
    <t>REGALÍAS MINERAS****</t>
  </si>
  <si>
    <t>PROYECTO ESPECIAL - HIDRAULICOS</t>
  </si>
  <si>
    <t xml:space="preserve"> </t>
  </si>
  <si>
    <t>COMPAÑIA MINERA MISKI MAYO S.R.L.</t>
  </si>
  <si>
    <t>PART. %</t>
  </si>
  <si>
    <t>TSI</t>
  </si>
  <si>
    <t>Tabla 07</t>
  </si>
  <si>
    <t>Tabla 08</t>
  </si>
  <si>
    <t>Tabla 09</t>
  </si>
  <si>
    <t>Fuente: Instituto Geológico Minero y Metalúrgico (INGEMMET)</t>
  </si>
  <si>
    <t>SOBREANDES S.A.C.</t>
  </si>
  <si>
    <t>EMPLEO SEGÚN GÉNERO Y TIPO DE EMPLEADOR</t>
  </si>
  <si>
    <t>UCAYALI</t>
  </si>
  <si>
    <t>Tabla 04</t>
  </si>
  <si>
    <t>EXTRACCIÓN MINERA NO METÁLICA Y CARBONÍFERA*</t>
  </si>
  <si>
    <t>RECURSO EXTRAÍDO</t>
  </si>
  <si>
    <t>VAR. %</t>
  </si>
  <si>
    <t>NO METÁLICO (TM)</t>
  </si>
  <si>
    <t>CALIZA / DOLOMITA</t>
  </si>
  <si>
    <t>FOSFATOS</t>
  </si>
  <si>
    <t>HORMIGÓN</t>
  </si>
  <si>
    <t>ARENA (GRUESA/FINA)</t>
  </si>
  <si>
    <t>CALCITA</t>
  </si>
  <si>
    <t>PIEDRA (CONSTRUCCIÓN)</t>
  </si>
  <si>
    <t>PUZOLANA</t>
  </si>
  <si>
    <t>SAL</t>
  </si>
  <si>
    <t>ARCILLAS</t>
  </si>
  <si>
    <t>CONCHUELAS</t>
  </si>
  <si>
    <t>ANDALUCITA</t>
  </si>
  <si>
    <t>TRAVERTINO</t>
  </si>
  <si>
    <t>SÍLICE</t>
  </si>
  <si>
    <t>YESO</t>
  </si>
  <si>
    <t>DIATOMITAS</t>
  </si>
  <si>
    <t>GRANITO</t>
  </si>
  <si>
    <t>BENTONITA</t>
  </si>
  <si>
    <t>PIROFILITA</t>
  </si>
  <si>
    <t>ARENISCA / CUARCITA</t>
  </si>
  <si>
    <t>ANDESITA</t>
  </si>
  <si>
    <t>CAOLÍN</t>
  </si>
  <si>
    <t>DOLOMITA</t>
  </si>
  <si>
    <t>BARITINA</t>
  </si>
  <si>
    <t>TALCO</t>
  </si>
  <si>
    <t>FELDESPATOS</t>
  </si>
  <si>
    <t>PIEDRA LAJA</t>
  </si>
  <si>
    <t>GRANODIORITA ORNAMENTAL</t>
  </si>
  <si>
    <t>SULFATOS</t>
  </si>
  <si>
    <t>ÓNIX</t>
  </si>
  <si>
    <t>CARBONÍFERA  (TM)</t>
  </si>
  <si>
    <t>CARBÓN ANTRACITA</t>
  </si>
  <si>
    <t>CARBÓN BITUMINOSO</t>
  </si>
  <si>
    <t>(*) Información preliminar</t>
  </si>
  <si>
    <t>Tabla 4.1</t>
  </si>
  <si>
    <t>EXTRACCIÓN MINERA NO METÁLICA SEGÚN DEPARTAMENTO*</t>
  </si>
  <si>
    <t xml:space="preserve">RECURSO EXTRAÍDO / DEPARTAMENTO </t>
  </si>
  <si>
    <t>VAR %</t>
  </si>
  <si>
    <t>CALIZA / DOLOMITA (TM)</t>
  </si>
  <si>
    <t>FOSFATOS (TM)</t>
  </si>
  <si>
    <t>HORMIGÓN (TM)</t>
  </si>
  <si>
    <t>ARENA (GRUESA/FINA) (TM)</t>
  </si>
  <si>
    <t>CALCITA (TM)</t>
  </si>
  <si>
    <t>PUZOLANA (TM)</t>
  </si>
  <si>
    <t>SAL (TM)</t>
  </si>
  <si>
    <t>ARCILLAS (TM)</t>
  </si>
  <si>
    <t>CONCHUELAS (TM)</t>
  </si>
  <si>
    <t>ANDALUCITA (TM)</t>
  </si>
  <si>
    <t>TRAVERTINO (TM)</t>
  </si>
  <si>
    <t>SÍLICE (TM)</t>
  </si>
  <si>
    <t>YESO (TM)</t>
  </si>
  <si>
    <t>DIATOMITAS (TM)</t>
  </si>
  <si>
    <t>GRANITO (TM)</t>
  </si>
  <si>
    <t>BENTONITA (TM)</t>
  </si>
  <si>
    <t>PIROFILITA (TM)</t>
  </si>
  <si>
    <t>ARENISCA / CUARCITA (TM)</t>
  </si>
  <si>
    <t>ANDESITA (TM)</t>
  </si>
  <si>
    <t>CAOLÍN (TM)</t>
  </si>
  <si>
    <t>DOLOMITA (TM)</t>
  </si>
  <si>
    <t>BARITINA (TM)</t>
  </si>
  <si>
    <t>TALCO (TM)</t>
  </si>
  <si>
    <t>FELDESPATOS (TM)</t>
  </si>
  <si>
    <t>PIEDRA LAJA  (TM)</t>
  </si>
  <si>
    <t>GRANODIORITA ORNAMENTAL (TM)</t>
  </si>
  <si>
    <t>SULFATOS (TM)</t>
  </si>
  <si>
    <t>ÓNIX (TM)</t>
  </si>
  <si>
    <t>Tabla 4.2</t>
  </si>
  <si>
    <t>EXTRACCIÓN MINERA DE CARBÓN SEGÚN DEPARTAMENTO*</t>
  </si>
  <si>
    <t>RECURSO EXTRAÍDO / DEPARTAMENTO</t>
  </si>
  <si>
    <t xml:space="preserve"> (*) Información preliminar</t>
  </si>
  <si>
    <t>2025*</t>
  </si>
  <si>
    <t>2025**</t>
  </si>
  <si>
    <t>NORCOBRE S.A.C.</t>
  </si>
  <si>
    <t>MINERA CASTOR S.A.C.</t>
  </si>
  <si>
    <t>COMPAÑIA MINERA ARGENTUM S.A.</t>
  </si>
  <si>
    <t>Tabla 14.1</t>
  </si>
  <si>
    <t>CANTIDAD</t>
  </si>
  <si>
    <t>SITUACIÓN</t>
  </si>
  <si>
    <t>HECTÁREAS(**)</t>
  </si>
  <si>
    <t>EXPLOTACIÓN</t>
  </si>
  <si>
    <t>BENEFICIO</t>
  </si>
  <si>
    <t>CATEO Y PROSPECCIÓN</t>
  </si>
  <si>
    <t>PREPARACIÓN Y DESARROLLO*</t>
  </si>
  <si>
    <t>CIERRE PROGRESIVO*</t>
  </si>
  <si>
    <t>CIERRE FINAL*</t>
  </si>
  <si>
    <t>CIERRE POST-CIERRE (DEFINITIVO)</t>
  </si>
  <si>
    <t xml:space="preserve"> Información disponible a la fecha de elaboración de este boletín.
(*) Mediante R.D. N°0043-2020-MINEM/DGM, se reemplazó la situación "Construcción" al nombre de "Preparación y Desarrollo", asimismo se añadieron las situaciones "Cierre Final" y "Cierre Progresivo". De esta manera, las situaciones reportadas se encuentran alineadas a la Ley General de Minería y los procedimientos de autorizaciones mineras de la Dirección General de Minería.
(**) Hectáreas otorgadas totales destinadas a las unidades mineras que se encuentran en alguna de las situaciones descritas en el presente cuadro.</t>
  </si>
  <si>
    <t>COQUINA</t>
  </si>
  <si>
    <t>COQUINA (TM)</t>
  </si>
  <si>
    <t>CONCESIONES y/o UNIDADES ECONÓMICAS ADMINISTRATIVAS (UEAs) EN ACTIVIDAD</t>
  </si>
  <si>
    <t>FECHA DE CONCLUSIÓN DE LA CONSULTA PRELIMINAR</t>
  </si>
  <si>
    <t>FECHA DE AUTORIZACIÓN DEL INICIO DE ACTIVIDADES DE EXPLORACIÓN</t>
  </si>
  <si>
    <t>PERÚ: CARTERA DE PROYECTOS DE EXPLORACIÓN MINERA, EDICIÓN 2025</t>
  </si>
  <si>
    <t>INSTRUMENTO DE GESTIÓN AMBIENTAL</t>
  </si>
  <si>
    <t>ACCOPATA</t>
  </si>
  <si>
    <t>En evaluación</t>
  </si>
  <si>
    <t>ANTILLA</t>
  </si>
  <si>
    <t>ANY CENTRO</t>
  </si>
  <si>
    <t>Ayor S.A.C.</t>
  </si>
  <si>
    <t>ANY ESTE</t>
  </si>
  <si>
    <t>AYAWILCA</t>
  </si>
  <si>
    <t>MEIAsd</t>
  </si>
  <si>
    <t>CAÑARIACO</t>
  </si>
  <si>
    <t>Cañariaco Copper Perú S.A.C</t>
  </si>
  <si>
    <t>CHANCHO AL PALO</t>
  </si>
  <si>
    <t>Westminster Perú S.A.C.</t>
  </si>
  <si>
    <t>COBREORCO</t>
  </si>
  <si>
    <t>COTABAMBAS</t>
  </si>
  <si>
    <t>Panoro Apurimac S.A.</t>
  </si>
  <si>
    <t>3ra MEIAsd</t>
  </si>
  <si>
    <t>EL GALENO</t>
  </si>
  <si>
    <t>6ta MEIAsd</t>
  </si>
  <si>
    <t>HAQUIRA</t>
  </si>
  <si>
    <t>HUARON</t>
  </si>
  <si>
    <t>Pan American Silver Huaron S.A.</t>
  </si>
  <si>
    <t>ISIBILLA</t>
  </si>
  <si>
    <t>Macusani Uranium S.A.C.</t>
  </si>
  <si>
    <t>Uranio</t>
  </si>
  <si>
    <t>KOLPA</t>
  </si>
  <si>
    <t>Compañía Minera Kolpa S.A.</t>
  </si>
  <si>
    <t>LACSHA</t>
  </si>
  <si>
    <t>Zafiro Mining S.A.C.</t>
  </si>
  <si>
    <t>LAS BAMBAS</t>
  </si>
  <si>
    <t>MARCOBRE</t>
  </si>
  <si>
    <t>8va MEIAsd</t>
  </si>
  <si>
    <t>NEAR MINE</t>
  </si>
  <si>
    <t>Consorcio Minero Horizonte S.R.L.</t>
  </si>
  <si>
    <t>Kiwanda S.A.C.</t>
  </si>
  <si>
    <t>PÓRFIDO</t>
  </si>
  <si>
    <t>Anama-Valeria S.A.C.</t>
  </si>
  <si>
    <t>PUCAMAYO SUR</t>
  </si>
  <si>
    <t>Ferroaluminios Perú Nº 4 S.A.C.</t>
  </si>
  <si>
    <t>QUENAMARI</t>
  </si>
  <si>
    <t>QUILLA</t>
  </si>
  <si>
    <t>SAN GABRIEL</t>
  </si>
  <si>
    <t>Nexa Resources El Porvenir S.A.C.</t>
  </si>
  <si>
    <t>TINA</t>
  </si>
  <si>
    <t>MFTA</t>
  </si>
  <si>
    <t>CONSULTA PRELIMINAR</t>
  </si>
  <si>
    <t>ANKA</t>
  </si>
  <si>
    <t>ASUMAN FE</t>
  </si>
  <si>
    <t>Total Genius Iron Mining S.A.C.</t>
  </si>
  <si>
    <t>ATOLLADERO HASRET FE</t>
  </si>
  <si>
    <t>DAYLETTE</t>
  </si>
  <si>
    <t>Minera Anaconda Perú S.A.</t>
  </si>
  <si>
    <t>HUARO</t>
  </si>
  <si>
    <t>Minera Cuculi S.A.C.</t>
  </si>
  <si>
    <t>YANANTA</t>
  </si>
  <si>
    <t>Perú Fortescue S.A.C.</t>
  </si>
  <si>
    <t>AUTORIZACIÓN DE EXPLORACIÓN</t>
  </si>
  <si>
    <t>Sobreandes S.A.C.</t>
  </si>
  <si>
    <t>CABALLITO</t>
  </si>
  <si>
    <t>LA COLORADA</t>
  </si>
  <si>
    <t>LA ESTRELLA</t>
  </si>
  <si>
    <t>Cappex Exploraciones S.A.C.</t>
  </si>
  <si>
    <t>Corporación Minera Centauro S.A.C.</t>
  </si>
  <si>
    <t>Darwin Perú S.A.C.</t>
  </si>
  <si>
    <t>TOTAL ( 84 proyectos)</t>
  </si>
  <si>
    <t>Fecha de consulta: 25 de febrero de 2025.</t>
  </si>
  <si>
    <t>Elaborado por la Dirección General de Promoción y Sostenibilidad Minera.</t>
  </si>
  <si>
    <t>Febrero</t>
  </si>
  <si>
    <t>Cartera de Proyectos de Exploración Minera, edición 2025</t>
  </si>
  <si>
    <t>CPEM 2025'!A1</t>
  </si>
  <si>
    <t>EXPORTACIONES METÁLICAS</t>
  </si>
  <si>
    <t>VALOR DE LAS EXPORTACIONES METÁLICAS (US$ MILLONES)</t>
  </si>
  <si>
    <t>COBRE</t>
  </si>
  <si>
    <t>ORO</t>
  </si>
  <si>
    <t>ZINC</t>
  </si>
  <si>
    <t>PLATA</t>
  </si>
  <si>
    <t>PLOMO</t>
  </si>
  <si>
    <t>ESTAÑO</t>
  </si>
  <si>
    <t>MOLIBDENO</t>
  </si>
  <si>
    <t xml:space="preserve">VARIACIÓN RESPECTO AL MES ANTERIOR* EN MILLONES DE US$ </t>
  </si>
  <si>
    <t>EVOLUCIÓN DE LAS EXPORTACIONES MINERAS METÁLICAS / US$ MILLONES</t>
  </si>
  <si>
    <t>VOLUMEN DE LAS EXPORTACIONES METÁLICAS</t>
  </si>
  <si>
    <t>(Miles toneladas)</t>
  </si>
  <si>
    <t>(Miles oz tr)</t>
  </si>
  <si>
    <t>(Millones oz tr)</t>
  </si>
  <si>
    <t>(Millones toneladas)</t>
  </si>
  <si>
    <t xml:space="preserve">VARIACIÓN RESPECTO AL MES ANTERIOR * VOLUMEN </t>
  </si>
  <si>
    <t>VARIACIÓN INTERANUAL DE LAS EXPORTACIONES MINERAS METÁLICAS (VOLUMEN (*))/ VAR%</t>
  </si>
  <si>
    <t>Tabla 6.1</t>
  </si>
  <si>
    <t>ESTRUCTURA DEL VALOR DE LAS EXPORTACIONES PERUANAS (MILLONES DE US$)</t>
  </si>
  <si>
    <t>RUBRO</t>
  </si>
  <si>
    <t>Part%</t>
  </si>
  <si>
    <t>Ene</t>
  </si>
  <si>
    <t>Mineros Metálicos</t>
  </si>
  <si>
    <t>Petróleo y gas natural</t>
  </si>
  <si>
    <t>Pesqueros (Export. Trad.)</t>
  </si>
  <si>
    <t>Agrícolas</t>
  </si>
  <si>
    <t>Agropecuarios</t>
  </si>
  <si>
    <t>Pesqueros (Export. No Trad.)</t>
  </si>
  <si>
    <t>Textiles</t>
  </si>
  <si>
    <t>Maderas y papeles</t>
  </si>
  <si>
    <t>Químicos</t>
  </si>
  <si>
    <t>Minerales no metálicos</t>
  </si>
  <si>
    <t>Sidero-metalúrgicos y joyería</t>
  </si>
  <si>
    <t>Metal-mecánicos</t>
  </si>
  <si>
    <t>Otros</t>
  </si>
  <si>
    <t>TOTAL EXPORTACIONES</t>
  </si>
  <si>
    <t>TOTAL EXPORTACIONES MINERAS</t>
  </si>
  <si>
    <t>Tabla 6.2</t>
  </si>
  <si>
    <t>VALOR DE EXPORTACIONES DE PRINCIPALES PRODUCTOS MINEROS (Millones de US$)</t>
  </si>
  <si>
    <t>Productos Metálicos</t>
  </si>
  <si>
    <t>Molibdeno</t>
  </si>
  <si>
    <t>PARTICIPACIÓN DE PRODUCTOS MINEROS EN EL VALOR DE EXPORTACIONES NACIONALES (Millones de US$)</t>
  </si>
  <si>
    <t>TOTAL PROD. MINEROS</t>
  </si>
  <si>
    <t>Minerales No Metálicos</t>
  </si>
  <si>
    <t>TOTAL EXPORTACIONES NACIONALES</t>
  </si>
  <si>
    <t>Tabla 06</t>
  </si>
  <si>
    <t>MINERA BOROO MISQUICHILCA S.A.</t>
  </si>
  <si>
    <t>Mar.</t>
  </si>
  <si>
    <t>Marzo</t>
  </si>
  <si>
    <t>2023 / 2025</t>
  </si>
  <si>
    <t>2024 / 2026</t>
  </si>
  <si>
    <t>Reposición San Rafael</t>
  </si>
  <si>
    <t>2025 / 2030</t>
  </si>
  <si>
    <t>Compañía Minera Coimolache S.A.</t>
  </si>
  <si>
    <t>2025 / 2036</t>
  </si>
  <si>
    <t>2025 / 2027</t>
  </si>
  <si>
    <t>Southern Perú Copper Corporation</t>
  </si>
  <si>
    <t>2025 / 2029</t>
  </si>
  <si>
    <t>2026 / 2032</t>
  </si>
  <si>
    <t>Ampliación Huarón</t>
  </si>
  <si>
    <t>Pan American Silver Huarón S.A.C.</t>
  </si>
  <si>
    <t>2026 / 2053</t>
  </si>
  <si>
    <t>Optimización Cerro Verde</t>
  </si>
  <si>
    <t>Sociedad Minera Cerro Verde S.A.A.</t>
  </si>
  <si>
    <t>2026 / P.D.</t>
  </si>
  <si>
    <t>2027 / 2028</t>
  </si>
  <si>
    <t>2027 / 2029</t>
  </si>
  <si>
    <t>2027 / 2031</t>
  </si>
  <si>
    <t>2029 / 2034</t>
  </si>
  <si>
    <t>Ampliación Cobriza</t>
  </si>
  <si>
    <t>Operadores Concentrados Peruanos S.A.C.</t>
  </si>
  <si>
    <t>Ampliación Contonga</t>
  </si>
  <si>
    <t>Norcobre S.A.C.</t>
  </si>
  <si>
    <t>Ampliación Esperanza</t>
  </si>
  <si>
    <t>Compañía Minera Caraveli S.A.C.</t>
  </si>
  <si>
    <t>Ampliación Quellaveco</t>
  </si>
  <si>
    <t>Anglo American Quellaveco S.A.</t>
  </si>
  <si>
    <t>Ampliación Recuperada</t>
  </si>
  <si>
    <t>Recuperada S.A.C.</t>
  </si>
  <si>
    <t>Ampliación Shougang</t>
  </si>
  <si>
    <t>Shougang Hierro Peru S.A.A.</t>
  </si>
  <si>
    <t>Ampliación Yauricocha</t>
  </si>
  <si>
    <t>Sociedad Minera Corona S.A.</t>
  </si>
  <si>
    <t>Katy</t>
  </si>
  <si>
    <t>Cultinor S.A.C.</t>
  </si>
  <si>
    <t>Optimización Cajamarquilla</t>
  </si>
  <si>
    <t>Nexa Resources Cajamarquilla S.A.</t>
  </si>
  <si>
    <t>Optimización Constancia</t>
  </si>
  <si>
    <t>Optimización Julcani</t>
  </si>
  <si>
    <t>Optimización Pallancata</t>
  </si>
  <si>
    <t>Optimización Pucamarca</t>
  </si>
  <si>
    <t>Olympic Precious Metals Ltd.</t>
  </si>
  <si>
    <t>Reaprovechamiento Quiruvilca</t>
  </si>
  <si>
    <t>Atom Enviromental II S.A.C.</t>
  </si>
  <si>
    <t>Reposición Cerro de Pasco</t>
  </si>
  <si>
    <t>Empresa Administradora Cerro S.A.C.</t>
  </si>
  <si>
    <t>Reposición Shahuindo</t>
  </si>
  <si>
    <t>Shahuindo S.A.C.</t>
  </si>
  <si>
    <t>PERÚ: CARTERA DE PROYECTOS DE INVERSIÓN MINERA, EDICIÓN 2025</t>
  </si>
  <si>
    <t>Cartera de Proyectos de Inversión Minera, edición 2025</t>
  </si>
  <si>
    <t>CPIM 2025'!A1</t>
  </si>
  <si>
    <t>CMC CRITICAL MINERALS CORPORATION S.A.C.</t>
  </si>
  <si>
    <t>Feb</t>
  </si>
  <si>
    <t>PIZARRA</t>
  </si>
  <si>
    <t>PIZARRA (TM)</t>
  </si>
  <si>
    <t>Abr.</t>
  </si>
  <si>
    <t>Mar</t>
  </si>
  <si>
    <t>Abril</t>
  </si>
  <si>
    <t>Abr. 2025</t>
  </si>
  <si>
    <t>MINERA SOTRAMI S.A.</t>
  </si>
  <si>
    <t>SITIO HISTORICO DE BATALLA</t>
  </si>
  <si>
    <t>May.</t>
  </si>
  <si>
    <t>Abr</t>
  </si>
  <si>
    <t>Mayo</t>
  </si>
  <si>
    <t>May. 2024</t>
  </si>
  <si>
    <t>May. 2025</t>
  </si>
  <si>
    <t>Ene-May 2024</t>
  </si>
  <si>
    <t>Ene-May 2025</t>
  </si>
  <si>
    <t>LA ARENA S.A.</t>
  </si>
  <si>
    <t>ÁREA NATURAL - USO INDIRECTO</t>
  </si>
  <si>
    <t>CLASIFICACIÓN DIVERSA (gasoductos, oleoductos,  otros)</t>
  </si>
  <si>
    <t xml:space="preserve">CONCESIÓN FORESTAL </t>
  </si>
  <si>
    <t>ECOSISTEMAS FRÁGILES</t>
  </si>
  <si>
    <t>ÁREA DE DEFENSA NACIONAL</t>
  </si>
  <si>
    <t>RESERVA INDÍGENA</t>
  </si>
  <si>
    <t>ZONA ARQUEOLÓGICA</t>
  </si>
  <si>
    <t xml:space="preserve">ÁREA DE NO ADMISIÓN DE PETITORIOS </t>
  </si>
  <si>
    <t>ÁREA DE NO ADMISIÓN DE PETITORIOS INGEMMET</t>
  </si>
  <si>
    <t>Tabla 01</t>
  </si>
  <si>
    <t>VOLUMEN DE LA PRODUCCIÓN MINERA METÁLICA</t>
  </si>
  <si>
    <t>ORO*</t>
  </si>
  <si>
    <t>ARSÉNICO</t>
  </si>
  <si>
    <t>BISMUTO</t>
  </si>
  <si>
    <t>CADMIO</t>
  </si>
  <si>
    <t>MANGANESO</t>
  </si>
  <si>
    <t>MAGNESIO</t>
  </si>
  <si>
    <t>TMF</t>
  </si>
  <si>
    <t>g finos</t>
  </si>
  <si>
    <t>kg finos</t>
  </si>
  <si>
    <t>N/D</t>
  </si>
  <si>
    <t>EVOLUCIÓN ANUAL DE LA PRODUCCIÓN DE COBRE
(MILES DE TMF)</t>
  </si>
  <si>
    <t>Tabla 02</t>
  </si>
  <si>
    <t>PRODUCCIÓN MINERA METÁLICA SEGÚN EMPRESA</t>
  </si>
  <si>
    <t>PRODUCTO / EMPRESA</t>
  </si>
  <si>
    <t>COBRE (TMF)</t>
  </si>
  <si>
    <t>SOCIEDAD MINERA CERRO VERDE S.A.A.*</t>
  </si>
  <si>
    <t>MARCOBRE S.A.C.*</t>
  </si>
  <si>
    <t>ORO** (g finos)</t>
  </si>
  <si>
    <t>PALTARUMI S.A.C.</t>
  </si>
  <si>
    <t>GOLD FIELDS LA CIMA S.A.</t>
  </si>
  <si>
    <t>MINERA VETA DORADA S.A.C.</t>
  </si>
  <si>
    <t>ZINC (TMF)</t>
  </si>
  <si>
    <t>PLATA (kg finos)</t>
  </si>
  <si>
    <t>PLOMO (TMF)</t>
  </si>
  <si>
    <t>MINERA BATEAS S.A.C.</t>
  </si>
  <si>
    <t>HIERRO (TMF)</t>
  </si>
  <si>
    <t>ESTAÑO (TMF)</t>
  </si>
  <si>
    <t>MOLIBDENO (TMF)</t>
  </si>
  <si>
    <t>ARSÉNICO (TMF)</t>
  </si>
  <si>
    <t>SOCIEDAD MINERA ANDEREAL S.A.C.</t>
  </si>
  <si>
    <t>GLORE PERU S.A.C</t>
  </si>
  <si>
    <t>EL PACIFICO DORADO S.A.C.</t>
  </si>
  <si>
    <t>BISMUTO (TMF)</t>
  </si>
  <si>
    <t>CADMIO (TMF)</t>
  </si>
  <si>
    <t>MANGANESO (TMF)</t>
  </si>
  <si>
    <t>MAGNESIO (TMF)</t>
  </si>
  <si>
    <t>Tabla 03</t>
  </si>
  <si>
    <t>PRODUCCIÓN MINERA METÁLICA SEGÚN DEPARTAMENTO</t>
  </si>
  <si>
    <t>PRODUCTO / DEPARTAMENTO</t>
  </si>
  <si>
    <t>COBRE / TMF</t>
  </si>
  <si>
    <t>ORO* / G FINOS</t>
  </si>
  <si>
    <t>ZINC / TMF</t>
  </si>
  <si>
    <t>PLATA / KG FINOS</t>
  </si>
  <si>
    <t>PLOMO / TMF</t>
  </si>
  <si>
    <t>HIERRO / TMF</t>
  </si>
  <si>
    <t>ESTAÑO / TMF</t>
  </si>
  <si>
    <t>MOLIBDENO / TMF</t>
  </si>
  <si>
    <t>ARSÉNICO / TMF</t>
  </si>
  <si>
    <t>BISMUTO / TMF</t>
  </si>
  <si>
    <t>CADMIO / TMF</t>
  </si>
  <si>
    <t>MANGANESO / TMF</t>
  </si>
  <si>
    <t>MAGNESIO / TMF</t>
  </si>
  <si>
    <t>Según ESTAMIN Junio 2025</t>
  </si>
  <si>
    <t>Edición Nº 06 - 2025</t>
  </si>
  <si>
    <t>JUNIO</t>
  </si>
  <si>
    <t>ENERO - JUNIO</t>
  </si>
  <si>
    <t>ARAGONITO</t>
  </si>
  <si>
    <t>Fuente: Dirección de Gestión Minera, DGM / Fecha de consulta: 25 de julio de 2025.
Elaboración: Dirección General de Promoción y Sostenibilidad Minera, DGPSM.</t>
  </si>
  <si>
    <t>ARAGONITO (TM)</t>
  </si>
  <si>
    <t>Fuente: Dirección de Gestión Minera, DGM / Fecha de consulta: 25 de julio de 2025.
Elaboración: Dirección General de Promoción y Sostenibilidad Minera, DGPSM.                                                                                                                                 
 (*) Información preliminar</t>
  </si>
  <si>
    <t>Jun.</t>
  </si>
  <si>
    <t>2025 
(Ene - May)</t>
  </si>
  <si>
    <t>VARIACIÓN INTERANUAL * EN MILLONES DE US$ / MAYO</t>
  </si>
  <si>
    <t>VARIACIÓN INTERANUAL ACUMULADA* EN MILLONES DE US$ / ENERO-MAYO</t>
  </si>
  <si>
    <t>VARIACIÓN INTERANUAL * VOLUMEN /MAYO</t>
  </si>
  <si>
    <t>VARIACIÓN INTERANUAL ACUMULADA * VOLUMEN / ENERO-MAYO</t>
  </si>
  <si>
    <t>Fuente: BCRP, Cuadros Estadísticos Mensuales. Elaborado por el Ministerio de Energía y Minas
Fecha de consulta:  16 de julio de 2025.
* El cuadro contiene datos publicados por el Banco Central de Reserva del Perú. Los volúmenes para cada mineral se especifican a continuación:
. COBRE: Se considera las partidas arancelarias que corresponden a “Minerales de cobre y sus concentrados” y “Cátodos y secciones de cátodos de cobre refinado”.
. ORO: Se considera “Minerales de oro y sus concentrados”, así como “Refinados de oro”. Incluye estimación de exportaciones de oro no registradas por Aduanas.
. ZINC: Se considera “Minerales de zinc y sus concentrados” y “Zinc refinado”.
. HIERRO: Se considera “Hierro pellets” y “Hierro lodos y tortas”.
. PLATA: Se considera plata refinada y la partida “plata y sus concentrados”.
El volumen es calculado en base a la información que envía Aduanas en kg y se transforman a la unidades de referencia (es decir, de kilos a onzas troy, o de kilos a toneladas). En el caso del cobre y otros metales, en los que se considera concentrados, los volúmenes se ajustan por una ley promedio. Información disponible a la fecha de elaboración de este boletín.</t>
  </si>
  <si>
    <t>May</t>
  </si>
  <si>
    <t>Fuente: BCRP, Cuadros Estadísticos Mensuales. Elaborado por el Ministerio de Energía y Minas.
Fecha de consulta: 16 de julio de 2025.</t>
  </si>
  <si>
    <t>Fuente: BCRP, Cuadros Estadísticos Mensuales. Elaborado por el Ministerio de Energía y Minas
Fecha de consulta: 16 de julio de 2025.</t>
  </si>
  <si>
    <t>2025
(ene-jun)</t>
  </si>
  <si>
    <t>Junio</t>
  </si>
  <si>
    <t>VARIACIÓN INTERANUAL / JUNIO</t>
  </si>
  <si>
    <t>Jun. 2024</t>
  </si>
  <si>
    <t>Jun. 2025</t>
  </si>
  <si>
    <t>VARIACIÓN INTERANUAL ACUMULADA / ENERO-JUNIO</t>
  </si>
  <si>
    <t>Ene-Jun 2024</t>
  </si>
  <si>
    <t>Ene-Jun 2025</t>
  </si>
  <si>
    <t>Fuente: Dirección General de Minería, DGM - Ministerio de Energía y Minas.
Elaboración: Dirección General de Promoción y Sostenibilidad Minera, DGPSM.
- Información proporcionada por los Titulares Mineros a través del ESTAMIN.
- Las cifras han sido ajustadas a lo reportado por los Titulares Mineros al 25 de julio de 2025.</t>
  </si>
  <si>
    <t>MINERA CRC SOCIEDAD ANONIMA CERRADA</t>
  </si>
  <si>
    <t>MINERA PEÑOLES DE PERU S.A.</t>
  </si>
  <si>
    <t>OPERADORES CONCENTRADOS PERUANOS S.A.C.</t>
  </si>
  <si>
    <t>OTROS (2024: 275 titulares mineros, 2025: 245 titulares mineros)</t>
  </si>
  <si>
    <t>OTROS (2024: 74 titulares mineros, 2025: 77 titulares mineros)</t>
  </si>
  <si>
    <t>OTROS (2024: 127 titulares mineros, 2025: 117 titulares mineros)</t>
  </si>
  <si>
    <t>OTROS (2024: 184 titulares mineros, 2025: 167 titulares mineros)</t>
  </si>
  <si>
    <t>OTROS (2024: 145 titulares mineros, 2025: 135 titulares mineros)</t>
  </si>
  <si>
    <t>OTROS (2024: 141 titulares mineros, 2025: 115 titulares mineros)</t>
  </si>
  <si>
    <t>OTROS (2024: 113 titulares mineros, 2025: 102 titulares mineros)</t>
  </si>
  <si>
    <t>SEGÚN DEPARTAMENTO Y GÉNERO - JUNIO 2025</t>
  </si>
  <si>
    <t>Variación Interanual - Junio</t>
  </si>
  <si>
    <t>Fuente: Dirección General de Minería - Ministerio de Energía y Minas.
- 2015-2019:  Información proporcionada por los Titulares Mineros a través de la Declaración Anual Consolidada (DAC).
- 2020-2025:  Información proporcionada por los Titulares Mineros a través del Declaración Estadística Mensual (ESTAMIN).
* Las cifras han sido ajustadas a lo reportado por los Titulares Mineros al 25 de julio de 2025.</t>
  </si>
  <si>
    <t>Fuente: Dirección General de Minería - Ministerio de Energía y Minas.
 *Las cifras han sido ajustadas a lo reportado por los Titulares Mineros al 30 de julio de 2025.</t>
  </si>
  <si>
    <t>Fuente: Dirección General de Minería - Ministerio de Energía y Minas.
Información proporcionada por los Titulares Mineros a través del Declaración Estadística Mensual (ESTAMIN).
* Las cifras han sido ajustadas a lo reportado por los Titulares Mineros al 25 de julio de 2025.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</si>
  <si>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10 de julio de 2025
   Canon Minero 2025
   Regalías Mineras - Datos a junio 2025 
   Derecho de Vigencia y Penalidad - Datos a mayo 2025    </t>
  </si>
  <si>
    <t xml:space="preserve">*Se considera las transferencias a los gobiernos locales, regionales y nacionales (universidades públicas).
Fuente: MEF - Portal de Transparencia Económica, Instituto Geológico Minero y Metalúrgico (INGEMMET). Elaborado por el Ministerio de Energía y Minas. 
** Fecha de consulta: 10 de julio de 2025
   Canon Minero 2025
   Regalías Mineras - Datos a junio 2025 
   Derecho de Vigencia y Penalidad - Datos a mayo 2025    
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</si>
  <si>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Fuente: Instituto Geológico Minero y Metalúrgico (INGEMMET) /  Fecha de consulta: 03 de julio de 2025.</t>
  </si>
  <si>
    <t>ÁREAS RESTRINGIDAS A LA MINERÍA - JUNIO 2025</t>
  </si>
  <si>
    <r>
      <t>ACTIVIDAD MINERA - JUNIO</t>
    </r>
    <r>
      <rPr>
        <b/>
        <sz val="12"/>
        <rFont val="Calibri"/>
        <family val="2"/>
      </rPr>
      <t xml:space="preserve"> 2025</t>
    </r>
  </si>
  <si>
    <t>Fuente:  Declaración Estadística Mensual (ESTAMIN) - Ministerio de Energía y Minas.   /    Fecha de consulta: 30 de julio de 2025.</t>
  </si>
  <si>
    <t>2025 
(ene-jun)</t>
  </si>
  <si>
    <t>VARIACIÓN INTERANUAL ACUMULADA / ENERO - JUNIO</t>
  </si>
  <si>
    <t>Fuente: SUNAT, Nota Tributaria. Elaborado por Ministerio de Energía y Minas.
Fecha de consulta: 16 de julio de 2025.
* Incluye Ingresos Tributarios y No Tributarios mineros recaudados por SUNAT.</t>
  </si>
  <si>
    <t>2025
(Ene-Jun)</t>
  </si>
  <si>
    <t>Fuente:  Dirección de Gestión Minera, DGM/  Fecha de consulta: 25 de julio de 2025.
Elaboración: Dirección General de Promoción y Sostenibilidad Minera, DGPSM.
(*) Información preliminar. Incluye producción aurífera estimada de mineros artesanales de Madre de Dios, Puno, Piura y Arequipa.
N/D: Información no disponible</t>
  </si>
  <si>
    <t>Fuente:  Dirección de Gestión Minera, DGM/  Fecha de consulta: 25 de julio de 2025.
Elaboración: Dirección General de Promoción y Sostenibilidad Minera, DGPSM.
(*) Información preliminar. Incluye producción aurífera estimada de mineros artesanales de Madre de Dios, Puno, Piura y Arequipa.</t>
  </si>
  <si>
    <t>OTROS (2024: 49 titulares mineros, 2025: 44 titulares mineros)</t>
  </si>
  <si>
    <t>OTROS (2024: 246 titulares mineros, 2025: 252 titulares mineros)</t>
  </si>
  <si>
    <t>OTROS (2024: 31 titulares mineros, 2025: 29 titulares mineros)</t>
  </si>
  <si>
    <t>OTROS (2024: 84 titulares mineros, 2025: 79 titulares mineros)</t>
  </si>
  <si>
    <t>OTROS (2024: 30 titulares mineros, 2025: 29 titulares mineros)</t>
  </si>
  <si>
    <t>Fuente:  Dirección de Gestión Minera, DGM/  Fecha de consulta: 25 de julio de 2025.
Elaboración: Dirección de Promoción y Sostenibilidad Minera, DGPSM.
(*)Incluye producción cuprífera por proceso de flotación (TMF), lixiviación y electro-obtención (TM). 
(**) Información preliminar. Incluye producción aurífera estimada de mineros artesanales de Madre de Dios, Puno, Piura y Arequipa.</t>
  </si>
  <si>
    <t>Fuente:  Dirección de Gestión Minera, DGM/  Fecha de consulta: 25 de julio de 2025.
Elaboración: Dirección de Promoción y Sostenibilidad Minera, DGPSM.
(*) Información preliminar. Incluye producción aurífera estimada de mineros artesanales de Madre de Dios, Puno, Piura y Arequipa.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</si>
</sst>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0.0%"/>
    <numFmt numFmtId="167" formatCode="_-* #,##0.00\ _€_-;\-* #,##0.00\ _€_-;_-* &quot;-&quot;??\ _€_-;_-@_-"/>
    <numFmt numFmtId="168" formatCode="#,##0.0"/>
    <numFmt numFmtId="169" formatCode="_-* #,##0.00\ _P_t_s_-;\-* #,##0.00\ _P_t_s_-;_-* &quot;-&quot;??\ _P_t_s_-;_-@_-"/>
    <numFmt numFmtId="170" formatCode="_-* #,##0_-;\-* #,##0_-;_-* &quot;-&quot;??_-;_-@_-"/>
    <numFmt numFmtId="171" formatCode="_ * #,##0.0_ ;_ * \-#,##0.0_ ;_ * &quot;-&quot;??_ ;_ @_ "/>
    <numFmt numFmtId="172" formatCode="_-* #,##0.0_-;\-* #,##0.0_-;_-* &quot;-&quot;??_-;_-@_-"/>
    <numFmt numFmtId="173" formatCode="#,##0.0,,"/>
    <numFmt numFmtId="174" formatCode="_ * #,##0.0000_ ;_ * \-#,##0.0000_ ;_ * &quot;-&quot;??_ ;_ @_ "/>
    <numFmt numFmtId="175" formatCode="_ * #,##0_ ;_ * \-#,##0_ ;_ * &quot;-&quot;??_ ;_ @_ "/>
    <numFmt numFmtId="176" formatCode="0.000%"/>
    <numFmt numFmtId="177" formatCode="0.0000%"/>
    <numFmt numFmtId="178" formatCode="#,##0_ ;\-#,##0\ "/>
    <numFmt numFmtId="179" formatCode="0.000"/>
    <numFmt numFmtId="180" formatCode="#,##0;[Red]#,##0"/>
    <numFmt numFmtId="181" formatCode="[$-1010409]###,##0"/>
    <numFmt numFmtId="182" formatCode="0.00000%"/>
    <numFmt numFmtId="183" formatCode="_-* #,##0.00_-;\-* #,##0.00_-;_-* &quot;-&quot;??_-;_-@"/>
    <numFmt numFmtId="184" formatCode="0.0"/>
    <numFmt numFmtId="185" formatCode="_ * #,##0.000_ ;_ * \-#,##0.000_ ;_ * &quot;-&quot;??_ ;_ @_ "/>
    <numFmt numFmtId="186" formatCode="_-* #,##0.000000_-;\-* #,##0.000000_-;_-* &quot;-&quot;??_-;_-@_-"/>
    <numFmt numFmtId="187" formatCode="0.000000%"/>
  </numFmts>
  <fonts count="8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name val="Arial"/>
      <family val="2"/>
    </font>
    <font>
      <sz val="11"/>
      <name val="Calibri"/>
      <family val="2"/>
    </font>
    <font>
      <sz val="11"/>
      <name val="Calibri"/>
      <family val="2"/>
    </font>
    <font>
      <b/>
      <sz val="18"/>
      <name val="Century Gothic"/>
      <family val="2"/>
    </font>
    <font>
      <sz val="14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theme="1"/>
      <name val="Century Gothic"/>
      <family val="2"/>
    </font>
    <font>
      <b/>
      <sz val="14"/>
      <color rgb="FF00519E"/>
      <name val="Century Gothic"/>
      <family val="2"/>
    </font>
    <font>
      <sz val="10"/>
      <color theme="0"/>
      <name val="Calibri"/>
      <family val="2"/>
      <scheme val="minor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 Light"/>
      <family val="2"/>
      <scheme val="major"/>
    </font>
    <font>
      <b/>
      <sz val="11"/>
      <color rgb="FF00B050"/>
      <name val="Calibri Light"/>
      <family val="2"/>
      <scheme val="major"/>
    </font>
    <font>
      <sz val="11"/>
      <color rgb="FF00B050"/>
      <name val="Calibri Light"/>
      <family val="2"/>
      <scheme val="major"/>
    </font>
    <font>
      <b/>
      <sz val="11"/>
      <color theme="5" tint="-0.249977111117893"/>
      <name val="Calibri Light"/>
      <family val="2"/>
      <scheme val="major"/>
    </font>
    <font>
      <sz val="11"/>
      <color theme="5" tint="-0.249977111117893"/>
      <name val="Calibri Light"/>
      <family val="2"/>
      <scheme val="major"/>
    </font>
    <font>
      <b/>
      <sz val="11"/>
      <color rgb="FF305496"/>
      <name val="Calibri Light"/>
      <family val="2"/>
      <scheme val="major"/>
    </font>
    <font>
      <sz val="11"/>
      <color rgb="FF305496"/>
      <name val="Calibri Light"/>
      <family val="2"/>
      <scheme val="major"/>
    </font>
    <font>
      <b/>
      <sz val="22"/>
      <color theme="3" tint="-0.499984740745262"/>
      <name val="Calibri Light"/>
      <family val="2"/>
      <scheme val="major"/>
    </font>
    <font>
      <b/>
      <sz val="22"/>
      <color theme="1"/>
      <name val="Calibri Light"/>
      <family val="2"/>
      <scheme val="major"/>
    </font>
    <font>
      <b/>
      <sz val="22"/>
      <color rgb="FF002060"/>
      <name val="Calibri Light"/>
      <family val="2"/>
      <scheme val="major"/>
    </font>
    <font>
      <b/>
      <sz val="10"/>
      <color indexed="8"/>
      <name val="Calibri"/>
      <family val="2"/>
    </font>
    <font>
      <sz val="10"/>
      <color rgb="FFFFFFFF"/>
      <name val="Calibri"/>
      <family val="2"/>
    </font>
    <font>
      <i/>
      <sz val="10"/>
      <color rgb="FF000000"/>
      <name val="Calibri"/>
      <family val="2"/>
    </font>
    <font>
      <sz val="7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rgb="FFFFFFFF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0"/>
      <color theme="0" tint="-4.9989318521683403E-2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color theme="1"/>
      <name val="Calibri"/>
      <family val="2"/>
    </font>
    <font>
      <sz val="12"/>
      <name val="Calibri"/>
      <family val="2"/>
    </font>
    <font>
      <i/>
      <sz val="10"/>
      <color theme="1"/>
      <name val="Calibri"/>
      <family val="2"/>
    </font>
    <font>
      <sz val="10"/>
      <color rgb="FFFF0000"/>
      <name val="Calibri"/>
      <family val="2"/>
    </font>
    <font>
      <sz val="8"/>
      <color rgb="FF4D5156"/>
      <name val="Arial"/>
      <family val="2"/>
    </font>
    <font>
      <i/>
      <sz val="10"/>
      <name val="Calibri"/>
      <family val="2"/>
    </font>
    <font>
      <sz val="16"/>
      <color rgb="FF000000"/>
      <name val="Calibri"/>
      <family val="2"/>
    </font>
    <font>
      <b/>
      <sz val="10"/>
      <color rgb="FFFFFFFF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i/>
      <sz val="10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14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  <font>
      <u/>
      <sz val="11"/>
      <color theme="8" tint="-0.249977111117893"/>
      <name val="Century Gothic"/>
      <family val="2"/>
    </font>
    <font>
      <sz val="11"/>
      <color theme="8" tint="-0.249977111117893"/>
      <name val="Century Gothic"/>
      <family val="2"/>
    </font>
    <font>
      <sz val="8"/>
      <color rgb="FF000000"/>
      <name val="Arial"/>
      <family val="2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entury Gothic"/>
      <family val="2"/>
    </font>
    <font>
      <sz val="10"/>
      <name val="Arial"/>
      <family val="2"/>
    </font>
    <font>
      <sz val="9"/>
      <color theme="0" tint="-0.34998626667073579"/>
      <name val="Calibri"/>
      <family val="2"/>
      <scheme val="minor"/>
    </font>
    <font>
      <b/>
      <sz val="12"/>
      <name val="Calibri"/>
      <family val="2"/>
    </font>
    <font>
      <sz val="9"/>
      <color rgb="FFFF0000"/>
      <name val="Calibri"/>
      <family val="2"/>
      <scheme val="minor"/>
    </font>
    <font>
      <b/>
      <sz val="11"/>
      <color rgb="FF305496"/>
      <name val="Calibri Light"/>
      <family val="1"/>
      <scheme val="major"/>
    </font>
    <font>
      <sz val="11"/>
      <color rgb="FFC00000"/>
      <name val="Calibri Light"/>
      <family val="2"/>
      <scheme val="major"/>
    </font>
    <font>
      <b/>
      <sz val="11"/>
      <color rgb="FF963634"/>
      <name val="Calibri Light"/>
      <family val="2"/>
      <scheme val="major"/>
    </font>
    <font>
      <sz val="11"/>
      <color rgb="FF963634"/>
      <name val="Calibri Light"/>
      <family val="2"/>
      <scheme val="major"/>
    </font>
    <font>
      <b/>
      <sz val="11"/>
      <color theme="5" tint="-0.249977111117893"/>
      <name val="Calibri Light"/>
      <family val="1"/>
      <scheme val="major"/>
    </font>
    <font>
      <b/>
      <sz val="11"/>
      <color rgb="FF00B050"/>
      <name val="Calibri Light"/>
      <family val="1"/>
      <scheme val="major"/>
    </font>
    <font>
      <sz val="7"/>
      <color rgb="FF000000"/>
      <name val="Arial"/>
      <family val="2"/>
    </font>
    <font>
      <b/>
      <sz val="16"/>
      <color rgb="FF000000"/>
      <name val="Calibri"/>
      <family val="2"/>
    </font>
    <font>
      <sz val="10"/>
      <color theme="0"/>
      <name val="Calibri"/>
      <family val="2"/>
    </font>
  </fonts>
  <fills count="3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FFFFFF"/>
      </patternFill>
    </fill>
    <fill>
      <patternFill patternType="solid">
        <fgColor rgb="FFC3A560"/>
        <bgColor indexed="64"/>
      </patternFill>
    </fill>
    <fill>
      <patternFill patternType="solid">
        <fgColor rgb="FF0081B0"/>
        <bgColor indexed="64"/>
      </patternFill>
    </fill>
    <fill>
      <patternFill patternType="solid">
        <fgColor rgb="FF7F7F7F"/>
        <bgColor rgb="FF7F7F7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499984740745262"/>
        <bgColor rgb="FFC00000"/>
      </patternFill>
    </fill>
    <fill>
      <patternFill patternType="solid">
        <fgColor theme="0"/>
        <bgColor rgb="FF7F7F7F"/>
      </patternFill>
    </fill>
    <fill>
      <patternFill patternType="solid">
        <fgColor rgb="FFFFFFFF"/>
        <bgColor indexed="64"/>
      </patternFill>
    </fill>
    <fill>
      <patternFill patternType="solid">
        <fgColor rgb="FFD8D8D8"/>
        <bgColor rgb="FFD8D8D8"/>
      </patternFill>
    </fill>
    <fill>
      <patternFill patternType="solid">
        <fgColor theme="0" tint="-0.49998474074526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80808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1" tint="0.34998626667073579"/>
        <bgColor indexed="64"/>
      </patternFill>
    </fill>
  </fills>
  <borders count="7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2060"/>
      </bottom>
      <diagonal/>
    </border>
    <border>
      <left/>
      <right/>
      <top/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medium">
        <color rgb="FF5B9BD5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ck">
        <color rgb="FF534A51"/>
      </top>
      <bottom/>
      <diagonal/>
    </border>
    <border>
      <left/>
      <right/>
      <top style="thick">
        <color rgb="FF534A51"/>
      </top>
      <bottom style="thin">
        <color rgb="FF534A51"/>
      </bottom>
      <diagonal/>
    </border>
    <border>
      <left/>
      <right/>
      <top style="thin">
        <color rgb="FF534A51"/>
      </top>
      <bottom style="thin">
        <color rgb="FF534A51"/>
      </bottom>
      <diagonal/>
    </border>
    <border>
      <left/>
      <right/>
      <top/>
      <bottom style="thick">
        <color rgb="FF534A51"/>
      </bottom>
      <diagonal/>
    </border>
    <border>
      <left/>
      <right/>
      <top style="thick">
        <color rgb="FF534A51"/>
      </top>
      <bottom style="thick">
        <color rgb="FF534A5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534A51"/>
      </bottom>
      <diagonal/>
    </border>
    <border>
      <left/>
      <right/>
      <top style="thin">
        <color rgb="FF534A51"/>
      </top>
      <bottom style="thin">
        <color indexed="64"/>
      </bottom>
      <diagonal/>
    </border>
    <border>
      <left/>
      <right/>
      <top style="thin">
        <color rgb="FF534A51"/>
      </top>
      <bottom/>
      <diagonal/>
    </border>
    <border>
      <left/>
      <right/>
      <top style="thin">
        <color indexed="64"/>
      </top>
      <bottom style="thin">
        <color rgb="FF534A51"/>
      </bottom>
      <diagonal/>
    </border>
    <border>
      <left/>
      <right/>
      <top style="thin">
        <color rgb="FF534A51"/>
      </top>
      <bottom style="thick">
        <color theme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rgb="FF5B9BD5"/>
      </top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3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0" fontId="6" fillId="2" borderId="0">
      <alignment horizontal="left"/>
    </xf>
    <xf numFmtId="164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2" fillId="0" borderId="0"/>
    <xf numFmtId="0" fontId="2" fillId="0" borderId="0"/>
    <xf numFmtId="167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10" fillId="0" borderId="0"/>
    <xf numFmtId="0" fontId="9" fillId="0" borderId="0"/>
    <xf numFmtId="0" fontId="1" fillId="0" borderId="0"/>
    <xf numFmtId="0" fontId="13" fillId="0" borderId="0" applyNumberFormat="0" applyFill="0" applyBorder="0" applyAlignment="0" applyProtection="0"/>
    <xf numFmtId="0" fontId="19" fillId="0" borderId="0"/>
    <xf numFmtId="0" fontId="1" fillId="0" borderId="0"/>
    <xf numFmtId="0" fontId="7" fillId="3" borderId="0" applyNumberFormat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75" fillId="0" borderId="0" applyBorder="0"/>
    <xf numFmtId="0" fontId="5" fillId="0" borderId="0" applyBorder="0"/>
    <xf numFmtId="43" fontId="1" fillId="0" borderId="0" applyFont="0" applyFill="0" applyBorder="0" applyAlignment="0" applyProtection="0"/>
  </cellStyleXfs>
  <cellXfs count="1115">
    <xf numFmtId="0" fontId="0" fillId="0" borderId="0" xfId="0"/>
    <xf numFmtId="0" fontId="0" fillId="2" borderId="0" xfId="0" applyFill="1"/>
    <xf numFmtId="0" fontId="6" fillId="2" borderId="0" xfId="9" applyAlignment="1">
      <alignment horizontal="center"/>
    </xf>
    <xf numFmtId="0" fontId="6" fillId="2" borderId="0" xfId="9">
      <alignment horizontal="left"/>
    </xf>
    <xf numFmtId="0" fontId="0" fillId="0" borderId="0" xfId="0" applyAlignment="1">
      <alignment vertical="center"/>
    </xf>
    <xf numFmtId="0" fontId="2" fillId="0" borderId="0" xfId="5"/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0" borderId="0" xfId="0" applyFont="1"/>
    <xf numFmtId="166" fontId="4" fillId="2" borderId="0" xfId="1" applyNumberFormat="1" applyFont="1" applyFill="1"/>
    <xf numFmtId="0" fontId="14" fillId="2" borderId="0" xfId="0" applyFont="1" applyFill="1"/>
    <xf numFmtId="49" fontId="15" fillId="2" borderId="0" xfId="23" applyNumberFormat="1" applyFont="1" applyFill="1" applyAlignment="1">
      <alignment horizontal="left" vertical="center"/>
    </xf>
    <xf numFmtId="49" fontId="11" fillId="2" borderId="0" xfId="23" applyNumberFormat="1" applyFont="1" applyFill="1" applyAlignment="1">
      <alignment vertical="center"/>
    </xf>
    <xf numFmtId="49" fontId="12" fillId="2" borderId="0" xfId="23" applyNumberFormat="1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170" fontId="4" fillId="2" borderId="0" xfId="19" applyNumberFormat="1" applyFont="1" applyFill="1"/>
    <xf numFmtId="0" fontId="17" fillId="4" borderId="0" xfId="5" applyFont="1" applyFill="1" applyAlignment="1">
      <alignment horizontal="left"/>
    </xf>
    <xf numFmtId="0" fontId="21" fillId="4" borderId="0" xfId="5" applyFont="1" applyFill="1" applyAlignment="1">
      <alignment horizontal="center"/>
    </xf>
    <xf numFmtId="0" fontId="2" fillId="4" borderId="0" xfId="5" applyFill="1"/>
    <xf numFmtId="0" fontId="18" fillId="4" borderId="0" xfId="5" applyFont="1" applyFill="1" applyAlignment="1">
      <alignment horizontal="left"/>
    </xf>
    <xf numFmtId="0" fontId="22" fillId="0" borderId="0" xfId="0" applyFont="1"/>
    <xf numFmtId="0" fontId="14" fillId="0" borderId="0" xfId="0" applyFont="1"/>
    <xf numFmtId="0" fontId="23" fillId="0" borderId="0" xfId="26" applyFont="1" applyAlignment="1">
      <alignment vertical="center"/>
    </xf>
    <xf numFmtId="14" fontId="23" fillId="0" borderId="0" xfId="26" applyNumberFormat="1" applyFont="1" applyAlignment="1">
      <alignment vertical="center"/>
    </xf>
    <xf numFmtId="0" fontId="23" fillId="0" borderId="0" xfId="26" applyFont="1" applyAlignment="1">
      <alignment horizontal="center" vertical="center"/>
    </xf>
    <xf numFmtId="14" fontId="23" fillId="0" borderId="0" xfId="26" applyNumberFormat="1" applyFont="1" applyAlignment="1">
      <alignment horizontal="center" vertical="center"/>
    </xf>
    <xf numFmtId="0" fontId="24" fillId="2" borderId="0" xfId="26" applyFont="1" applyFill="1" applyAlignment="1">
      <alignment horizontal="left" vertical="center"/>
    </xf>
    <xf numFmtId="0" fontId="25" fillId="2" borderId="0" xfId="26" applyFont="1" applyFill="1" applyAlignment="1">
      <alignment horizontal="left" vertical="center"/>
    </xf>
    <xf numFmtId="3" fontId="25" fillId="2" borderId="0" xfId="26" applyNumberFormat="1" applyFont="1" applyFill="1" applyAlignment="1">
      <alignment horizontal="center" vertical="center"/>
    </xf>
    <xf numFmtId="0" fontId="25" fillId="2" borderId="0" xfId="26" applyFont="1" applyFill="1" applyAlignment="1">
      <alignment horizontal="center" vertical="center"/>
    </xf>
    <xf numFmtId="14" fontId="25" fillId="2" borderId="0" xfId="26" applyNumberFormat="1" applyFont="1" applyFill="1" applyAlignment="1">
      <alignment horizontal="center" vertical="center"/>
    </xf>
    <xf numFmtId="168" fontId="25" fillId="2" borderId="0" xfId="26" applyNumberFormat="1" applyFont="1" applyFill="1" applyAlignment="1">
      <alignment horizontal="center" vertical="center"/>
    </xf>
    <xf numFmtId="0" fontId="23" fillId="2" borderId="0" xfId="26" applyFont="1" applyFill="1" applyAlignment="1">
      <alignment vertical="center"/>
    </xf>
    <xf numFmtId="14" fontId="23" fillId="2" borderId="0" xfId="26" applyNumberFormat="1" applyFont="1" applyFill="1" applyAlignment="1">
      <alignment vertical="center"/>
    </xf>
    <xf numFmtId="0" fontId="29" fillId="0" borderId="0" xfId="26" applyFont="1" applyAlignment="1">
      <alignment horizontal="center" vertical="center"/>
    </xf>
    <xf numFmtId="14" fontId="29" fillId="0" borderId="0" xfId="26" applyNumberFormat="1" applyFont="1" applyAlignment="1">
      <alignment horizontal="center" vertical="center"/>
    </xf>
    <xf numFmtId="168" fontId="29" fillId="0" borderId="0" xfId="26" applyNumberFormat="1" applyFont="1" applyAlignment="1">
      <alignment horizontal="center" vertical="center"/>
    </xf>
    <xf numFmtId="0" fontId="21" fillId="4" borderId="0" xfId="5" applyFont="1" applyFill="1" applyAlignment="1">
      <alignment horizontal="left"/>
    </xf>
    <xf numFmtId="171" fontId="21" fillId="0" borderId="0" xfId="5" applyNumberFormat="1" applyFont="1" applyAlignment="1">
      <alignment horizontal="center"/>
    </xf>
    <xf numFmtId="171" fontId="21" fillId="4" borderId="0" xfId="5" applyNumberFormat="1" applyFont="1" applyFill="1" applyAlignment="1">
      <alignment horizontal="center"/>
    </xf>
    <xf numFmtId="171" fontId="21" fillId="4" borderId="0" xfId="5" applyNumberFormat="1" applyFont="1" applyFill="1" applyAlignment="1">
      <alignment horizontal="center" vertical="center"/>
    </xf>
    <xf numFmtId="165" fontId="2" fillId="4" borderId="0" xfId="5" applyNumberFormat="1" applyFill="1"/>
    <xf numFmtId="173" fontId="36" fillId="2" borderId="0" xfId="20" applyNumberFormat="1" applyFont="1" applyFill="1" applyAlignment="1">
      <alignment horizontal="right"/>
    </xf>
    <xf numFmtId="171" fontId="21" fillId="4" borderId="0" xfId="5" applyNumberFormat="1" applyFont="1" applyFill="1" applyAlignment="1">
      <alignment vertical="center"/>
    </xf>
    <xf numFmtId="0" fontId="2" fillId="4" borderId="0" xfId="5" applyFill="1" applyAlignment="1">
      <alignment horizontal="left"/>
    </xf>
    <xf numFmtId="165" fontId="2" fillId="4" borderId="0" xfId="5" applyNumberFormat="1" applyFill="1" applyAlignment="1">
      <alignment horizontal="center"/>
    </xf>
    <xf numFmtId="0" fontId="33" fillId="0" borderId="0" xfId="0" applyFont="1" applyAlignment="1">
      <alignment vertical="center" wrapText="1"/>
    </xf>
    <xf numFmtId="173" fontId="36" fillId="2" borderId="0" xfId="19" applyNumberFormat="1" applyFont="1" applyFill="1" applyAlignment="1">
      <alignment horizontal="right"/>
    </xf>
    <xf numFmtId="43" fontId="2" fillId="2" borderId="0" xfId="19" applyFont="1" applyFill="1" applyAlignment="1">
      <alignment horizontal="center"/>
    </xf>
    <xf numFmtId="0" fontId="2" fillId="9" borderId="0" xfId="5" applyFill="1" applyAlignment="1">
      <alignment horizontal="center"/>
    </xf>
    <xf numFmtId="0" fontId="2" fillId="4" borderId="0" xfId="5" applyFill="1" applyAlignment="1">
      <alignment horizontal="center"/>
    </xf>
    <xf numFmtId="0" fontId="2" fillId="9" borderId="0" xfId="5" applyFill="1" applyAlignment="1">
      <alignment vertical="center"/>
    </xf>
    <xf numFmtId="0" fontId="2" fillId="2" borderId="0" xfId="5" applyFill="1" applyAlignment="1">
      <alignment horizontal="center"/>
    </xf>
    <xf numFmtId="0" fontId="17" fillId="4" borderId="0" xfId="2" applyFont="1" applyFill="1"/>
    <xf numFmtId="0" fontId="41" fillId="2" borderId="0" xfId="0" applyFont="1" applyFill="1" applyAlignment="1">
      <alignment horizontal="left"/>
    </xf>
    <xf numFmtId="0" fontId="42" fillId="2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20" fillId="2" borderId="0" xfId="0" applyFont="1" applyFill="1" applyAlignment="1">
      <alignment horizontal="left"/>
    </xf>
    <xf numFmtId="0" fontId="43" fillId="10" borderId="0" xfId="0" applyFont="1" applyFill="1" applyAlignment="1">
      <alignment horizontal="left"/>
    </xf>
    <xf numFmtId="0" fontId="43" fillId="10" borderId="0" xfId="0" applyFont="1" applyFill="1" applyAlignment="1">
      <alignment horizontal="center"/>
    </xf>
    <xf numFmtId="0" fontId="44" fillId="2" borderId="4" xfId="0" applyFont="1" applyFill="1" applyBorder="1" applyAlignment="1">
      <alignment horizontal="left"/>
    </xf>
    <xf numFmtId="0" fontId="44" fillId="2" borderId="4" xfId="0" applyFont="1" applyFill="1" applyBorder="1" applyAlignment="1">
      <alignment horizontal="center"/>
    </xf>
    <xf numFmtId="10" fontId="4" fillId="2" borderId="0" xfId="1" applyNumberFormat="1" applyFont="1" applyFill="1" applyAlignment="1">
      <alignment horizontal="center" vertical="center"/>
    </xf>
    <xf numFmtId="4" fontId="4" fillId="2" borderId="0" xfId="0" applyNumberFormat="1" applyFont="1" applyFill="1" applyAlignment="1">
      <alignment horizontal="center" vertical="center"/>
    </xf>
    <xf numFmtId="3" fontId="4" fillId="2" borderId="0" xfId="0" applyNumberFormat="1" applyFont="1" applyFill="1" applyAlignment="1">
      <alignment horizontal="center" vertical="center"/>
    </xf>
    <xf numFmtId="4" fontId="4" fillId="2" borderId="0" xfId="0" applyNumberFormat="1" applyFont="1" applyFill="1"/>
    <xf numFmtId="0" fontId="20" fillId="11" borderId="1" xfId="0" applyFont="1" applyFill="1" applyBorder="1" applyAlignment="1">
      <alignment horizontal="left"/>
    </xf>
    <xf numFmtId="0" fontId="20" fillId="11" borderId="1" xfId="0" applyFont="1" applyFill="1" applyBorder="1" applyAlignment="1">
      <alignment horizontal="left" vertical="center"/>
    </xf>
    <xf numFmtId="0" fontId="45" fillId="2" borderId="0" xfId="0" applyFont="1" applyFill="1" applyAlignment="1">
      <alignment horizontal="left" indent="1"/>
    </xf>
    <xf numFmtId="3" fontId="4" fillId="2" borderId="0" xfId="0" applyNumberFormat="1" applyFont="1" applyFill="1"/>
    <xf numFmtId="10" fontId="4" fillId="0" borderId="0" xfId="0" applyNumberFormat="1" applyFont="1" applyAlignment="1">
      <alignment horizontal="center"/>
    </xf>
    <xf numFmtId="10" fontId="4" fillId="2" borderId="0" xfId="1" applyNumberFormat="1" applyFont="1" applyFill="1" applyAlignment="1">
      <alignment horizontal="center"/>
    </xf>
    <xf numFmtId="4" fontId="4" fillId="2" borderId="0" xfId="0" applyNumberFormat="1" applyFont="1" applyFill="1" applyAlignment="1">
      <alignment horizontal="center"/>
    </xf>
    <xf numFmtId="0" fontId="3" fillId="2" borderId="0" xfId="9" applyFont="1">
      <alignment horizontal="left"/>
    </xf>
    <xf numFmtId="0" fontId="16" fillId="2" borderId="0" xfId="9" applyFont="1">
      <alignment horizontal="left"/>
    </xf>
    <xf numFmtId="175" fontId="0" fillId="0" borderId="0" xfId="0" applyNumberFormat="1"/>
    <xf numFmtId="0" fontId="46" fillId="2" borderId="0" xfId="0" applyFont="1" applyFill="1" applyAlignment="1">
      <alignment horizontal="left"/>
    </xf>
    <xf numFmtId="0" fontId="43" fillId="10" borderId="0" xfId="0" applyFont="1" applyFill="1" applyAlignment="1">
      <alignment horizontal="left" vertical="center"/>
    </xf>
    <xf numFmtId="0" fontId="43" fillId="10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4" fillId="2" borderId="0" xfId="0" applyFont="1" applyFill="1" applyAlignment="1">
      <alignment horizontal="left" indent="1"/>
    </xf>
    <xf numFmtId="170" fontId="4" fillId="2" borderId="0" xfId="19" applyNumberFormat="1" applyFont="1" applyFill="1" applyAlignment="1">
      <alignment horizontal="center" vertical="center"/>
    </xf>
    <xf numFmtId="3" fontId="0" fillId="2" borderId="0" xfId="0" applyNumberFormat="1" applyFill="1"/>
    <xf numFmtId="172" fontId="43" fillId="10" borderId="0" xfId="19" applyNumberFormat="1" applyFont="1" applyFill="1" applyAlignment="1">
      <alignment horizontal="center" vertical="center"/>
    </xf>
    <xf numFmtId="0" fontId="4" fillId="0" borderId="0" xfId="0" applyFont="1" applyAlignment="1">
      <alignment horizontal="left" indent="1"/>
    </xf>
    <xf numFmtId="172" fontId="4" fillId="0" borderId="0" xfId="19" applyNumberFormat="1" applyFont="1" applyFill="1" applyAlignment="1">
      <alignment horizontal="center"/>
    </xf>
    <xf numFmtId="172" fontId="4" fillId="2" borderId="0" xfId="19" applyNumberFormat="1" applyFont="1" applyFill="1" applyAlignment="1">
      <alignment horizontal="center"/>
    </xf>
    <xf numFmtId="0" fontId="20" fillId="0" borderId="0" xfId="0" applyFont="1" applyAlignment="1">
      <alignment vertical="center"/>
    </xf>
    <xf numFmtId="0" fontId="20" fillId="0" borderId="1" xfId="0" applyFont="1" applyBorder="1" applyAlignment="1">
      <alignment horizontal="left"/>
    </xf>
    <xf numFmtId="166" fontId="20" fillId="0" borderId="1" xfId="0" applyNumberFormat="1" applyFont="1" applyBorder="1" applyAlignment="1">
      <alignment horizontal="right" vertical="center"/>
    </xf>
    <xf numFmtId="0" fontId="20" fillId="0" borderId="0" xfId="0" applyFont="1" applyAlignment="1">
      <alignment horizontal="left"/>
    </xf>
    <xf numFmtId="166" fontId="20" fillId="0" borderId="0" xfId="0" applyNumberFormat="1" applyFont="1" applyAlignment="1">
      <alignment horizontal="right" vertical="center"/>
    </xf>
    <xf numFmtId="14" fontId="0" fillId="2" borderId="0" xfId="0" applyNumberFormat="1" applyFill="1" applyAlignment="1">
      <alignment horizontal="left"/>
    </xf>
    <xf numFmtId="0" fontId="16" fillId="10" borderId="0" xfId="0" applyFont="1" applyFill="1" applyAlignment="1">
      <alignment horizontal="left"/>
    </xf>
    <xf numFmtId="0" fontId="16" fillId="10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68" fontId="4" fillId="2" borderId="0" xfId="0" applyNumberFormat="1" applyFont="1" applyFill="1" applyAlignment="1">
      <alignment horizontal="center"/>
    </xf>
    <xf numFmtId="172" fontId="4" fillId="2" borderId="0" xfId="0" applyNumberFormat="1" applyFont="1" applyFill="1" applyAlignment="1">
      <alignment horizontal="center"/>
    </xf>
    <xf numFmtId="43" fontId="4" fillId="2" borderId="0" xfId="19" applyFont="1" applyFill="1" applyAlignment="1">
      <alignment horizontal="center"/>
    </xf>
    <xf numFmtId="0" fontId="20" fillId="0" borderId="1" xfId="0" applyFont="1" applyBorder="1" applyAlignment="1">
      <alignment horizontal="left" indent="1"/>
    </xf>
    <xf numFmtId="0" fontId="20" fillId="0" borderId="0" xfId="0" applyFont="1" applyAlignment="1">
      <alignment horizontal="left" indent="1"/>
    </xf>
    <xf numFmtId="10" fontId="20" fillId="0" borderId="0" xfId="0" applyNumberFormat="1" applyFont="1" applyAlignment="1">
      <alignment horizontal="center"/>
    </xf>
    <xf numFmtId="0" fontId="20" fillId="2" borderId="1" xfId="0" applyFont="1" applyFill="1" applyBorder="1" applyAlignment="1">
      <alignment horizontal="left" indent="1"/>
    </xf>
    <xf numFmtId="166" fontId="20" fillId="2" borderId="1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/>
    </xf>
    <xf numFmtId="0" fontId="41" fillId="2" borderId="0" xfId="0" applyFont="1" applyFill="1"/>
    <xf numFmtId="0" fontId="43" fillId="13" borderId="0" xfId="9" applyFont="1" applyFill="1" applyAlignment="1">
      <alignment horizontal="left" vertical="center"/>
    </xf>
    <xf numFmtId="0" fontId="43" fillId="13" borderId="0" xfId="9" applyFont="1" applyFill="1" applyAlignment="1">
      <alignment horizontal="center" vertical="center"/>
    </xf>
    <xf numFmtId="0" fontId="6" fillId="2" borderId="0" xfId="9" applyAlignment="1">
      <alignment horizontal="left" vertical="center"/>
    </xf>
    <xf numFmtId="0" fontId="47" fillId="13" borderId="0" xfId="9" applyFont="1" applyFill="1">
      <alignment horizontal="left"/>
    </xf>
    <xf numFmtId="0" fontId="47" fillId="13" borderId="0" xfId="9" applyFont="1" applyFill="1" applyAlignment="1">
      <alignment horizontal="center"/>
    </xf>
    <xf numFmtId="0" fontId="47" fillId="13" borderId="0" xfId="9" applyFont="1" applyFill="1" applyAlignment="1">
      <alignment horizontal="center" vertical="center"/>
    </xf>
    <xf numFmtId="3" fontId="4" fillId="8" borderId="0" xfId="9" applyNumberFormat="1" applyFont="1" applyFill="1">
      <alignment horizontal="left"/>
    </xf>
    <xf numFmtId="3" fontId="4" fillId="8" borderId="0" xfId="9" applyNumberFormat="1" applyFont="1" applyFill="1" applyAlignment="1">
      <alignment horizontal="right"/>
    </xf>
    <xf numFmtId="178" fontId="4" fillId="8" borderId="0" xfId="4" applyNumberFormat="1" applyFont="1" applyFill="1" applyBorder="1" applyAlignment="1">
      <alignment horizontal="right"/>
    </xf>
    <xf numFmtId="178" fontId="4" fillId="8" borderId="11" xfId="4" applyNumberFormat="1" applyFont="1" applyFill="1" applyBorder="1" applyAlignment="1">
      <alignment horizontal="center"/>
    </xf>
    <xf numFmtId="166" fontId="4" fillId="8" borderId="0" xfId="1" applyNumberFormat="1" applyFont="1" applyFill="1" applyBorder="1" applyAlignment="1">
      <alignment horizontal="center"/>
    </xf>
    <xf numFmtId="43" fontId="6" fillId="2" borderId="0" xfId="19" applyFont="1" applyFill="1" applyAlignment="1">
      <alignment horizontal="left"/>
    </xf>
    <xf numFmtId="43" fontId="6" fillId="2" borderId="0" xfId="9" applyNumberFormat="1">
      <alignment horizontal="left"/>
    </xf>
    <xf numFmtId="3" fontId="4" fillId="2" borderId="0" xfId="9" applyNumberFormat="1" applyFont="1">
      <alignment horizontal="left"/>
    </xf>
    <xf numFmtId="3" fontId="4" fillId="2" borderId="0" xfId="9" applyNumberFormat="1" applyFont="1" applyAlignment="1">
      <alignment horizontal="right"/>
    </xf>
    <xf numFmtId="178" fontId="4" fillId="2" borderId="0" xfId="4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center"/>
    </xf>
    <xf numFmtId="0" fontId="5" fillId="0" borderId="0" xfId="8"/>
    <xf numFmtId="178" fontId="4" fillId="0" borderId="0" xfId="4" applyNumberFormat="1" applyFont="1" applyFill="1" applyBorder="1" applyAlignment="1">
      <alignment horizontal="right"/>
    </xf>
    <xf numFmtId="0" fontId="6" fillId="0" borderId="0" xfId="9" applyFill="1">
      <alignment horizontal="left"/>
    </xf>
    <xf numFmtId="10" fontId="6" fillId="0" borderId="0" xfId="1" applyNumberFormat="1" applyFont="1" applyFill="1" applyBorder="1" applyAlignment="1">
      <alignment horizontal="center"/>
    </xf>
    <xf numFmtId="3" fontId="4" fillId="2" borderId="0" xfId="9" applyNumberFormat="1" applyFont="1" applyAlignment="1">
      <alignment horizontal="center"/>
    </xf>
    <xf numFmtId="0" fontId="4" fillId="2" borderId="0" xfId="9" applyFont="1" applyAlignment="1">
      <alignment horizontal="center"/>
    </xf>
    <xf numFmtId="178" fontId="4" fillId="2" borderId="0" xfId="4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3" fontId="20" fillId="2" borderId="1" xfId="9" applyNumberFormat="1" applyFont="1" applyBorder="1">
      <alignment horizontal="left"/>
    </xf>
    <xf numFmtId="3" fontId="20" fillId="2" borderId="1" xfId="9" applyNumberFormat="1" applyFont="1" applyBorder="1" applyAlignment="1">
      <alignment horizontal="right"/>
    </xf>
    <xf numFmtId="166" fontId="20" fillId="2" borderId="1" xfId="1" applyNumberFormat="1" applyFont="1" applyFill="1" applyBorder="1" applyAlignment="1">
      <alignment horizontal="center"/>
    </xf>
    <xf numFmtId="3" fontId="44" fillId="2" borderId="0" xfId="9" applyNumberFormat="1" applyFont="1">
      <alignment horizontal="left"/>
    </xf>
    <xf numFmtId="3" fontId="20" fillId="2" borderId="0" xfId="9" applyNumberFormat="1" applyFont="1" applyAlignment="1">
      <alignment horizontal="right"/>
    </xf>
    <xf numFmtId="3" fontId="20" fillId="2" borderId="0" xfId="9" applyNumberFormat="1" applyFont="1" applyAlignment="1">
      <alignment horizontal="center"/>
    </xf>
    <xf numFmtId="0" fontId="4" fillId="2" borderId="0" xfId="9" applyFont="1">
      <alignment horizontal="left"/>
    </xf>
    <xf numFmtId="166" fontId="6" fillId="2" borderId="0" xfId="9" applyNumberFormat="1">
      <alignment horizontal="left"/>
    </xf>
    <xf numFmtId="3" fontId="20" fillId="2" borderId="1" xfId="9" applyNumberFormat="1" applyFont="1" applyBorder="1" applyAlignment="1">
      <alignment horizontal="left" vertical="center" wrapText="1"/>
    </xf>
    <xf numFmtId="3" fontId="20" fillId="2" borderId="1" xfId="9" applyNumberFormat="1" applyFont="1" applyBorder="1" applyAlignment="1">
      <alignment horizontal="right" vertical="center"/>
    </xf>
    <xf numFmtId="0" fontId="4" fillId="2" borderId="1" xfId="9" applyFont="1" applyBorder="1">
      <alignment horizontal="left"/>
    </xf>
    <xf numFmtId="170" fontId="0" fillId="0" borderId="0" xfId="19" applyNumberFormat="1" applyFont="1" applyFill="1" applyBorder="1" applyAlignment="1">
      <alignment vertical="center"/>
    </xf>
    <xf numFmtId="170" fontId="0" fillId="0" borderId="0" xfId="19" applyNumberFormat="1" applyFont="1"/>
    <xf numFmtId="43" fontId="0" fillId="0" borderId="0" xfId="19" applyFont="1"/>
    <xf numFmtId="0" fontId="43" fillId="10" borderId="0" xfId="9" applyFont="1" applyFill="1" applyAlignment="1">
      <alignment horizontal="left" vertical="center"/>
    </xf>
    <xf numFmtId="17" fontId="43" fillId="10" borderId="0" xfId="9" applyNumberFormat="1" applyFont="1" applyFill="1" applyAlignment="1">
      <alignment horizontal="center" vertical="center"/>
    </xf>
    <xf numFmtId="0" fontId="43" fillId="10" borderId="0" xfId="9" applyFont="1" applyFill="1" applyAlignment="1">
      <alignment horizontal="center" vertical="center"/>
    </xf>
    <xf numFmtId="0" fontId="44" fillId="2" borderId="0" xfId="9" applyFont="1">
      <alignment horizontal="left"/>
    </xf>
    <xf numFmtId="0" fontId="43" fillId="2" borderId="0" xfId="9" applyFont="1" applyAlignment="1">
      <alignment horizontal="center"/>
    </xf>
    <xf numFmtId="0" fontId="20" fillId="2" borderId="0" xfId="9" applyFont="1">
      <alignment horizontal="left"/>
    </xf>
    <xf numFmtId="166" fontId="20" fillId="2" borderId="15" xfId="1" applyNumberFormat="1" applyFont="1" applyFill="1" applyBorder="1" applyAlignment="1">
      <alignment horizontal="center"/>
    </xf>
    <xf numFmtId="166" fontId="4" fillId="2" borderId="15" xfId="9" applyNumberFormat="1" applyFont="1" applyBorder="1" applyAlignment="1">
      <alignment horizontal="center"/>
    </xf>
    <xf numFmtId="178" fontId="4" fillId="2" borderId="16" xfId="4" applyNumberFormat="1" applyFont="1" applyFill="1" applyBorder="1" applyAlignment="1">
      <alignment horizontal="center"/>
    </xf>
    <xf numFmtId="166" fontId="4" fillId="2" borderId="17" xfId="1" applyNumberFormat="1" applyFont="1" applyFill="1" applyBorder="1" applyAlignment="1">
      <alignment horizontal="center"/>
    </xf>
    <xf numFmtId="178" fontId="4" fillId="2" borderId="18" xfId="4" applyNumberFormat="1" applyFont="1" applyFill="1" applyBorder="1" applyAlignment="1">
      <alignment horizontal="center"/>
    </xf>
    <xf numFmtId="3" fontId="20" fillId="2" borderId="0" xfId="9" applyNumberFormat="1" applyFont="1">
      <alignment horizontal="left"/>
    </xf>
    <xf numFmtId="3" fontId="41" fillId="0" borderId="20" xfId="9" applyNumberFormat="1" applyFont="1" applyFill="1" applyBorder="1" applyAlignment="1">
      <alignment horizontal="center"/>
    </xf>
    <xf numFmtId="166" fontId="20" fillId="2" borderId="20" xfId="1" applyNumberFormat="1" applyFont="1" applyFill="1" applyBorder="1" applyAlignment="1">
      <alignment horizontal="center"/>
    </xf>
    <xf numFmtId="3" fontId="20" fillId="2" borderId="1" xfId="9" applyNumberFormat="1" applyFont="1" applyBorder="1" applyAlignment="1">
      <alignment horizontal="center"/>
    </xf>
    <xf numFmtId="3" fontId="48" fillId="2" borderId="0" xfId="9" applyNumberFormat="1" applyFont="1">
      <alignment horizontal="left"/>
    </xf>
    <xf numFmtId="3" fontId="48" fillId="2" borderId="0" xfId="9" applyNumberFormat="1" applyFont="1" applyAlignment="1">
      <alignment horizontal="center"/>
    </xf>
    <xf numFmtId="43" fontId="48" fillId="2" borderId="0" xfId="19" applyFont="1" applyFill="1" applyBorder="1" applyAlignment="1">
      <alignment horizontal="center"/>
    </xf>
    <xf numFmtId="0" fontId="20" fillId="2" borderId="0" xfId="9" applyFont="1" applyAlignment="1">
      <alignment horizontal="center"/>
    </xf>
    <xf numFmtId="178" fontId="20" fillId="11" borderId="21" xfId="9" applyNumberFormat="1" applyFont="1" applyFill="1" applyBorder="1" applyAlignment="1">
      <alignment horizontal="center"/>
    </xf>
    <xf numFmtId="166" fontId="20" fillId="11" borderId="22" xfId="1" applyNumberFormat="1" applyFont="1" applyFill="1" applyBorder="1" applyAlignment="1">
      <alignment horizontal="center"/>
    </xf>
    <xf numFmtId="166" fontId="4" fillId="2" borderId="23" xfId="1" applyNumberFormat="1" applyFont="1" applyFill="1" applyBorder="1" applyAlignment="1">
      <alignment horizontal="center"/>
    </xf>
    <xf numFmtId="10" fontId="0" fillId="0" borderId="0" xfId="0" applyNumberFormat="1"/>
    <xf numFmtId="166" fontId="4" fillId="2" borderId="24" xfId="1" applyNumberFormat="1" applyFont="1" applyFill="1" applyBorder="1" applyAlignment="1">
      <alignment horizontal="center"/>
    </xf>
    <xf numFmtId="0" fontId="45" fillId="0" borderId="0" xfId="0" applyFont="1" applyAlignment="1">
      <alignment wrapText="1"/>
    </xf>
    <xf numFmtId="0" fontId="45" fillId="0" borderId="0" xfId="0" applyFont="1" applyAlignment="1">
      <alignment horizontal="left" wrapText="1"/>
    </xf>
    <xf numFmtId="0" fontId="4" fillId="2" borderId="0" xfId="0" applyFont="1" applyFill="1" applyAlignment="1">
      <alignment horizontal="center" vertical="center" wrapText="1"/>
    </xf>
    <xf numFmtId="166" fontId="20" fillId="8" borderId="31" xfId="1" applyNumberFormat="1" applyFont="1" applyFill="1" applyBorder="1" applyAlignment="1">
      <alignment horizontal="right" vertical="center"/>
    </xf>
    <xf numFmtId="175" fontId="4" fillId="2" borderId="16" xfId="4" applyNumberFormat="1" applyFont="1" applyFill="1" applyBorder="1" applyAlignment="1">
      <alignment horizontal="center" vertical="center"/>
    </xf>
    <xf numFmtId="175" fontId="4" fillId="2" borderId="0" xfId="4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center" vertical="center"/>
    </xf>
    <xf numFmtId="166" fontId="4" fillId="2" borderId="23" xfId="1" applyNumberFormat="1" applyFont="1" applyFill="1" applyBorder="1" applyAlignment="1">
      <alignment horizontal="right" vertical="center"/>
    </xf>
    <xf numFmtId="175" fontId="3" fillId="2" borderId="16" xfId="4" applyNumberFormat="1" applyFont="1" applyFill="1" applyBorder="1" applyAlignment="1">
      <alignment horizontal="center" vertical="center"/>
    </xf>
    <xf numFmtId="0" fontId="16" fillId="10" borderId="0" xfId="0" applyFont="1" applyFill="1" applyAlignment="1">
      <alignment horizontal="center" vertical="center" wrapText="1"/>
    </xf>
    <xf numFmtId="0" fontId="34" fillId="10" borderId="0" xfId="0" applyFont="1" applyFill="1" applyAlignment="1">
      <alignment horizontal="center" vertical="center" wrapText="1"/>
    </xf>
    <xf numFmtId="175" fontId="49" fillId="2" borderId="0" xfId="4" applyNumberFormat="1" applyFont="1" applyFill="1"/>
    <xf numFmtId="0" fontId="20" fillId="8" borderId="0" xfId="0" applyFont="1" applyFill="1" applyAlignment="1">
      <alignment horizontal="left" vertical="center" wrapText="1"/>
    </xf>
    <xf numFmtId="3" fontId="20" fillId="8" borderId="0" xfId="0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2" fontId="4" fillId="2" borderId="0" xfId="9" applyNumberFormat="1" applyFont="1" applyAlignment="1">
      <alignment horizontal="left" indent="1"/>
    </xf>
    <xf numFmtId="1" fontId="4" fillId="2" borderId="0" xfId="0" applyNumberFormat="1" applyFont="1" applyFill="1"/>
    <xf numFmtId="3" fontId="4" fillId="2" borderId="0" xfId="0" applyNumberFormat="1" applyFont="1" applyFill="1" applyAlignment="1">
      <alignment horizontal="right"/>
    </xf>
    <xf numFmtId="0" fontId="20" fillId="8" borderId="1" xfId="0" applyFont="1" applyFill="1" applyBorder="1" applyAlignment="1">
      <alignment horizontal="left"/>
    </xf>
    <xf numFmtId="166" fontId="20" fillId="8" borderId="1" xfId="0" applyNumberFormat="1" applyFont="1" applyFill="1" applyBorder="1"/>
    <xf numFmtId="3" fontId="3" fillId="2" borderId="0" xfId="9" applyNumberFormat="1" applyFont="1" applyAlignment="1">
      <alignment horizontal="right" vertical="center"/>
    </xf>
    <xf numFmtId="0" fontId="4" fillId="2" borderId="1" xfId="0" applyFont="1" applyFill="1" applyBorder="1"/>
    <xf numFmtId="0" fontId="41" fillId="2" borderId="0" xfId="0" applyFont="1" applyFill="1" applyAlignment="1">
      <alignment horizontal="left" vertical="center"/>
    </xf>
    <xf numFmtId="166" fontId="4" fillId="2" borderId="0" xfId="1" applyNumberFormat="1" applyFont="1" applyFill="1" applyAlignment="1">
      <alignment vertical="center"/>
    </xf>
    <xf numFmtId="0" fontId="46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vertical="center"/>
    </xf>
    <xf numFmtId="0" fontId="4" fillId="0" borderId="0" xfId="9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43" fillId="10" borderId="21" xfId="9" applyFont="1" applyFill="1" applyBorder="1" applyAlignment="1">
      <alignment horizontal="left" vertical="center"/>
    </xf>
    <xf numFmtId="0" fontId="43" fillId="10" borderId="21" xfId="4" applyNumberFormat="1" applyFont="1" applyFill="1" applyBorder="1" applyAlignment="1">
      <alignment horizontal="center" vertical="center"/>
    </xf>
    <xf numFmtId="0" fontId="43" fillId="10" borderId="29" xfId="4" applyNumberFormat="1" applyFont="1" applyFill="1" applyBorder="1" applyAlignment="1">
      <alignment horizontal="center" vertical="center"/>
    </xf>
    <xf numFmtId="166" fontId="43" fillId="10" borderId="29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Border="1" applyAlignment="1">
      <alignment horizontal="center" vertical="center"/>
    </xf>
    <xf numFmtId="166" fontId="3" fillId="2" borderId="0" xfId="1" applyNumberFormat="1" applyFont="1" applyFill="1" applyBorder="1" applyAlignment="1">
      <alignment horizontal="center" vertical="center"/>
    </xf>
    <xf numFmtId="166" fontId="3" fillId="2" borderId="17" xfId="1" applyNumberFormat="1" applyFont="1" applyFill="1" applyBorder="1" applyAlignment="1">
      <alignment horizontal="right" vertical="center"/>
    </xf>
    <xf numFmtId="175" fontId="4" fillId="2" borderId="0" xfId="4" applyNumberFormat="1" applyFont="1" applyFill="1" applyAlignment="1">
      <alignment vertical="center"/>
    </xf>
    <xf numFmtId="0" fontId="4" fillId="2" borderId="0" xfId="0" applyFont="1" applyFill="1" applyAlignment="1">
      <alignment horizontal="left" vertical="center"/>
    </xf>
    <xf numFmtId="170" fontId="4" fillId="2" borderId="16" xfId="19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1" fillId="12" borderId="28" xfId="0" applyFont="1" applyFill="1" applyBorder="1" applyAlignment="1">
      <alignment vertical="center" wrapText="1"/>
    </xf>
    <xf numFmtId="170" fontId="20" fillId="12" borderId="27" xfId="19" applyNumberFormat="1" applyFont="1" applyFill="1" applyBorder="1" applyAlignment="1">
      <alignment horizontal="center" vertical="center"/>
    </xf>
    <xf numFmtId="170" fontId="20" fillId="12" borderId="28" xfId="19" applyNumberFormat="1" applyFont="1" applyFill="1" applyBorder="1" applyAlignment="1">
      <alignment horizontal="center" vertical="center"/>
    </xf>
    <xf numFmtId="166" fontId="20" fillId="12" borderId="34" xfId="1" applyNumberFormat="1" applyFont="1" applyFill="1" applyBorder="1" applyAlignment="1">
      <alignment horizontal="right" vertical="center"/>
    </xf>
    <xf numFmtId="175" fontId="4" fillId="2" borderId="0" xfId="4" applyNumberFormat="1" applyFont="1" applyFill="1"/>
    <xf numFmtId="166" fontId="43" fillId="10" borderId="22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right"/>
    </xf>
    <xf numFmtId="175" fontId="4" fillId="2" borderId="16" xfId="4" applyNumberFormat="1" applyFont="1" applyFill="1" applyBorder="1" applyAlignment="1">
      <alignment horizontal="right"/>
    </xf>
    <xf numFmtId="175" fontId="4" fillId="2" borderId="0" xfId="4" applyNumberFormat="1" applyFont="1" applyFill="1" applyBorder="1" applyAlignment="1">
      <alignment horizontal="right"/>
    </xf>
    <xf numFmtId="166" fontId="4" fillId="2" borderId="17" xfId="1" applyNumberFormat="1" applyFont="1" applyFill="1" applyBorder="1" applyAlignment="1">
      <alignment horizontal="right" vertical="center"/>
    </xf>
    <xf numFmtId="175" fontId="20" fillId="8" borderId="1" xfId="4" applyNumberFormat="1" applyFont="1" applyFill="1" applyBorder="1" applyAlignment="1">
      <alignment horizontal="right"/>
    </xf>
    <xf numFmtId="166" fontId="20" fillId="8" borderId="33" xfId="1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right"/>
    </xf>
    <xf numFmtId="0" fontId="42" fillId="2" borderId="0" xfId="0" applyFont="1" applyFill="1"/>
    <xf numFmtId="0" fontId="43" fillId="10" borderId="0" xfId="0" applyFont="1" applyFill="1" applyAlignment="1">
      <alignment horizontal="right"/>
    </xf>
    <xf numFmtId="0" fontId="41" fillId="8" borderId="21" xfId="0" applyFont="1" applyFill="1" applyBorder="1" applyAlignment="1">
      <alignment horizontal="left"/>
    </xf>
    <xf numFmtId="0" fontId="41" fillId="8" borderId="29" xfId="0" applyFont="1" applyFill="1" applyBorder="1" applyAlignment="1">
      <alignment horizontal="right"/>
    </xf>
    <xf numFmtId="0" fontId="41" fillId="8" borderId="22" xfId="0" applyFont="1" applyFill="1" applyBorder="1" applyAlignment="1">
      <alignment horizontal="right"/>
    </xf>
    <xf numFmtId="0" fontId="3" fillId="2" borderId="0" xfId="0" applyFont="1" applyFill="1" applyAlignment="1">
      <alignment horizontal="left"/>
    </xf>
    <xf numFmtId="175" fontId="3" fillId="2" borderId="0" xfId="18" applyNumberFormat="1" applyFont="1" applyFill="1" applyAlignment="1">
      <alignment horizontal="right"/>
    </xf>
    <xf numFmtId="0" fontId="41" fillId="8" borderId="21" xfId="0" applyFont="1" applyFill="1" applyBorder="1"/>
    <xf numFmtId="0" fontId="3" fillId="8" borderId="29" xfId="0" applyFont="1" applyFill="1" applyBorder="1" applyAlignment="1">
      <alignment horizontal="right"/>
    </xf>
    <xf numFmtId="0" fontId="3" fillId="8" borderId="22" xfId="0" applyFont="1" applyFill="1" applyBorder="1" applyAlignment="1">
      <alignment horizontal="right"/>
    </xf>
    <xf numFmtId="178" fontId="3" fillId="2" borderId="0" xfId="18" applyNumberFormat="1" applyFont="1" applyFill="1" applyAlignment="1">
      <alignment horizontal="right"/>
    </xf>
    <xf numFmtId="178" fontId="3" fillId="0" borderId="0" xfId="18" applyNumberFormat="1" applyFont="1" applyFill="1" applyAlignment="1">
      <alignment horizontal="right"/>
    </xf>
    <xf numFmtId="175" fontId="3" fillId="0" borderId="0" xfId="18" applyNumberFormat="1" applyFont="1" applyFill="1" applyAlignment="1">
      <alignment horizontal="right"/>
    </xf>
    <xf numFmtId="0" fontId="3" fillId="2" borderId="5" xfId="0" applyFont="1" applyFill="1" applyBorder="1" applyAlignment="1">
      <alignment horizontal="right"/>
    </xf>
    <xf numFmtId="0" fontId="52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8" fillId="4" borderId="0" xfId="17" applyFont="1" applyFill="1"/>
    <xf numFmtId="0" fontId="18" fillId="4" borderId="0" xfId="17" applyFont="1" applyFill="1" applyAlignment="1">
      <alignment horizontal="left"/>
    </xf>
    <xf numFmtId="0" fontId="17" fillId="4" borderId="0" xfId="17" applyFont="1" applyFill="1" applyAlignment="1">
      <alignment horizontal="left"/>
    </xf>
    <xf numFmtId="0" fontId="53" fillId="14" borderId="36" xfId="0" applyFont="1" applyFill="1" applyBorder="1" applyAlignment="1">
      <alignment horizontal="center" vertical="center"/>
    </xf>
    <xf numFmtId="179" fontId="53" fillId="14" borderId="6" xfId="0" applyNumberFormat="1" applyFont="1" applyFill="1" applyBorder="1" applyAlignment="1">
      <alignment horizontal="center" vertical="center" wrapText="1"/>
    </xf>
    <xf numFmtId="0" fontId="53" fillId="0" borderId="37" xfId="0" applyFont="1" applyBorder="1" applyAlignment="1">
      <alignment horizontal="center" vertical="center"/>
    </xf>
    <xf numFmtId="0" fontId="38" fillId="15" borderId="37" xfId="0" applyFont="1" applyFill="1" applyBorder="1" applyAlignment="1">
      <alignment horizontal="left" vertical="center"/>
    </xf>
    <xf numFmtId="179" fontId="38" fillId="8" borderId="6" xfId="4" applyNumberFormat="1" applyFont="1" applyFill="1" applyBorder="1" applyAlignment="1">
      <alignment horizontal="center" vertical="center"/>
    </xf>
    <xf numFmtId="1" fontId="22" fillId="0" borderId="0" xfId="1" applyNumberFormat="1" applyFont="1"/>
    <xf numFmtId="3" fontId="22" fillId="0" borderId="0" xfId="0" applyNumberFormat="1" applyFont="1"/>
    <xf numFmtId="0" fontId="53" fillId="0" borderId="6" xfId="0" applyFont="1" applyBorder="1" applyAlignment="1">
      <alignment horizontal="center" vertical="center"/>
    </xf>
    <xf numFmtId="0" fontId="38" fillId="15" borderId="13" xfId="0" applyFont="1" applyFill="1" applyBorder="1" applyAlignment="1">
      <alignment horizontal="left" vertical="center"/>
    </xf>
    <xf numFmtId="0" fontId="38" fillId="15" borderId="5" xfId="0" applyFont="1" applyFill="1" applyBorder="1" applyAlignment="1">
      <alignment horizontal="left" vertical="center"/>
    </xf>
    <xf numFmtId="0" fontId="53" fillId="15" borderId="5" xfId="0" applyFont="1" applyFill="1" applyBorder="1" applyAlignment="1">
      <alignment horizontal="left" vertical="center"/>
    </xf>
    <xf numFmtId="0" fontId="38" fillId="15" borderId="5" xfId="0" applyFont="1" applyFill="1" applyBorder="1" applyAlignment="1">
      <alignment horizontal="left" vertical="center" wrapText="1"/>
    </xf>
    <xf numFmtId="3" fontId="54" fillId="0" borderId="0" xfId="0" applyNumberFormat="1" applyFont="1" applyAlignment="1">
      <alignment horizontal="center"/>
    </xf>
    <xf numFmtId="3" fontId="38" fillId="15" borderId="6" xfId="4" applyNumberFormat="1" applyFont="1" applyFill="1" applyBorder="1" applyAlignment="1">
      <alignment horizontal="center" vertical="center"/>
    </xf>
    <xf numFmtId="175" fontId="38" fillId="15" borderId="6" xfId="4" applyNumberFormat="1" applyFont="1" applyFill="1" applyBorder="1" applyAlignment="1">
      <alignment horizontal="center" vertical="center"/>
    </xf>
    <xf numFmtId="171" fontId="38" fillId="8" borderId="6" xfId="4" applyNumberFormat="1" applyFont="1" applyFill="1" applyBorder="1" applyAlignment="1">
      <alignment horizontal="center" vertical="center"/>
    </xf>
    <xf numFmtId="3" fontId="39" fillId="0" borderId="0" xfId="0" applyNumberFormat="1" applyFont="1" applyAlignment="1">
      <alignment horizontal="center"/>
    </xf>
    <xf numFmtId="0" fontId="22" fillId="0" borderId="0" xfId="0" applyFont="1" applyAlignment="1">
      <alignment vertical="center"/>
    </xf>
    <xf numFmtId="0" fontId="41" fillId="2" borderId="0" xfId="0" applyFont="1" applyFill="1" applyAlignment="1">
      <alignment vertical="center" wrapText="1"/>
    </xf>
    <xf numFmtId="0" fontId="41" fillId="2" borderId="0" xfId="0" applyFont="1" applyFill="1" applyAlignment="1">
      <alignment vertical="center"/>
    </xf>
    <xf numFmtId="0" fontId="50" fillId="2" borderId="0" xfId="0" applyFont="1" applyFill="1"/>
    <xf numFmtId="0" fontId="20" fillId="2" borderId="0" xfId="0" applyFont="1" applyFill="1" applyAlignment="1">
      <alignment horizontal="left" vertical="center" wrapText="1"/>
    </xf>
    <xf numFmtId="175" fontId="4" fillId="2" borderId="0" xfId="4" applyNumberFormat="1" applyFont="1" applyFill="1" applyBorder="1"/>
    <xf numFmtId="0" fontId="43" fillId="10" borderId="0" xfId="0" applyFont="1" applyFill="1" applyAlignment="1">
      <alignment horizontal="center" vertical="center" wrapText="1"/>
    </xf>
    <xf numFmtId="170" fontId="0" fillId="0" borderId="0" xfId="0" applyNumberFormat="1"/>
    <xf numFmtId="166" fontId="4" fillId="2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6" fontId="0" fillId="2" borderId="0" xfId="1" applyNumberFormat="1" applyFont="1" applyFill="1" applyBorder="1"/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vertical="center" wrapText="1"/>
    </xf>
    <xf numFmtId="170" fontId="0" fillId="2" borderId="0" xfId="19" applyNumberFormat="1" applyFont="1" applyFill="1" applyBorder="1"/>
    <xf numFmtId="10" fontId="4" fillId="2" borderId="0" xfId="1" applyNumberFormat="1" applyFont="1" applyFill="1" applyBorder="1" applyAlignment="1">
      <alignment horizontal="right"/>
    </xf>
    <xf numFmtId="176" fontId="4" fillId="2" borderId="0" xfId="1" applyNumberFormat="1" applyFont="1" applyFill="1" applyBorder="1" applyAlignment="1">
      <alignment horizontal="right"/>
    </xf>
    <xf numFmtId="17" fontId="4" fillId="2" borderId="0" xfId="0" applyNumberFormat="1" applyFont="1" applyFill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3" fontId="20" fillId="2" borderId="1" xfId="0" applyNumberFormat="1" applyFont="1" applyFill="1" applyBorder="1"/>
    <xf numFmtId="180" fontId="20" fillId="2" borderId="1" xfId="0" applyNumberFormat="1" applyFont="1" applyFill="1" applyBorder="1"/>
    <xf numFmtId="166" fontId="20" fillId="2" borderId="1" xfId="1" applyNumberFormat="1" applyFont="1" applyFill="1" applyBorder="1" applyAlignment="1">
      <alignment horizontal="right"/>
    </xf>
    <xf numFmtId="10" fontId="4" fillId="2" borderId="0" xfId="1" applyNumberFormat="1" applyFont="1" applyFill="1" applyBorder="1"/>
    <xf numFmtId="170" fontId="43" fillId="10" borderId="0" xfId="19" applyNumberFormat="1" applyFont="1" applyFill="1" applyAlignment="1">
      <alignment horizontal="center" vertical="center" wrapText="1"/>
    </xf>
    <xf numFmtId="0" fontId="41" fillId="2" borderId="0" xfId="0" applyFont="1" applyFill="1" applyAlignment="1">
      <alignment horizontal="center" vertical="top" wrapText="1"/>
    </xf>
    <xf numFmtId="1" fontId="3" fillId="2" borderId="0" xfId="19" applyNumberFormat="1" applyFont="1" applyFill="1" applyAlignment="1">
      <alignment horizontal="center" vertical="center" wrapText="1"/>
    </xf>
    <xf numFmtId="1" fontId="4" fillId="2" borderId="0" xfId="19" applyNumberFormat="1" applyFont="1" applyFill="1" applyAlignment="1">
      <alignment horizontal="center" vertical="center"/>
    </xf>
    <xf numFmtId="1" fontId="20" fillId="2" borderId="0" xfId="19" applyNumberFormat="1" applyFont="1" applyFill="1" applyAlignment="1">
      <alignment horizontal="center" vertical="center"/>
    </xf>
    <xf numFmtId="181" fontId="4" fillId="2" borderId="0" xfId="0" applyNumberFormat="1" applyFont="1" applyFill="1"/>
    <xf numFmtId="0" fontId="41" fillId="2" borderId="1" xfId="0" applyFont="1" applyFill="1" applyBorder="1" applyAlignment="1">
      <alignment horizontal="center" vertical="top" wrapText="1"/>
    </xf>
    <xf numFmtId="1" fontId="41" fillId="2" borderId="1" xfId="19" applyNumberFormat="1" applyFont="1" applyFill="1" applyBorder="1" applyAlignment="1">
      <alignment horizontal="center" vertical="center" wrapText="1"/>
    </xf>
    <xf numFmtId="0" fontId="43" fillId="10" borderId="0" xfId="0" applyFont="1" applyFill="1" applyAlignment="1">
      <alignment horizontal="left" vertical="center" wrapText="1"/>
    </xf>
    <xf numFmtId="17" fontId="40" fillId="16" borderId="0" xfId="2" applyNumberFormat="1" applyFont="1" applyFill="1" applyAlignment="1">
      <alignment horizontal="center"/>
    </xf>
    <xf numFmtId="3" fontId="20" fillId="0" borderId="0" xfId="0" applyNumberFormat="1" applyFont="1" applyAlignment="1">
      <alignment horizontal="left" vertical="center" indent="1"/>
    </xf>
    <xf numFmtId="3" fontId="4" fillId="0" borderId="0" xfId="0" applyNumberFormat="1" applyFont="1" applyAlignment="1">
      <alignment horizontal="center" vertical="center"/>
    </xf>
    <xf numFmtId="0" fontId="17" fillId="4" borderId="0" xfId="2" applyFont="1" applyFill="1" applyAlignment="1">
      <alignment horizontal="left" indent="1"/>
    </xf>
    <xf numFmtId="0" fontId="17" fillId="4" borderId="3" xfId="2" applyFont="1" applyFill="1" applyBorder="1"/>
    <xf numFmtId="3" fontId="20" fillId="0" borderId="1" xfId="0" applyNumberFormat="1" applyFont="1" applyBorder="1" applyAlignment="1">
      <alignment horizontal="center" vertical="center"/>
    </xf>
    <xf numFmtId="3" fontId="17" fillId="4" borderId="0" xfId="2" applyNumberFormat="1" applyFont="1" applyFill="1" applyAlignment="1">
      <alignment horizontal="center"/>
    </xf>
    <xf numFmtId="0" fontId="21" fillId="4" borderId="0" xfId="2" applyFont="1" applyFill="1" applyAlignment="1">
      <alignment horizontal="left" indent="3"/>
    </xf>
    <xf numFmtId="3" fontId="21" fillId="4" borderId="0" xfId="2" applyNumberFormat="1" applyFont="1" applyFill="1" applyAlignment="1">
      <alignment horizontal="center"/>
    </xf>
    <xf numFmtId="0" fontId="21" fillId="0" borderId="0" xfId="2" applyFont="1" applyAlignment="1">
      <alignment horizontal="left" indent="3"/>
    </xf>
    <xf numFmtId="3" fontId="21" fillId="0" borderId="0" xfId="2" applyNumberFormat="1" applyFont="1" applyAlignment="1">
      <alignment horizontal="center"/>
    </xf>
    <xf numFmtId="0" fontId="17" fillId="0" borderId="0" xfId="2" applyFont="1" applyAlignment="1">
      <alignment horizontal="left" indent="1"/>
    </xf>
    <xf numFmtId="3" fontId="17" fillId="0" borderId="0" xfId="2" applyNumberFormat="1" applyFont="1" applyAlignment="1">
      <alignment horizontal="center"/>
    </xf>
    <xf numFmtId="3" fontId="17" fillId="4" borderId="3" xfId="2" applyNumberFormat="1" applyFont="1" applyFill="1" applyBorder="1" applyAlignment="1">
      <alignment horizontal="center"/>
    </xf>
    <xf numFmtId="0" fontId="40" fillId="7" borderId="6" xfId="5" applyFont="1" applyFill="1" applyBorder="1" applyAlignment="1">
      <alignment vertical="center"/>
    </xf>
    <xf numFmtId="0" fontId="34" fillId="7" borderId="12" xfId="5" applyFont="1" applyFill="1" applyBorder="1" applyAlignment="1">
      <alignment horizontal="center" vertical="center" wrapText="1"/>
    </xf>
    <xf numFmtId="0" fontId="34" fillId="7" borderId="13" xfId="5" applyFont="1" applyFill="1" applyBorder="1" applyAlignment="1">
      <alignment horizontal="center" vertical="center" wrapText="1"/>
    </xf>
    <xf numFmtId="0" fontId="34" fillId="7" borderId="12" xfId="5" applyFont="1" applyFill="1" applyBorder="1" applyAlignment="1">
      <alignment horizontal="center" vertical="center"/>
    </xf>
    <xf numFmtId="0" fontId="34" fillId="7" borderId="1" xfId="5" applyFont="1" applyFill="1" applyBorder="1" applyAlignment="1">
      <alignment horizontal="center" vertical="center" wrapText="1"/>
    </xf>
    <xf numFmtId="0" fontId="21" fillId="0" borderId="39" xfId="5" applyFont="1" applyBorder="1" applyAlignment="1">
      <alignment horizontal="left"/>
    </xf>
    <xf numFmtId="171" fontId="21" fillId="0" borderId="7" xfId="5" applyNumberFormat="1" applyFont="1" applyBorder="1" applyAlignment="1">
      <alignment horizontal="right"/>
    </xf>
    <xf numFmtId="171" fontId="21" fillId="0" borderId="8" xfId="5" applyNumberFormat="1" applyFont="1" applyBorder="1" applyAlignment="1">
      <alignment horizontal="right"/>
    </xf>
    <xf numFmtId="171" fontId="21" fillId="0" borderId="7" xfId="5" applyNumberFormat="1" applyFont="1" applyBorder="1" applyAlignment="1">
      <alignment horizontal="center"/>
    </xf>
    <xf numFmtId="171" fontId="21" fillId="0" borderId="8" xfId="5" applyNumberFormat="1" applyFont="1" applyBorder="1" applyAlignment="1">
      <alignment horizontal="center"/>
    </xf>
    <xf numFmtId="0" fontId="21" fillId="4" borderId="39" xfId="5" applyFont="1" applyFill="1" applyBorder="1" applyAlignment="1">
      <alignment horizontal="left"/>
    </xf>
    <xf numFmtId="171" fontId="21" fillId="4" borderId="7" xfId="5" applyNumberFormat="1" applyFont="1" applyFill="1" applyBorder="1" applyAlignment="1">
      <alignment horizontal="right"/>
    </xf>
    <xf numFmtId="171" fontId="21" fillId="4" borderId="8" xfId="5" applyNumberFormat="1" applyFont="1" applyFill="1" applyBorder="1" applyAlignment="1">
      <alignment horizontal="right"/>
    </xf>
    <xf numFmtId="171" fontId="21" fillId="4" borderId="7" xfId="5" applyNumberFormat="1" applyFont="1" applyFill="1" applyBorder="1" applyAlignment="1">
      <alignment horizontal="center"/>
    </xf>
    <xf numFmtId="171" fontId="21" fillId="4" borderId="8" xfId="5" applyNumberFormat="1" applyFont="1" applyFill="1" applyBorder="1" applyAlignment="1">
      <alignment horizontal="center"/>
    </xf>
    <xf numFmtId="171" fontId="21" fillId="4" borderId="7" xfId="5" applyNumberFormat="1" applyFont="1" applyFill="1" applyBorder="1" applyAlignment="1">
      <alignment horizontal="center" vertical="center"/>
    </xf>
    <xf numFmtId="171" fontId="21" fillId="4" borderId="8" xfId="5" applyNumberFormat="1" applyFont="1" applyFill="1" applyBorder="1" applyAlignment="1">
      <alignment horizontal="center" vertical="center"/>
    </xf>
    <xf numFmtId="171" fontId="21" fillId="4" borderId="7" xfId="19" applyNumberFormat="1" applyFont="1" applyFill="1" applyBorder="1" applyAlignment="1">
      <alignment horizontal="right"/>
    </xf>
    <xf numFmtId="171" fontId="21" fillId="4" borderId="8" xfId="19" applyNumberFormat="1" applyFont="1" applyFill="1" applyBorder="1" applyAlignment="1">
      <alignment horizontal="right"/>
    </xf>
    <xf numFmtId="171" fontId="21" fillId="4" borderId="39" xfId="5" applyNumberFormat="1" applyFont="1" applyFill="1" applyBorder="1" applyAlignment="1">
      <alignment horizontal="center" vertical="center"/>
    </xf>
    <xf numFmtId="166" fontId="20" fillId="2" borderId="5" xfId="1" applyNumberFormat="1" applyFont="1" applyFill="1" applyBorder="1" applyAlignment="1">
      <alignment horizontal="center" vertical="center"/>
    </xf>
    <xf numFmtId="0" fontId="43" fillId="10" borderId="0" xfId="0" applyFont="1" applyFill="1" applyAlignment="1">
      <alignment horizontal="center" vertical="center"/>
    </xf>
    <xf numFmtId="0" fontId="40" fillId="7" borderId="42" xfId="5" applyFont="1" applyFill="1" applyBorder="1" applyAlignment="1">
      <alignment horizontal="center" vertical="center"/>
    </xf>
    <xf numFmtId="176" fontId="3" fillId="2" borderId="17" xfId="1" applyNumberFormat="1" applyFont="1" applyFill="1" applyBorder="1" applyAlignment="1">
      <alignment horizontal="right" vertical="center"/>
    </xf>
    <xf numFmtId="0" fontId="3" fillId="0" borderId="16" xfId="9" applyFont="1" applyFill="1" applyBorder="1" applyAlignment="1">
      <alignment horizontal="left" indent="1"/>
    </xf>
    <xf numFmtId="172" fontId="21" fillId="4" borderId="0" xfId="19" applyNumberFormat="1" applyFont="1" applyFill="1" applyBorder="1" applyAlignment="1">
      <alignment horizontal="right" vertical="center"/>
    </xf>
    <xf numFmtId="174" fontId="21" fillId="4" borderId="0" xfId="5" applyNumberFormat="1" applyFont="1" applyFill="1" applyAlignment="1">
      <alignment vertical="center"/>
    </xf>
    <xf numFmtId="166" fontId="20" fillId="8" borderId="1" xfId="0" applyNumberFormat="1" applyFont="1" applyFill="1" applyBorder="1" applyAlignment="1">
      <alignment horizontal="right"/>
    </xf>
    <xf numFmtId="0" fontId="20" fillId="11" borderId="1" xfId="0" applyFont="1" applyFill="1" applyBorder="1"/>
    <xf numFmtId="166" fontId="20" fillId="8" borderId="1" xfId="0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horizontal="left"/>
    </xf>
    <xf numFmtId="3" fontId="50" fillId="2" borderId="0" xfId="0" applyNumberFormat="1" applyFont="1" applyFill="1" applyAlignment="1">
      <alignment horizontal="center"/>
    </xf>
    <xf numFmtId="10" fontId="50" fillId="2" borderId="0" xfId="0" applyNumberFormat="1" applyFont="1" applyFill="1" applyAlignment="1">
      <alignment horizontal="center"/>
    </xf>
    <xf numFmtId="3" fontId="50" fillId="2" borderId="0" xfId="1" applyNumberFormat="1" applyFont="1" applyFill="1" applyAlignment="1">
      <alignment horizontal="center"/>
    </xf>
    <xf numFmtId="168" fontId="4" fillId="2" borderId="0" xfId="9" applyNumberFormat="1" applyFont="1" applyAlignment="1">
      <alignment horizontal="center"/>
    </xf>
    <xf numFmtId="0" fontId="20" fillId="11" borderId="1" xfId="9" applyFont="1" applyFill="1" applyBorder="1">
      <alignment horizontal="left"/>
    </xf>
    <xf numFmtId="168" fontId="20" fillId="11" borderId="1" xfId="9" applyNumberFormat="1" applyFont="1" applyFill="1" applyBorder="1" applyAlignment="1">
      <alignment horizontal="center"/>
    </xf>
    <xf numFmtId="0" fontId="38" fillId="4" borderId="0" xfId="2" applyFont="1" applyFill="1"/>
    <xf numFmtId="0" fontId="39" fillId="4" borderId="0" xfId="2" applyFont="1" applyFill="1" applyAlignment="1">
      <alignment horizontal="right"/>
    </xf>
    <xf numFmtId="0" fontId="21" fillId="9" borderId="0" xfId="2" applyFont="1" applyFill="1"/>
    <xf numFmtId="0" fontId="2" fillId="2" borderId="0" xfId="2" applyFill="1"/>
    <xf numFmtId="0" fontId="18" fillId="4" borderId="0" xfId="2" applyFont="1" applyFill="1" applyAlignment="1">
      <alignment horizontal="left"/>
    </xf>
    <xf numFmtId="0" fontId="56" fillId="4" borderId="0" xfId="2" applyFont="1" applyFill="1"/>
    <xf numFmtId="3" fontId="21" fillId="4" borderId="0" xfId="2" applyNumberFormat="1" applyFont="1" applyFill="1"/>
    <xf numFmtId="0" fontId="40" fillId="7" borderId="0" xfId="2" applyFont="1" applyFill="1" applyAlignment="1">
      <alignment horizontal="center" wrapText="1"/>
    </xf>
    <xf numFmtId="3" fontId="40" fillId="7" borderId="0" xfId="2" applyNumberFormat="1" applyFont="1" applyFill="1" applyAlignment="1">
      <alignment horizontal="center" wrapText="1"/>
    </xf>
    <xf numFmtId="0" fontId="17" fillId="19" borderId="0" xfId="2" applyFont="1" applyFill="1" applyAlignment="1">
      <alignment horizontal="center" wrapText="1"/>
    </xf>
    <xf numFmtId="3" fontId="17" fillId="19" borderId="0" xfId="2" applyNumberFormat="1" applyFont="1" applyFill="1" applyAlignment="1">
      <alignment horizontal="center" wrapText="1"/>
    </xf>
    <xf numFmtId="10" fontId="17" fillId="19" borderId="0" xfId="2" applyNumberFormat="1" applyFont="1" applyFill="1" applyAlignment="1">
      <alignment horizontal="center" wrapText="1"/>
    </xf>
    <xf numFmtId="3" fontId="2" fillId="2" borderId="0" xfId="2" applyNumberFormat="1" applyFill="1" applyAlignment="1">
      <alignment horizontal="left"/>
    </xf>
    <xf numFmtId="10" fontId="2" fillId="2" borderId="0" xfId="1" applyNumberFormat="1" applyFont="1" applyFill="1" applyAlignment="1">
      <alignment horizontal="left"/>
    </xf>
    <xf numFmtId="3" fontId="21" fillId="2" borderId="0" xfId="2" applyNumberFormat="1" applyFont="1" applyFill="1" applyAlignment="1">
      <alignment horizontal="center" wrapText="1"/>
    </xf>
    <xf numFmtId="0" fontId="9" fillId="0" borderId="0" xfId="22"/>
    <xf numFmtId="0" fontId="21" fillId="2" borderId="0" xfId="2" applyFont="1" applyFill="1" applyAlignment="1">
      <alignment horizontal="center" wrapText="1"/>
    </xf>
    <xf numFmtId="10" fontId="21" fillId="2" borderId="0" xfId="2" applyNumberFormat="1" applyFont="1" applyFill="1" applyAlignment="1">
      <alignment horizontal="center" wrapText="1"/>
    </xf>
    <xf numFmtId="3" fontId="17" fillId="4" borderId="3" xfId="2" applyNumberFormat="1" applyFont="1" applyFill="1" applyBorder="1" applyAlignment="1">
      <alignment horizontal="center" vertical="center" wrapText="1"/>
    </xf>
    <xf numFmtId="0" fontId="17" fillId="4" borderId="3" xfId="2" applyFont="1" applyFill="1" applyBorder="1" applyAlignment="1">
      <alignment horizontal="center" vertical="center" wrapText="1"/>
    </xf>
    <xf numFmtId="10" fontId="17" fillId="4" borderId="3" xfId="2" applyNumberFormat="1" applyFont="1" applyFill="1" applyBorder="1" applyAlignment="1">
      <alignment horizontal="center" vertical="center" wrapText="1"/>
    </xf>
    <xf numFmtId="0" fontId="21" fillId="4" borderId="0" xfId="2" applyFont="1" applyFill="1" applyAlignment="1">
      <alignment horizontal="center"/>
    </xf>
    <xf numFmtId="0" fontId="21" fillId="4" borderId="0" xfId="2" applyFont="1" applyFill="1"/>
    <xf numFmtId="170" fontId="59" fillId="4" borderId="0" xfId="19" applyNumberFormat="1" applyFont="1" applyFill="1" applyAlignment="1">
      <alignment horizontal="center" vertical="center"/>
    </xf>
    <xf numFmtId="0" fontId="17" fillId="4" borderId="0" xfId="2" applyFont="1" applyFill="1" applyAlignment="1">
      <alignment horizontal="center"/>
    </xf>
    <xf numFmtId="3" fontId="17" fillId="4" borderId="0" xfId="2" applyNumberFormat="1" applyFont="1" applyFill="1"/>
    <xf numFmtId="0" fontId="35" fillId="0" borderId="0" xfId="2" applyFont="1" applyAlignment="1">
      <alignment horizontal="left"/>
    </xf>
    <xf numFmtId="0" fontId="2" fillId="0" borderId="0" xfId="2"/>
    <xf numFmtId="0" fontId="23" fillId="0" borderId="0" xfId="0" applyFont="1"/>
    <xf numFmtId="0" fontId="60" fillId="6" borderId="0" xfId="0" applyFont="1" applyFill="1" applyAlignment="1">
      <alignment horizontal="center" vertical="center" wrapText="1"/>
    </xf>
    <xf numFmtId="0" fontId="60" fillId="6" borderId="0" xfId="0" applyFont="1" applyFill="1" applyAlignment="1">
      <alignment vertical="center" wrapText="1"/>
    </xf>
    <xf numFmtId="0" fontId="23" fillId="2" borderId="0" xfId="0" applyFont="1" applyFill="1"/>
    <xf numFmtId="0" fontId="60" fillId="2" borderId="43" xfId="0" applyFont="1" applyFill="1" applyBorder="1" applyAlignment="1">
      <alignment horizontal="center" vertical="center" wrapText="1"/>
    </xf>
    <xf numFmtId="0" fontId="60" fillId="2" borderId="43" xfId="0" applyFont="1" applyFill="1" applyBorder="1" applyAlignment="1">
      <alignment vertical="center" wrapText="1"/>
    </xf>
    <xf numFmtId="0" fontId="60" fillId="2" borderId="0" xfId="0" applyFont="1" applyFill="1" applyAlignment="1">
      <alignment horizontal="center" vertical="center" wrapText="1"/>
    </xf>
    <xf numFmtId="0" fontId="61" fillId="18" borderId="44" xfId="0" applyFont="1" applyFill="1" applyBorder="1" applyAlignment="1">
      <alignment horizontal="center" vertical="center"/>
    </xf>
    <xf numFmtId="0" fontId="62" fillId="18" borderId="44" xfId="0" applyFont="1" applyFill="1" applyBorder="1" applyAlignment="1">
      <alignment vertical="center"/>
    </xf>
    <xf numFmtId="0" fontId="61" fillId="18" borderId="44" xfId="0" applyFont="1" applyFill="1" applyBorder="1" applyAlignment="1">
      <alignment vertical="center"/>
    </xf>
    <xf numFmtId="0" fontId="63" fillId="0" borderId="0" xfId="0" applyFont="1" applyAlignment="1">
      <alignment horizontal="center" vertical="center"/>
    </xf>
    <xf numFmtId="0" fontId="64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3" fillId="0" borderId="1" xfId="0" applyFont="1" applyBorder="1" applyAlignment="1">
      <alignment horizontal="center" vertical="center"/>
    </xf>
    <xf numFmtId="0" fontId="64" fillId="0" borderId="1" xfId="0" applyFont="1" applyBorder="1" applyAlignment="1">
      <alignment vertical="center"/>
    </xf>
    <xf numFmtId="0" fontId="63" fillId="0" borderId="1" xfId="0" applyFont="1" applyBorder="1" applyAlignment="1">
      <alignment vertical="center"/>
    </xf>
    <xf numFmtId="0" fontId="63" fillId="0" borderId="43" xfId="0" applyFont="1" applyBorder="1" applyAlignment="1">
      <alignment horizontal="center" vertical="center" wrapText="1"/>
    </xf>
    <xf numFmtId="0" fontId="64" fillId="0" borderId="43" xfId="0" applyFont="1" applyBorder="1" applyAlignment="1">
      <alignment vertical="center"/>
    </xf>
    <xf numFmtId="0" fontId="63" fillId="0" borderId="43" xfId="0" applyFont="1" applyBorder="1" applyAlignment="1">
      <alignment vertical="center"/>
    </xf>
    <xf numFmtId="0" fontId="63" fillId="0" borderId="43" xfId="0" applyFont="1" applyBorder="1" applyAlignment="1">
      <alignment horizontal="center" vertical="center"/>
    </xf>
    <xf numFmtId="0" fontId="63" fillId="0" borderId="1" xfId="0" applyFont="1" applyBorder="1" applyAlignment="1">
      <alignment horizontal="center" vertical="center" wrapText="1"/>
    </xf>
    <xf numFmtId="0" fontId="63" fillId="0" borderId="2" xfId="0" applyFont="1" applyBorder="1" applyAlignment="1">
      <alignment horizontal="center" vertical="center" wrapText="1"/>
    </xf>
    <xf numFmtId="0" fontId="64" fillId="0" borderId="2" xfId="0" applyFont="1" applyBorder="1" applyAlignment="1">
      <alignment vertical="center"/>
    </xf>
    <xf numFmtId="0" fontId="63" fillId="0" borderId="2" xfId="0" applyFont="1" applyBorder="1" applyAlignment="1">
      <alignment vertical="center"/>
    </xf>
    <xf numFmtId="0" fontId="63" fillId="0" borderId="2" xfId="0" applyFont="1" applyBorder="1" applyAlignment="1">
      <alignment horizontal="center" vertical="center"/>
    </xf>
    <xf numFmtId="0" fontId="63" fillId="0" borderId="0" xfId="0" applyFont="1" applyAlignment="1">
      <alignment horizontal="center" vertical="center" wrapText="1"/>
    </xf>
    <xf numFmtId="0" fontId="63" fillId="0" borderId="49" xfId="0" applyFont="1" applyBorder="1" applyAlignment="1">
      <alignment horizontal="center" vertical="center" wrapText="1"/>
    </xf>
    <xf numFmtId="0" fontId="63" fillId="0" borderId="49" xfId="0" applyFont="1" applyBorder="1" applyAlignment="1">
      <alignment horizontal="center" vertical="center"/>
    </xf>
    <xf numFmtId="0" fontId="64" fillId="0" borderId="49" xfId="0" applyFont="1" applyBorder="1" applyAlignment="1">
      <alignment vertical="center"/>
    </xf>
    <xf numFmtId="0" fontId="63" fillId="0" borderId="49" xfId="0" applyFont="1" applyBorder="1" applyAlignment="1">
      <alignment vertical="center"/>
    </xf>
    <xf numFmtId="0" fontId="63" fillId="0" borderId="45" xfId="0" applyFont="1" applyBorder="1" applyAlignment="1">
      <alignment horizontal="center" vertical="center" wrapText="1"/>
    </xf>
    <xf numFmtId="0" fontId="61" fillId="18" borderId="0" xfId="0" applyFont="1" applyFill="1" applyAlignment="1">
      <alignment vertical="center"/>
    </xf>
    <xf numFmtId="0" fontId="62" fillId="18" borderId="46" xfId="0" applyFont="1" applyFill="1" applyBorder="1" applyAlignment="1">
      <alignment vertical="center"/>
    </xf>
    <xf numFmtId="0" fontId="62" fillId="18" borderId="46" xfId="0" applyFont="1" applyFill="1" applyBorder="1" applyAlignment="1">
      <alignment horizontal="center" vertical="center"/>
    </xf>
    <xf numFmtId="10" fontId="3" fillId="2" borderId="23" xfId="1" applyNumberFormat="1" applyFont="1" applyFill="1" applyBorder="1" applyAlignment="1">
      <alignment horizontal="right" vertical="center"/>
    </xf>
    <xf numFmtId="175" fontId="4" fillId="0" borderId="0" xfId="0" applyNumberFormat="1" applyFont="1"/>
    <xf numFmtId="10" fontId="3" fillId="2" borderId="17" xfId="1" applyNumberFormat="1" applyFont="1" applyFill="1" applyBorder="1" applyAlignment="1">
      <alignment horizontal="right" vertical="center"/>
    </xf>
    <xf numFmtId="172" fontId="21" fillId="4" borderId="0" xfId="19" applyNumberFormat="1" applyFont="1" applyFill="1" applyBorder="1" applyAlignment="1">
      <alignment vertical="center"/>
    </xf>
    <xf numFmtId="0" fontId="66" fillId="5" borderId="0" xfId="26" applyFont="1" applyFill="1" applyAlignment="1">
      <alignment horizontal="center" vertical="center" wrapText="1"/>
    </xf>
    <xf numFmtId="0" fontId="29" fillId="0" borderId="52" xfId="26" applyFont="1" applyBorder="1" applyAlignment="1">
      <alignment horizontal="center" vertical="center"/>
    </xf>
    <xf numFmtId="3" fontId="29" fillId="0" borderId="52" xfId="26" applyNumberFormat="1" applyFont="1" applyBorder="1" applyAlignment="1">
      <alignment horizontal="center" vertical="center"/>
    </xf>
    <xf numFmtId="14" fontId="29" fillId="0" borderId="52" xfId="26" applyNumberFormat="1" applyFont="1" applyBorder="1" applyAlignment="1">
      <alignment horizontal="center" vertical="center"/>
    </xf>
    <xf numFmtId="168" fontId="29" fillId="0" borderId="52" xfId="26" applyNumberFormat="1" applyFont="1" applyBorder="1" applyAlignment="1">
      <alignment horizontal="center" vertical="center"/>
    </xf>
    <xf numFmtId="0" fontId="29" fillId="0" borderId="53" xfId="26" applyFont="1" applyBorder="1" applyAlignment="1">
      <alignment horizontal="center" vertical="center"/>
    </xf>
    <xf numFmtId="3" fontId="29" fillId="0" borderId="53" xfId="26" applyNumberFormat="1" applyFont="1" applyBorder="1" applyAlignment="1">
      <alignment horizontal="center" vertical="center"/>
    </xf>
    <xf numFmtId="14" fontId="29" fillId="0" borderId="53" xfId="26" applyNumberFormat="1" applyFont="1" applyBorder="1" applyAlignment="1">
      <alignment horizontal="center" vertical="center"/>
    </xf>
    <xf numFmtId="168" fontId="29" fillId="0" borderId="53" xfId="26" applyNumberFormat="1" applyFont="1" applyBorder="1" applyAlignment="1">
      <alignment horizontal="center" vertical="center"/>
    </xf>
    <xf numFmtId="0" fontId="27" fillId="0" borderId="53" xfId="26" applyFont="1" applyBorder="1" applyAlignment="1">
      <alignment horizontal="center" vertical="center"/>
    </xf>
    <xf numFmtId="14" fontId="27" fillId="0" borderId="53" xfId="26" applyNumberFormat="1" applyFont="1" applyBorder="1" applyAlignment="1">
      <alignment horizontal="center" vertical="center"/>
    </xf>
    <xf numFmtId="168" fontId="27" fillId="0" borderId="53" xfId="26" applyNumberFormat="1" applyFont="1" applyBorder="1" applyAlignment="1">
      <alignment horizontal="center" vertical="center"/>
    </xf>
    <xf numFmtId="0" fontId="27" fillId="0" borderId="0" xfId="26" applyFont="1" applyAlignment="1">
      <alignment horizontal="center" vertical="center"/>
    </xf>
    <xf numFmtId="14" fontId="27" fillId="0" borderId="0" xfId="26" applyNumberFormat="1" applyFont="1" applyAlignment="1">
      <alignment horizontal="center" vertical="center"/>
    </xf>
    <xf numFmtId="168" fontId="27" fillId="0" borderId="0" xfId="26" applyNumberFormat="1" applyFont="1" applyAlignment="1">
      <alignment horizontal="center" vertical="center"/>
    </xf>
    <xf numFmtId="0" fontId="27" fillId="2" borderId="53" xfId="26" applyFont="1" applyFill="1" applyBorder="1" applyAlignment="1">
      <alignment horizontal="center" vertical="center"/>
    </xf>
    <xf numFmtId="14" fontId="27" fillId="2" borderId="53" xfId="26" applyNumberFormat="1" applyFont="1" applyFill="1" applyBorder="1" applyAlignment="1">
      <alignment horizontal="center" vertical="center"/>
    </xf>
    <xf numFmtId="168" fontId="27" fillId="2" borderId="53" xfId="26" applyNumberFormat="1" applyFont="1" applyFill="1" applyBorder="1" applyAlignment="1">
      <alignment horizontal="center" vertical="center"/>
    </xf>
    <xf numFmtId="3" fontId="27" fillId="2" borderId="53" xfId="26" applyNumberFormat="1" applyFont="1" applyFill="1" applyBorder="1" applyAlignment="1">
      <alignment horizontal="center" vertical="center"/>
    </xf>
    <xf numFmtId="3" fontId="25" fillId="2" borderId="51" xfId="26" applyNumberFormat="1" applyFont="1" applyFill="1" applyBorder="1" applyAlignment="1">
      <alignment horizontal="center" vertical="center"/>
    </xf>
    <xf numFmtId="0" fontId="25" fillId="2" borderId="51" xfId="26" applyFont="1" applyFill="1" applyBorder="1" applyAlignment="1">
      <alignment horizontal="center" vertical="center"/>
    </xf>
    <xf numFmtId="3" fontId="25" fillId="2" borderId="53" xfId="26" applyNumberFormat="1" applyFont="1" applyFill="1" applyBorder="1" applyAlignment="1">
      <alignment horizontal="center" vertical="center"/>
    </xf>
    <xf numFmtId="0" fontId="25" fillId="2" borderId="53" xfId="26" applyFont="1" applyFill="1" applyBorder="1" applyAlignment="1">
      <alignment horizontal="center" vertical="center"/>
    </xf>
    <xf numFmtId="14" fontId="25" fillId="2" borderId="53" xfId="26" applyNumberFormat="1" applyFont="1" applyFill="1" applyBorder="1" applyAlignment="1">
      <alignment horizontal="center" vertical="center"/>
    </xf>
    <xf numFmtId="168" fontId="25" fillId="2" borderId="53" xfId="26" applyNumberFormat="1" applyFont="1" applyFill="1" applyBorder="1" applyAlignment="1">
      <alignment horizontal="center" vertical="center"/>
    </xf>
    <xf numFmtId="3" fontId="25" fillId="2" borderId="54" xfId="26" applyNumberFormat="1" applyFont="1" applyFill="1" applyBorder="1" applyAlignment="1">
      <alignment horizontal="center" vertical="center"/>
    </xf>
    <xf numFmtId="0" fontId="25" fillId="2" borderId="54" xfId="26" applyFont="1" applyFill="1" applyBorder="1" applyAlignment="1">
      <alignment horizontal="center" vertical="center"/>
    </xf>
    <xf numFmtId="14" fontId="25" fillId="2" borderId="54" xfId="26" applyNumberFormat="1" applyFont="1" applyFill="1" applyBorder="1" applyAlignment="1">
      <alignment horizontal="center" vertical="center"/>
    </xf>
    <xf numFmtId="168" fontId="25" fillId="2" borderId="54" xfId="26" applyNumberFormat="1" applyFont="1" applyFill="1" applyBorder="1" applyAlignment="1">
      <alignment horizontal="center" vertical="center"/>
    </xf>
    <xf numFmtId="168" fontId="31" fillId="2" borderId="55" xfId="26" applyNumberFormat="1" applyFont="1" applyFill="1" applyBorder="1" applyAlignment="1">
      <alignment horizontal="center" vertical="center"/>
    </xf>
    <xf numFmtId="0" fontId="67" fillId="0" borderId="0" xfId="26" applyFont="1" applyAlignment="1">
      <alignment vertical="center"/>
    </xf>
    <xf numFmtId="14" fontId="67" fillId="0" borderId="0" xfId="26" applyNumberFormat="1" applyFont="1" applyAlignment="1">
      <alignment vertical="center"/>
    </xf>
    <xf numFmtId="0" fontId="68" fillId="0" borderId="0" xfId="26" applyFont="1" applyAlignment="1">
      <alignment vertical="center"/>
    </xf>
    <xf numFmtId="168" fontId="23" fillId="0" borderId="0" xfId="26" applyNumberFormat="1" applyFont="1" applyAlignment="1">
      <alignment vertical="center"/>
    </xf>
    <xf numFmtId="0" fontId="69" fillId="2" borderId="0" xfId="24" quotePrefix="1" applyFont="1" applyFill="1"/>
    <xf numFmtId="0" fontId="70" fillId="2" borderId="0" xfId="0" applyFont="1" applyFill="1"/>
    <xf numFmtId="0" fontId="4" fillId="2" borderId="0" xfId="9" applyFont="1" applyAlignment="1">
      <alignment horizontal="right"/>
    </xf>
    <xf numFmtId="0" fontId="43" fillId="10" borderId="0" xfId="9" applyFont="1" applyFill="1" applyAlignment="1"/>
    <xf numFmtId="0" fontId="43" fillId="10" borderId="0" xfId="9" applyFont="1" applyFill="1" applyAlignment="1">
      <alignment horizontal="right"/>
    </xf>
    <xf numFmtId="0" fontId="43" fillId="10" borderId="0" xfId="9" applyFont="1" applyFill="1" applyAlignment="1">
      <alignment horizontal="right" wrapText="1"/>
    </xf>
    <xf numFmtId="0" fontId="4" fillId="0" borderId="0" xfId="9" applyFont="1" applyFill="1" applyAlignment="1"/>
    <xf numFmtId="3" fontId="4" fillId="0" borderId="0" xfId="9" applyNumberFormat="1" applyFont="1" applyFill="1" applyAlignment="1">
      <alignment horizontal="right"/>
    </xf>
    <xf numFmtId="166" fontId="4" fillId="0" borderId="0" xfId="1" applyNumberFormat="1" applyFont="1" applyFill="1" applyAlignment="1">
      <alignment horizontal="right"/>
    </xf>
    <xf numFmtId="3" fontId="6" fillId="2" borderId="0" xfId="9" applyNumberFormat="1">
      <alignment horizontal="left"/>
    </xf>
    <xf numFmtId="0" fontId="4" fillId="2" borderId="2" xfId="9" applyFont="1" applyBorder="1">
      <alignment horizontal="left"/>
    </xf>
    <xf numFmtId="0" fontId="20" fillId="0" borderId="0" xfId="9" applyFont="1" applyFill="1" applyAlignment="1"/>
    <xf numFmtId="0" fontId="4" fillId="2" borderId="12" xfId="9" applyFont="1" applyBorder="1">
      <alignment horizontal="left"/>
    </xf>
    <xf numFmtId="1" fontId="4" fillId="2" borderId="1" xfId="9" applyNumberFormat="1" applyFont="1" applyBorder="1">
      <alignment horizontal="left"/>
    </xf>
    <xf numFmtId="0" fontId="6" fillId="2" borderId="1" xfId="9" applyBorder="1">
      <alignment horizontal="left"/>
    </xf>
    <xf numFmtId="0" fontId="52" fillId="0" borderId="2" xfId="0" applyFont="1" applyBorder="1" applyAlignment="1">
      <alignment horizontal="left" vertical="top" wrapText="1"/>
    </xf>
    <xf numFmtId="0" fontId="4" fillId="2" borderId="0" xfId="9" applyFont="1" applyAlignment="1"/>
    <xf numFmtId="0" fontId="6" fillId="0" borderId="0" xfId="9" applyFill="1" applyAlignment="1">
      <alignment horizontal="center"/>
    </xf>
    <xf numFmtId="4" fontId="71" fillId="0" borderId="0" xfId="0" applyNumberFormat="1" applyFont="1"/>
    <xf numFmtId="9" fontId="6" fillId="2" borderId="0" xfId="1" applyFont="1" applyFill="1" applyAlignment="1">
      <alignment horizontal="left"/>
    </xf>
    <xf numFmtId="0" fontId="46" fillId="2" borderId="0" xfId="0" applyFont="1" applyFill="1" applyAlignment="1">
      <alignment horizontal="left" wrapText="1"/>
    </xf>
    <xf numFmtId="175" fontId="6" fillId="2" borderId="0" xfId="4" applyNumberFormat="1" applyFont="1" applyFill="1" applyAlignment="1">
      <alignment horizontal="left"/>
    </xf>
    <xf numFmtId="0" fontId="72" fillId="2" borderId="0" xfId="9" applyFont="1">
      <alignment horizontal="left"/>
    </xf>
    <xf numFmtId="4" fontId="8" fillId="0" borderId="0" xfId="0" applyNumberFormat="1" applyFont="1"/>
    <xf numFmtId="0" fontId="20" fillId="8" borderId="21" xfId="9" applyFont="1" applyFill="1" applyBorder="1" applyAlignment="1"/>
    <xf numFmtId="3" fontId="20" fillId="8" borderId="29" xfId="9" applyNumberFormat="1" applyFont="1" applyFill="1" applyBorder="1" applyAlignment="1">
      <alignment horizontal="right"/>
    </xf>
    <xf numFmtId="3" fontId="3" fillId="0" borderId="0" xfId="9" applyNumberFormat="1" applyFont="1" applyFill="1" applyAlignment="1">
      <alignment horizontal="right"/>
    </xf>
    <xf numFmtId="0" fontId="20" fillId="8" borderId="21" xfId="9" applyFont="1" applyFill="1" applyBorder="1">
      <alignment horizontal="left"/>
    </xf>
    <xf numFmtId="3" fontId="20" fillId="8" borderId="29" xfId="9" applyNumberFormat="1" applyFont="1" applyFill="1" applyBorder="1" applyAlignment="1">
      <alignment horizontal="right" vertical="center"/>
    </xf>
    <xf numFmtId="3" fontId="4" fillId="0" borderId="0" xfId="4" applyNumberFormat="1" applyFont="1" applyFill="1" applyAlignment="1">
      <alignment horizontal="right"/>
    </xf>
    <xf numFmtId="4" fontId="73" fillId="0" borderId="0" xfId="0" applyNumberFormat="1" applyFont="1" applyAlignment="1">
      <alignment horizontal="left"/>
    </xf>
    <xf numFmtId="4" fontId="0" fillId="0" borderId="0" xfId="0" applyNumberFormat="1" applyAlignment="1">
      <alignment horizontal="left"/>
    </xf>
    <xf numFmtId="4" fontId="6" fillId="2" borderId="0" xfId="9" applyNumberFormat="1">
      <alignment horizontal="left"/>
    </xf>
    <xf numFmtId="3" fontId="4" fillId="0" borderId="0" xfId="4" applyNumberFormat="1" applyFont="1" applyFill="1" applyBorder="1" applyAlignment="1">
      <alignment horizontal="right"/>
    </xf>
    <xf numFmtId="3" fontId="4" fillId="2" borderId="0" xfId="4" applyNumberFormat="1" applyFont="1" applyFill="1" applyAlignment="1">
      <alignment horizontal="right"/>
    </xf>
    <xf numFmtId="0" fontId="20" fillId="8" borderId="21" xfId="9" applyFont="1" applyFill="1" applyBorder="1" applyAlignment="1">
      <alignment horizontal="left" wrapText="1"/>
    </xf>
    <xf numFmtId="43" fontId="73" fillId="0" borderId="0" xfId="19" applyFont="1"/>
    <xf numFmtId="0" fontId="45" fillId="2" borderId="0" xfId="9" applyFont="1" applyAlignment="1">
      <alignment vertical="top"/>
    </xf>
    <xf numFmtId="0" fontId="45" fillId="2" borderId="2" xfId="9" applyFont="1" applyBorder="1" applyAlignment="1">
      <alignment horizontal="left" vertical="top"/>
    </xf>
    <xf numFmtId="3" fontId="4" fillId="2" borderId="2" xfId="9" applyNumberFormat="1" applyFont="1" applyBorder="1" applyAlignment="1">
      <alignment horizontal="right"/>
    </xf>
    <xf numFmtId="9" fontId="6" fillId="2" borderId="2" xfId="1" applyFont="1" applyFill="1" applyBorder="1" applyAlignment="1">
      <alignment horizontal="left"/>
    </xf>
    <xf numFmtId="0" fontId="6" fillId="2" borderId="2" xfId="9" applyBorder="1">
      <alignment horizontal="left"/>
    </xf>
    <xf numFmtId="3" fontId="6" fillId="2" borderId="0" xfId="9" applyNumberFormat="1" applyAlignment="1">
      <alignment horizontal="right"/>
    </xf>
    <xf numFmtId="0" fontId="74" fillId="2" borderId="0" xfId="24" quotePrefix="1" applyFont="1" applyFill="1"/>
    <xf numFmtId="3" fontId="41" fillId="2" borderId="14" xfId="9" applyNumberFormat="1" applyFont="1" applyBorder="1" applyAlignment="1">
      <alignment horizontal="center"/>
    </xf>
    <xf numFmtId="0" fontId="4" fillId="2" borderId="14" xfId="9" applyFont="1" applyBorder="1" applyAlignment="1">
      <alignment horizontal="center"/>
    </xf>
    <xf numFmtId="3" fontId="0" fillId="0" borderId="0" xfId="0" applyNumberFormat="1"/>
    <xf numFmtId="3" fontId="4" fillId="2" borderId="0" xfId="4" applyNumberFormat="1" applyFont="1" applyFill="1" applyBorder="1" applyAlignment="1">
      <alignment horizontal="right"/>
    </xf>
    <xf numFmtId="0" fontId="3" fillId="0" borderId="16" xfId="4" applyNumberFormat="1" applyFont="1" applyFill="1" applyBorder="1" applyAlignment="1">
      <alignment horizontal="left" vertical="center"/>
    </xf>
    <xf numFmtId="0" fontId="3" fillId="0" borderId="16" xfId="9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/>
    </xf>
    <xf numFmtId="175" fontId="4" fillId="0" borderId="0" xfId="4" applyNumberFormat="1" applyFont="1" applyFill="1" applyBorder="1" applyAlignment="1">
      <alignment horizontal="right"/>
    </xf>
    <xf numFmtId="175" fontId="4" fillId="0" borderId="16" xfId="4" applyNumberFormat="1" applyFont="1" applyFill="1" applyBorder="1" applyAlignment="1">
      <alignment horizontal="right"/>
    </xf>
    <xf numFmtId="0" fontId="43" fillId="10" borderId="0" xfId="10" applyNumberFormat="1" applyFont="1" applyFill="1" applyBorder="1" applyAlignment="1">
      <alignment horizontal="center" vertical="center"/>
    </xf>
    <xf numFmtId="175" fontId="3" fillId="0" borderId="0" xfId="10" applyNumberFormat="1" applyFont="1" applyFill="1" applyBorder="1" applyAlignment="1">
      <alignment horizontal="center" vertical="center"/>
    </xf>
    <xf numFmtId="175" fontId="41" fillId="8" borderId="0" xfId="10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 wrapText="1"/>
    </xf>
    <xf numFmtId="0" fontId="41" fillId="2" borderId="0" xfId="12" applyFont="1" applyFill="1"/>
    <xf numFmtId="0" fontId="4" fillId="0" borderId="0" xfId="12" applyFont="1"/>
    <xf numFmtId="0" fontId="42" fillId="2" borderId="0" xfId="12" applyFont="1" applyFill="1" applyAlignment="1">
      <alignment horizontal="left"/>
    </xf>
    <xf numFmtId="0" fontId="4" fillId="0" borderId="0" xfId="12" applyFont="1" applyAlignment="1">
      <alignment horizontal="center"/>
    </xf>
    <xf numFmtId="0" fontId="43" fillId="20" borderId="0" xfId="12" applyFont="1" applyFill="1" applyAlignment="1">
      <alignment horizontal="left"/>
    </xf>
    <xf numFmtId="0" fontId="43" fillId="20" borderId="0" xfId="12" applyFont="1" applyFill="1" applyAlignment="1">
      <alignment horizontal="center" vertical="center" wrapText="1"/>
    </xf>
    <xf numFmtId="0" fontId="43" fillId="20" borderId="8" xfId="12" applyFont="1" applyFill="1" applyBorder="1" applyAlignment="1">
      <alignment horizontal="center" vertical="center" wrapText="1"/>
    </xf>
    <xf numFmtId="0" fontId="20" fillId="12" borderId="0" xfId="12" applyFont="1" applyFill="1" applyAlignment="1">
      <alignment horizontal="left"/>
    </xf>
    <xf numFmtId="175" fontId="20" fillId="12" borderId="7" xfId="12" applyNumberFormat="1" applyFont="1" applyFill="1" applyBorder="1" applyAlignment="1">
      <alignment horizontal="center" vertical="center" wrapText="1"/>
    </xf>
    <xf numFmtId="175" fontId="20" fillId="12" borderId="0" xfId="12" applyNumberFormat="1" applyFont="1" applyFill="1" applyAlignment="1">
      <alignment horizontal="center" vertical="center" wrapText="1"/>
    </xf>
    <xf numFmtId="166" fontId="20" fillId="12" borderId="8" xfId="11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Alignment="1">
      <alignment horizontal="center" vertical="center" wrapText="1"/>
    </xf>
    <xf numFmtId="175" fontId="4" fillId="0" borderId="7" xfId="12" applyNumberFormat="1" applyFont="1" applyBorder="1" applyAlignment="1">
      <alignment horizontal="center" vertical="center" wrapText="1"/>
    </xf>
    <xf numFmtId="175" fontId="4" fillId="0" borderId="0" xfId="12" applyNumberFormat="1" applyFont="1" applyAlignment="1">
      <alignment horizontal="center" vertical="center" wrapText="1"/>
    </xf>
    <xf numFmtId="170" fontId="3" fillId="0" borderId="7" xfId="0" applyNumberFormat="1" applyFont="1" applyBorder="1"/>
    <xf numFmtId="166" fontId="4" fillId="0" borderId="0" xfId="11" applyNumberFormat="1" applyFont="1" applyFill="1" applyAlignment="1">
      <alignment horizontal="center" vertical="center" wrapText="1"/>
    </xf>
    <xf numFmtId="0" fontId="4" fillId="0" borderId="8" xfId="12" applyFont="1" applyBorder="1"/>
    <xf numFmtId="0" fontId="4" fillId="21" borderId="0" xfId="12" applyFont="1" applyFill="1"/>
    <xf numFmtId="0" fontId="3" fillId="0" borderId="0" xfId="12" applyFont="1"/>
    <xf numFmtId="175" fontId="3" fillId="0" borderId="7" xfId="12" applyNumberFormat="1" applyFont="1" applyBorder="1" applyAlignment="1">
      <alignment horizontal="center" vertical="center" wrapText="1"/>
    </xf>
    <xf numFmtId="175" fontId="3" fillId="0" borderId="0" xfId="12" applyNumberFormat="1" applyFont="1" applyAlignment="1">
      <alignment horizontal="center" vertical="center" wrapText="1"/>
    </xf>
    <xf numFmtId="166" fontId="3" fillId="0" borderId="8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vertical="center"/>
    </xf>
    <xf numFmtId="170" fontId="4" fillId="0" borderId="0" xfId="19" applyNumberFormat="1" applyFont="1"/>
    <xf numFmtId="0" fontId="43" fillId="10" borderId="0" xfId="12" applyFont="1" applyFill="1" applyAlignment="1">
      <alignment horizontal="left" vertical="center" wrapText="1"/>
    </xf>
    <xf numFmtId="0" fontId="43" fillId="10" borderId="7" xfId="12" applyFont="1" applyFill="1" applyBorder="1" applyAlignment="1">
      <alignment horizontal="center" vertical="center" wrapText="1"/>
    </xf>
    <xf numFmtId="0" fontId="43" fillId="10" borderId="0" xfId="12" applyFont="1" applyFill="1" applyAlignment="1">
      <alignment horizontal="center" vertical="center" wrapText="1"/>
    </xf>
    <xf numFmtId="0" fontId="43" fillId="10" borderId="8" xfId="12" applyFont="1" applyFill="1" applyBorder="1" applyAlignment="1">
      <alignment horizontal="center" vertical="center" wrapText="1"/>
    </xf>
    <xf numFmtId="0" fontId="2" fillId="0" borderId="0" xfId="12"/>
    <xf numFmtId="0" fontId="41" fillId="12" borderId="0" xfId="12" applyFont="1" applyFill="1" applyAlignment="1">
      <alignment horizontal="left" vertical="center" wrapText="1"/>
    </xf>
    <xf numFmtId="175" fontId="41" fillId="12" borderId="7" xfId="13" applyNumberFormat="1" applyFont="1" applyFill="1" applyBorder="1" applyAlignment="1">
      <alignment horizontal="center" vertical="center" wrapText="1"/>
    </xf>
    <xf numFmtId="175" fontId="41" fillId="12" borderId="0" xfId="13" applyNumberFormat="1" applyFont="1" applyFill="1" applyBorder="1" applyAlignment="1">
      <alignment horizontal="center" vertical="center" wrapText="1"/>
    </xf>
    <xf numFmtId="166" fontId="41" fillId="12" borderId="8" xfId="11" applyNumberFormat="1" applyFont="1" applyFill="1" applyBorder="1" applyAlignment="1">
      <alignment horizontal="center" vertical="center" wrapText="1"/>
    </xf>
    <xf numFmtId="166" fontId="41" fillId="12" borderId="0" xfId="11" applyNumberFormat="1" applyFont="1" applyFill="1" applyBorder="1" applyAlignment="1">
      <alignment horizontal="center" vertical="center" wrapText="1"/>
    </xf>
    <xf numFmtId="0" fontId="4" fillId="0" borderId="0" xfId="12" applyFont="1" applyAlignment="1">
      <alignment horizontal="left" vertical="center" wrapText="1"/>
    </xf>
    <xf numFmtId="175" fontId="3" fillId="0" borderId="7" xfId="13" applyNumberFormat="1" applyFont="1" applyBorder="1" applyAlignment="1">
      <alignment horizontal="center" vertical="center" wrapText="1"/>
    </xf>
    <xf numFmtId="175" fontId="3" fillId="0" borderId="0" xfId="13" applyNumberFormat="1" applyFont="1" applyBorder="1" applyAlignment="1">
      <alignment horizontal="center" vertical="center" wrapText="1"/>
    </xf>
    <xf numFmtId="166" fontId="3" fillId="0" borderId="0" xfId="11" applyNumberFormat="1" applyFont="1" applyBorder="1" applyAlignment="1">
      <alignment horizontal="center" vertical="center" wrapText="1"/>
    </xf>
    <xf numFmtId="0" fontId="3" fillId="0" borderId="0" xfId="12" applyFont="1" applyAlignment="1">
      <alignment horizontal="left" vertical="center" wrapText="1"/>
    </xf>
    <xf numFmtId="0" fontId="20" fillId="12" borderId="0" xfId="12" applyFont="1" applyFill="1" applyAlignment="1">
      <alignment horizontal="left" vertical="center" wrapText="1"/>
    </xf>
    <xf numFmtId="175" fontId="20" fillId="12" borderId="7" xfId="13" applyNumberFormat="1" applyFont="1" applyFill="1" applyBorder="1" applyAlignment="1">
      <alignment horizontal="center" vertical="center" wrapText="1"/>
    </xf>
    <xf numFmtId="175" fontId="20" fillId="12" borderId="0" xfId="13" applyNumberFormat="1" applyFont="1" applyFill="1" applyBorder="1" applyAlignment="1">
      <alignment horizontal="center" vertical="center" wrapText="1"/>
    </xf>
    <xf numFmtId="166" fontId="20" fillId="12" borderId="0" xfId="11" applyNumberFormat="1" applyFont="1" applyFill="1" applyBorder="1" applyAlignment="1">
      <alignment horizontal="center" vertical="center" wrapText="1"/>
    </xf>
    <xf numFmtId="175" fontId="4" fillId="0" borderId="9" xfId="13" applyNumberFormat="1" applyFont="1" applyBorder="1" applyAlignment="1">
      <alignment horizontal="center" vertical="center" wrapText="1"/>
    </xf>
    <xf numFmtId="175" fontId="4" fillId="0" borderId="2" xfId="13" applyNumberFormat="1" applyFont="1" applyBorder="1" applyAlignment="1">
      <alignment horizontal="center" vertical="center" wrapText="1"/>
    </xf>
    <xf numFmtId="166" fontId="4" fillId="0" borderId="2" xfId="11" applyNumberFormat="1" applyFont="1" applyBorder="1" applyAlignment="1">
      <alignment horizontal="center" vertical="center" wrapText="1"/>
    </xf>
    <xf numFmtId="166" fontId="4" fillId="0" borderId="10" xfId="11" applyNumberFormat="1" applyFont="1" applyBorder="1" applyAlignment="1">
      <alignment horizontal="center" vertical="center" wrapText="1"/>
    </xf>
    <xf numFmtId="0" fontId="2" fillId="0" borderId="0" xfId="12" applyAlignment="1">
      <alignment vertical="center"/>
    </xf>
    <xf numFmtId="0" fontId="3" fillId="2" borderId="2" xfId="9" applyFont="1" applyBorder="1" applyAlignment="1">
      <alignment horizontal="left" vertical="top"/>
    </xf>
    <xf numFmtId="3" fontId="3" fillId="2" borderId="2" xfId="9" applyNumberFormat="1" applyFont="1" applyBorder="1" applyAlignment="1">
      <alignment horizontal="left" vertical="top"/>
    </xf>
    <xf numFmtId="0" fontId="2" fillId="0" borderId="2" xfId="12" applyBorder="1"/>
    <xf numFmtId="3" fontId="4" fillId="2" borderId="0" xfId="4" applyNumberFormat="1" applyFont="1" applyFill="1" applyBorder="1" applyAlignment="1">
      <alignment horizontal="center" vertical="center" wrapText="1"/>
    </xf>
    <xf numFmtId="3" fontId="4" fillId="2" borderId="0" xfId="19" applyNumberFormat="1" applyFont="1" applyFill="1" applyBorder="1" applyAlignment="1">
      <alignment horizontal="center" vertical="center" wrapText="1"/>
    </xf>
    <xf numFmtId="3" fontId="20" fillId="8" borderId="1" xfId="0" applyNumberFormat="1" applyFont="1" applyFill="1" applyBorder="1" applyAlignment="1">
      <alignment horizontal="center" vertical="center" wrapText="1"/>
    </xf>
    <xf numFmtId="3" fontId="20" fillId="8" borderId="1" xfId="19" applyNumberFormat="1" applyFont="1" applyFill="1" applyBorder="1" applyAlignment="1">
      <alignment horizontal="center" vertical="center" wrapText="1"/>
    </xf>
    <xf numFmtId="10" fontId="57" fillId="0" borderId="0" xfId="0" applyNumberFormat="1" applyFont="1"/>
    <xf numFmtId="175" fontId="0" fillId="0" borderId="0" xfId="19" applyNumberFormat="1" applyFont="1"/>
    <xf numFmtId="0" fontId="0" fillId="0" borderId="0" xfId="0" applyAlignment="1">
      <alignment horizontal="left"/>
    </xf>
    <xf numFmtId="166" fontId="20" fillId="12" borderId="8" xfId="1" applyNumberFormat="1" applyFont="1" applyFill="1" applyBorder="1" applyAlignment="1">
      <alignment horizontal="center" vertical="center" wrapText="1"/>
    </xf>
    <xf numFmtId="166" fontId="4" fillId="0" borderId="8" xfId="1" applyNumberFormat="1" applyFont="1" applyBorder="1" applyAlignment="1">
      <alignment horizontal="center" vertical="center" wrapText="1"/>
    </xf>
    <xf numFmtId="166" fontId="3" fillId="0" borderId="8" xfId="1" applyNumberFormat="1" applyFont="1" applyBorder="1" applyAlignment="1">
      <alignment horizontal="center" vertical="center" wrapText="1"/>
    </xf>
    <xf numFmtId="166" fontId="4" fillId="0" borderId="0" xfId="11" applyNumberFormat="1" applyFont="1" applyFill="1" applyBorder="1" applyAlignment="1">
      <alignment horizontal="center" vertical="center" wrapText="1"/>
    </xf>
    <xf numFmtId="166" fontId="4" fillId="0" borderId="8" xfId="1" applyNumberFormat="1" applyFont="1" applyFill="1" applyBorder="1" applyAlignment="1">
      <alignment horizontal="center" vertical="center" wrapText="1"/>
    </xf>
    <xf numFmtId="166" fontId="3" fillId="0" borderId="8" xfId="1" applyNumberFormat="1" applyFont="1" applyFill="1" applyBorder="1" applyAlignment="1">
      <alignment horizontal="center" vertical="center" wrapText="1"/>
    </xf>
    <xf numFmtId="166" fontId="20" fillId="2" borderId="1" xfId="0" applyNumberFormat="1" applyFont="1" applyFill="1" applyBorder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6" fontId="0" fillId="0" borderId="0" xfId="1" applyNumberFormat="1" applyFont="1"/>
    <xf numFmtId="3" fontId="6" fillId="0" borderId="0" xfId="9" applyNumberFormat="1" applyFill="1">
      <alignment horizontal="left"/>
    </xf>
    <xf numFmtId="0" fontId="4" fillId="0" borderId="0" xfId="9" applyFont="1" applyFill="1">
      <alignment horizontal="left"/>
    </xf>
    <xf numFmtId="43" fontId="73" fillId="0" borderId="0" xfId="19" applyFont="1" applyFill="1"/>
    <xf numFmtId="0" fontId="72" fillId="0" borderId="0" xfId="9" applyFont="1" applyFill="1">
      <alignment horizontal="left"/>
    </xf>
    <xf numFmtId="0" fontId="3" fillId="0" borderId="8" xfId="12" applyFont="1" applyBorder="1"/>
    <xf numFmtId="3" fontId="41" fillId="15" borderId="37" xfId="31" applyNumberFormat="1" applyFont="1" applyFill="1" applyBorder="1" applyAlignment="1">
      <alignment horizontal="center" vertical="center"/>
    </xf>
    <xf numFmtId="3" fontId="41" fillId="15" borderId="37" xfId="31" applyNumberFormat="1" applyFont="1" applyFill="1" applyBorder="1" applyAlignment="1">
      <alignment horizontal="right" vertical="center"/>
    </xf>
    <xf numFmtId="3" fontId="20" fillId="2" borderId="37" xfId="31" applyNumberFormat="1" applyFont="1" applyFill="1" applyBorder="1" applyAlignment="1">
      <alignment horizontal="center" vertical="center"/>
    </xf>
    <xf numFmtId="3" fontId="20" fillId="15" borderId="37" xfId="31" applyNumberFormat="1" applyFont="1" applyFill="1" applyBorder="1" applyAlignment="1">
      <alignment horizontal="right" vertical="center"/>
    </xf>
    <xf numFmtId="3" fontId="41" fillId="15" borderId="6" xfId="31" applyNumberFormat="1" applyFont="1" applyFill="1" applyBorder="1" applyAlignment="1">
      <alignment horizontal="right" vertical="center"/>
    </xf>
    <xf numFmtId="3" fontId="20" fillId="15" borderId="37" xfId="31" applyNumberFormat="1" applyFont="1" applyFill="1" applyBorder="1" applyAlignment="1">
      <alignment horizontal="center" vertical="center"/>
    </xf>
    <xf numFmtId="3" fontId="41" fillId="2" borderId="37" xfId="31" applyNumberFormat="1" applyFont="1" applyFill="1" applyBorder="1" applyAlignment="1">
      <alignment horizontal="right" vertical="center"/>
    </xf>
    <xf numFmtId="3" fontId="41" fillId="15" borderId="6" xfId="31" applyNumberFormat="1" applyFont="1" applyFill="1" applyBorder="1" applyAlignment="1">
      <alignment horizontal="center" vertical="center"/>
    </xf>
    <xf numFmtId="0" fontId="42" fillId="2" borderId="0" xfId="0" applyFont="1" applyFill="1" applyAlignment="1">
      <alignment vertical="center"/>
    </xf>
    <xf numFmtId="0" fontId="21" fillId="0" borderId="0" xfId="2" applyFont="1" applyAlignment="1">
      <alignment horizontal="center" wrapText="1"/>
    </xf>
    <xf numFmtId="3" fontId="21" fillId="0" borderId="0" xfId="2" applyNumberFormat="1" applyFont="1" applyAlignment="1">
      <alignment horizontal="center" wrapText="1"/>
    </xf>
    <xf numFmtId="10" fontId="21" fillId="0" borderId="0" xfId="2" applyNumberFormat="1" applyFont="1" applyAlignment="1">
      <alignment horizontal="center" wrapText="1"/>
    </xf>
    <xf numFmtId="170" fontId="4" fillId="0" borderId="0" xfId="0" applyNumberFormat="1" applyFont="1"/>
    <xf numFmtId="0" fontId="41" fillId="2" borderId="5" xfId="0" applyFont="1" applyFill="1" applyBorder="1" applyAlignment="1">
      <alignment horizontal="center" vertical="top" wrapText="1"/>
    </xf>
    <xf numFmtId="1" fontId="41" fillId="2" borderId="5" xfId="19" applyNumberFormat="1" applyFont="1" applyFill="1" applyBorder="1" applyAlignment="1">
      <alignment horizontal="center" vertical="center" wrapText="1"/>
    </xf>
    <xf numFmtId="166" fontId="0" fillId="2" borderId="0" xfId="1" applyNumberFormat="1" applyFont="1" applyFill="1"/>
    <xf numFmtId="166" fontId="76" fillId="0" borderId="0" xfId="1" applyNumberFormat="1" applyFont="1" applyFill="1" applyAlignment="1">
      <alignment horizontal="left"/>
    </xf>
    <xf numFmtId="166" fontId="6" fillId="0" borderId="0" xfId="1" applyNumberFormat="1" applyFont="1" applyFill="1" applyAlignment="1">
      <alignment horizontal="left"/>
    </xf>
    <xf numFmtId="0" fontId="72" fillId="2" borderId="2" xfId="9" applyFont="1" applyBorder="1">
      <alignment horizontal="left"/>
    </xf>
    <xf numFmtId="0" fontId="52" fillId="0" borderId="0" xfId="0" applyFont="1" applyAlignment="1">
      <alignment horizontal="left" vertical="top" wrapText="1"/>
    </xf>
    <xf numFmtId="170" fontId="3" fillId="2" borderId="0" xfId="19" applyNumberFormat="1" applyFont="1" applyFill="1" applyAlignment="1">
      <alignment horizontal="right"/>
    </xf>
    <xf numFmtId="170" fontId="3" fillId="0" borderId="0" xfId="19" applyNumberFormat="1" applyFont="1" applyFill="1" applyAlignment="1">
      <alignment horizontal="right"/>
    </xf>
    <xf numFmtId="0" fontId="20" fillId="8" borderId="36" xfId="0" applyFont="1" applyFill="1" applyBorder="1" applyAlignment="1">
      <alignment horizontal="left" vertical="center" wrapText="1"/>
    </xf>
    <xf numFmtId="171" fontId="17" fillId="22" borderId="12" xfId="19" applyNumberFormat="1" applyFont="1" applyFill="1" applyBorder="1" applyAlignment="1">
      <alignment horizontal="right" vertical="center"/>
    </xf>
    <xf numFmtId="171" fontId="17" fillId="22" borderId="13" xfId="19" applyNumberFormat="1" applyFont="1" applyFill="1" applyBorder="1" applyAlignment="1">
      <alignment horizontal="right" vertical="center"/>
    </xf>
    <xf numFmtId="171" fontId="17" fillId="22" borderId="12" xfId="5" applyNumberFormat="1" applyFont="1" applyFill="1" applyBorder="1" applyAlignment="1">
      <alignment horizontal="center" vertical="center"/>
    </xf>
    <xf numFmtId="171" fontId="17" fillId="22" borderId="1" xfId="5" applyNumberFormat="1" applyFont="1" applyFill="1" applyBorder="1" applyAlignment="1">
      <alignment horizontal="center" vertical="center"/>
    </xf>
    <xf numFmtId="171" fontId="17" fillId="22" borderId="6" xfId="5" applyNumberFormat="1" applyFont="1" applyFill="1" applyBorder="1" applyAlignment="1">
      <alignment horizontal="center" vertical="center"/>
    </xf>
    <xf numFmtId="173" fontId="36" fillId="2" borderId="0" xfId="20" applyNumberFormat="1" applyFont="1" applyFill="1" applyAlignment="1">
      <alignment horizontal="right" vertical="center"/>
    </xf>
    <xf numFmtId="0" fontId="2" fillId="0" borderId="0" xfId="5" applyAlignment="1">
      <alignment vertical="center"/>
    </xf>
    <xf numFmtId="0" fontId="43" fillId="10" borderId="22" xfId="9" applyFont="1" applyFill="1" applyBorder="1" applyAlignment="1">
      <alignment horizontal="left" vertical="center"/>
    </xf>
    <xf numFmtId="170" fontId="4" fillId="2" borderId="0" xfId="19" applyNumberFormat="1" applyFont="1" applyFill="1" applyAlignment="1">
      <alignment horizontal="right" vertical="center"/>
    </xf>
    <xf numFmtId="0" fontId="4" fillId="2" borderId="2" xfId="0" applyFont="1" applyFill="1" applyBorder="1" applyAlignment="1">
      <alignment vertical="center" wrapText="1"/>
    </xf>
    <xf numFmtId="166" fontId="20" fillId="12" borderId="28" xfId="1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  <xf numFmtId="167" fontId="0" fillId="2" borderId="0" xfId="0" applyNumberFormat="1" applyFill="1" applyAlignment="1">
      <alignment horizontal="right"/>
    </xf>
    <xf numFmtId="166" fontId="0" fillId="2" borderId="0" xfId="1" applyNumberFormat="1" applyFont="1" applyFill="1" applyAlignment="1">
      <alignment horizontal="right"/>
    </xf>
    <xf numFmtId="175" fontId="0" fillId="2" borderId="0" xfId="0" applyNumberFormat="1" applyFill="1" applyAlignment="1">
      <alignment horizontal="right"/>
    </xf>
    <xf numFmtId="0" fontId="43" fillId="10" borderId="41" xfId="9" applyFont="1" applyFill="1" applyBorder="1">
      <alignment horizontal="left"/>
    </xf>
    <xf numFmtId="175" fontId="20" fillId="8" borderId="40" xfId="4" applyNumberFormat="1" applyFont="1" applyFill="1" applyBorder="1" applyAlignment="1">
      <alignment horizontal="left"/>
    </xf>
    <xf numFmtId="0" fontId="4" fillId="2" borderId="16" xfId="9" applyFont="1" applyBorder="1" applyAlignment="1">
      <alignment horizontal="left" indent="1"/>
    </xf>
    <xf numFmtId="175" fontId="20" fillId="8" borderId="30" xfId="4" applyNumberFormat="1" applyFont="1" applyFill="1" applyBorder="1" applyAlignment="1">
      <alignment horizontal="left"/>
    </xf>
    <xf numFmtId="0" fontId="4" fillId="0" borderId="16" xfId="9" applyFont="1" applyFill="1" applyBorder="1" applyAlignment="1">
      <alignment horizontal="left" indent="1"/>
    </xf>
    <xf numFmtId="175" fontId="20" fillId="8" borderId="27" xfId="4" applyNumberFormat="1" applyFont="1" applyFill="1" applyBorder="1" applyAlignment="1">
      <alignment horizontal="left"/>
    </xf>
    <xf numFmtId="175" fontId="20" fillId="8" borderId="27" xfId="4" applyNumberFormat="1" applyFont="1" applyFill="1" applyBorder="1" applyAlignment="1">
      <alignment horizontal="right"/>
    </xf>
    <xf numFmtId="175" fontId="20" fillId="8" borderId="28" xfId="4" applyNumberFormat="1" applyFont="1" applyFill="1" applyBorder="1" applyAlignment="1">
      <alignment horizontal="right"/>
    </xf>
    <xf numFmtId="175" fontId="0" fillId="2" borderId="0" xfId="0" applyNumberFormat="1" applyFill="1"/>
    <xf numFmtId="176" fontId="21" fillId="2" borderId="0" xfId="2" applyNumberFormat="1" applyFont="1" applyFill="1" applyAlignment="1">
      <alignment horizontal="center" wrapText="1"/>
    </xf>
    <xf numFmtId="0" fontId="41" fillId="2" borderId="0" xfId="8" applyFont="1" applyFill="1"/>
    <xf numFmtId="0" fontId="41" fillId="2" borderId="0" xfId="8" applyFont="1" applyFill="1" applyAlignment="1">
      <alignment horizontal="right"/>
    </xf>
    <xf numFmtId="0" fontId="41" fillId="2" borderId="0" xfId="8" applyFont="1" applyFill="1" applyAlignment="1">
      <alignment horizontal="center" vertical="center"/>
    </xf>
    <xf numFmtId="0" fontId="41" fillId="2" borderId="0" xfId="8" applyFont="1" applyFill="1" applyAlignment="1">
      <alignment horizontal="center"/>
    </xf>
    <xf numFmtId="3" fontId="3" fillId="2" borderId="0" xfId="9" applyNumberFormat="1" applyFont="1" applyAlignment="1">
      <alignment horizontal="right"/>
    </xf>
    <xf numFmtId="3" fontId="3" fillId="2" borderId="0" xfId="9" applyNumberFormat="1" applyFont="1" applyAlignment="1">
      <alignment horizontal="center"/>
    </xf>
    <xf numFmtId="0" fontId="3" fillId="0" borderId="0" xfId="8" applyFont="1"/>
    <xf numFmtId="0" fontId="42" fillId="2" borderId="0" xfId="8" applyFont="1" applyFill="1" applyAlignment="1">
      <alignment horizontal="left"/>
    </xf>
    <xf numFmtId="170" fontId="3" fillId="0" borderId="0" xfId="19" applyNumberFormat="1" applyFont="1" applyAlignment="1">
      <alignment horizontal="center" vertical="center"/>
    </xf>
    <xf numFmtId="170" fontId="3" fillId="0" borderId="0" xfId="19" applyNumberFormat="1" applyFont="1"/>
    <xf numFmtId="0" fontId="3" fillId="2" borderId="0" xfId="9" applyFont="1" applyAlignment="1">
      <alignment horizontal="right"/>
    </xf>
    <xf numFmtId="0" fontId="3" fillId="2" borderId="0" xfId="9" applyFont="1" applyAlignment="1">
      <alignment horizontal="center" vertical="center"/>
    </xf>
    <xf numFmtId="0" fontId="3" fillId="2" borderId="0" xfId="9" applyFont="1" applyAlignment="1">
      <alignment horizontal="center"/>
    </xf>
    <xf numFmtId="3" fontId="41" fillId="0" borderId="0" xfId="9" applyNumberFormat="1" applyFont="1" applyFill="1" applyAlignment="1">
      <alignment horizontal="center" vertical="center"/>
    </xf>
    <xf numFmtId="0" fontId="43" fillId="10" borderId="0" xfId="9" applyFont="1" applyFill="1">
      <alignment horizontal="left"/>
    </xf>
    <xf numFmtId="0" fontId="43" fillId="10" borderId="7" xfId="10" applyNumberFormat="1" applyFont="1" applyFill="1" applyBorder="1" applyAlignment="1">
      <alignment horizontal="center"/>
    </xf>
    <xf numFmtId="10" fontId="43" fillId="10" borderId="8" xfId="11" applyNumberFormat="1" applyFont="1" applyFill="1" applyBorder="1" applyAlignment="1">
      <alignment horizontal="center"/>
    </xf>
    <xf numFmtId="10" fontId="43" fillId="10" borderId="0" xfId="11" applyNumberFormat="1" applyFont="1" applyFill="1" applyAlignment="1">
      <alignment horizontal="center"/>
    </xf>
    <xf numFmtId="10" fontId="43" fillId="10" borderId="0" xfId="11" applyNumberFormat="1" applyFont="1" applyFill="1" applyBorder="1" applyAlignment="1">
      <alignment horizontal="center"/>
    </xf>
    <xf numFmtId="0" fontId="41" fillId="8" borderId="0" xfId="10" applyNumberFormat="1" applyFont="1" applyFill="1"/>
    <xf numFmtId="175" fontId="41" fillId="8" borderId="7" xfId="10" applyNumberFormat="1" applyFont="1" applyFill="1" applyBorder="1" applyAlignment="1">
      <alignment horizontal="right"/>
    </xf>
    <xf numFmtId="175" fontId="41" fillId="8" borderId="0" xfId="10" applyNumberFormat="1" applyFont="1" applyFill="1" applyBorder="1" applyAlignment="1">
      <alignment horizontal="right"/>
    </xf>
    <xf numFmtId="166" fontId="41" fillId="8" borderId="8" xfId="11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right"/>
    </xf>
    <xf numFmtId="166" fontId="41" fillId="8" borderId="0" xfId="11" applyNumberFormat="1" applyFont="1" applyFill="1" applyBorder="1" applyAlignment="1">
      <alignment horizontal="center"/>
    </xf>
    <xf numFmtId="0" fontId="3" fillId="0" borderId="0" xfId="9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right"/>
    </xf>
    <xf numFmtId="166" fontId="3" fillId="0" borderId="8" xfId="11" applyNumberFormat="1" applyFont="1" applyFill="1" applyBorder="1" applyAlignment="1">
      <alignment horizontal="center"/>
    </xf>
    <xf numFmtId="10" fontId="3" fillId="0" borderId="0" xfId="11" applyNumberFormat="1" applyFont="1" applyFill="1" applyAlignment="1">
      <alignment horizontal="right"/>
    </xf>
    <xf numFmtId="175" fontId="3" fillId="0" borderId="0" xfId="10" applyNumberFormat="1" applyFont="1" applyFill="1" applyBorder="1" applyAlignment="1">
      <alignment horizontal="right"/>
    </xf>
    <xf numFmtId="166" fontId="3" fillId="0" borderId="0" xfId="11" applyNumberFormat="1" applyFont="1" applyFill="1" applyBorder="1" applyAlignment="1">
      <alignment horizontal="center"/>
    </xf>
    <xf numFmtId="175" fontId="3" fillId="0" borderId="0" xfId="8" applyNumberFormat="1" applyFont="1"/>
    <xf numFmtId="182" fontId="3" fillId="0" borderId="8" xfId="11" applyNumberFormat="1" applyFont="1" applyFill="1" applyBorder="1" applyAlignment="1">
      <alignment horizontal="center"/>
    </xf>
    <xf numFmtId="175" fontId="41" fillId="8" borderId="7" xfId="10" applyNumberFormat="1" applyFont="1" applyFill="1" applyBorder="1" applyAlignment="1">
      <alignment horizontal="center"/>
    </xf>
    <xf numFmtId="10" fontId="41" fillId="8" borderId="0" xfId="11" applyNumberFormat="1" applyFont="1" applyFill="1" applyAlignment="1">
      <alignment horizontal="center"/>
    </xf>
    <xf numFmtId="175" fontId="41" fillId="8" borderId="0" xfId="10" applyNumberFormat="1" applyFont="1" applyFill="1" applyBorder="1" applyAlignment="1">
      <alignment horizontal="center"/>
    </xf>
    <xf numFmtId="0" fontId="3" fillId="0" borderId="0" xfId="10" applyNumberFormat="1" applyFont="1" applyFill="1" applyAlignment="1">
      <alignment horizontal="left" indent="1"/>
    </xf>
    <xf numFmtId="175" fontId="3" fillId="0" borderId="7" xfId="10" applyNumberFormat="1" applyFont="1" applyFill="1" applyBorder="1" applyAlignment="1">
      <alignment horizontal="center"/>
    </xf>
    <xf numFmtId="170" fontId="4" fillId="0" borderId="0" xfId="0" applyNumberFormat="1" applyFont="1" applyAlignment="1">
      <alignment horizontal="center" vertical="center"/>
    </xf>
    <xf numFmtId="10" fontId="3" fillId="0" borderId="0" xfId="11" applyNumberFormat="1" applyFont="1" applyFill="1" applyAlignment="1">
      <alignment horizontal="center"/>
    </xf>
    <xf numFmtId="175" fontId="3" fillId="0" borderId="0" xfId="10" applyNumberFormat="1" applyFont="1" applyFill="1" applyBorder="1" applyAlignment="1">
      <alignment horizontal="center"/>
    </xf>
    <xf numFmtId="175" fontId="3" fillId="0" borderId="9" xfId="10" applyNumberFormat="1" applyFont="1" applyFill="1" applyBorder="1" applyAlignment="1">
      <alignment horizontal="center"/>
    </xf>
    <xf numFmtId="170" fontId="4" fillId="0" borderId="2" xfId="0" applyNumberFormat="1" applyFont="1" applyBorder="1" applyAlignment="1">
      <alignment horizontal="center" vertical="center"/>
    </xf>
    <xf numFmtId="166" fontId="3" fillId="0" borderId="10" xfId="11" applyNumberFormat="1" applyFont="1" applyFill="1" applyBorder="1" applyAlignment="1">
      <alignment horizontal="center"/>
    </xf>
    <xf numFmtId="175" fontId="3" fillId="0" borderId="2" xfId="10" applyNumberFormat="1" applyFont="1" applyFill="1" applyBorder="1" applyAlignment="1">
      <alignment horizontal="center"/>
    </xf>
    <xf numFmtId="166" fontId="3" fillId="0" borderId="2" xfId="11" applyNumberFormat="1" applyFont="1" applyFill="1" applyBorder="1" applyAlignment="1">
      <alignment horizontal="center"/>
    </xf>
    <xf numFmtId="3" fontId="3" fillId="2" borderId="5" xfId="9" applyNumberFormat="1" applyFont="1" applyBorder="1" applyAlignment="1">
      <alignment horizontal="right"/>
    </xf>
    <xf numFmtId="3" fontId="3" fillId="2" borderId="5" xfId="9" applyNumberFormat="1" applyFont="1" applyBorder="1" applyAlignment="1">
      <alignment horizontal="center"/>
    </xf>
    <xf numFmtId="0" fontId="3" fillId="0" borderId="2" xfId="9" applyFont="1" applyFill="1" applyBorder="1" applyAlignment="1">
      <alignment horizontal="right"/>
    </xf>
    <xf numFmtId="0" fontId="3" fillId="0" borderId="2" xfId="9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center"/>
    </xf>
    <xf numFmtId="3" fontId="3" fillId="0" borderId="2" xfId="9" applyNumberFormat="1" applyFont="1" applyFill="1" applyBorder="1" applyAlignment="1">
      <alignment horizontal="right"/>
    </xf>
    <xf numFmtId="3" fontId="3" fillId="2" borderId="2" xfId="9" applyNumberFormat="1" applyFont="1" applyBorder="1" applyAlignment="1">
      <alignment horizontal="right"/>
    </xf>
    <xf numFmtId="3" fontId="3" fillId="2" borderId="2" xfId="9" applyNumberFormat="1" applyFont="1" applyBorder="1" applyAlignment="1">
      <alignment horizontal="center"/>
    </xf>
    <xf numFmtId="0" fontId="3" fillId="0" borderId="0" xfId="8" applyFont="1" applyAlignment="1">
      <alignment horizontal="center" vertical="center"/>
    </xf>
    <xf numFmtId="0" fontId="41" fillId="0" borderId="0" xfId="12" applyFont="1" applyAlignment="1">
      <alignment horizontal="center"/>
    </xf>
    <xf numFmtId="10" fontId="20" fillId="12" borderId="0" xfId="11" applyNumberFormat="1" applyFont="1" applyFill="1" applyAlignment="1">
      <alignment horizontal="center" vertical="center" wrapText="1"/>
    </xf>
    <xf numFmtId="166" fontId="4" fillId="0" borderId="8" xfId="11" applyNumberFormat="1" applyFont="1" applyBorder="1" applyAlignment="1">
      <alignment horizontal="center" vertical="center" wrapText="1"/>
    </xf>
    <xf numFmtId="175" fontId="4" fillId="0" borderId="0" xfId="11" applyNumberFormat="1" applyFont="1" applyAlignment="1">
      <alignment horizontal="center" vertical="center" wrapText="1"/>
    </xf>
    <xf numFmtId="175" fontId="4" fillId="0" borderId="7" xfId="12" applyNumberFormat="1" applyFont="1" applyBorder="1" applyAlignment="1">
      <alignment vertical="center" wrapText="1"/>
    </xf>
    <xf numFmtId="175" fontId="4" fillId="0" borderId="0" xfId="12" applyNumberFormat="1" applyFont="1" applyAlignment="1">
      <alignment vertical="center" wrapText="1"/>
    </xf>
    <xf numFmtId="10" fontId="4" fillId="0" borderId="8" xfId="1" applyNumberFormat="1" applyFont="1" applyBorder="1" applyAlignment="1">
      <alignment horizontal="center" vertical="center" wrapText="1"/>
    </xf>
    <xf numFmtId="166" fontId="4" fillId="0" borderId="8" xfId="11" applyNumberFormat="1" applyFont="1" applyFill="1" applyBorder="1" applyAlignment="1">
      <alignment horizontal="center" vertical="center" wrapText="1"/>
    </xf>
    <xf numFmtId="10" fontId="3" fillId="0" borderId="0" xfId="11" applyNumberFormat="1" applyFont="1" applyAlignment="1">
      <alignment horizontal="center" vertical="center" wrapText="1"/>
    </xf>
    <xf numFmtId="175" fontId="3" fillId="0" borderId="7" xfId="12" applyNumberFormat="1" applyFont="1" applyBorder="1" applyAlignment="1">
      <alignment horizontal="right" vertical="center" wrapText="1"/>
    </xf>
    <xf numFmtId="10" fontId="3" fillId="0" borderId="0" xfId="11" applyNumberFormat="1" applyFont="1" applyFill="1" applyAlignment="1">
      <alignment horizontal="center" vertical="center" wrapText="1"/>
    </xf>
    <xf numFmtId="10" fontId="4" fillId="0" borderId="0" xfId="11" applyNumberFormat="1" applyFont="1" applyFill="1" applyAlignment="1">
      <alignment horizontal="center" vertical="center" wrapText="1"/>
    </xf>
    <xf numFmtId="175" fontId="3" fillId="0" borderId="0" xfId="12" applyNumberFormat="1" applyFont="1" applyAlignment="1">
      <alignment horizontal="right" vertical="center" wrapText="1"/>
    </xf>
    <xf numFmtId="10" fontId="4" fillId="0" borderId="0" xfId="11" applyNumberFormat="1" applyFont="1" applyAlignment="1">
      <alignment horizontal="center" vertical="center" wrapText="1"/>
    </xf>
    <xf numFmtId="0" fontId="4" fillId="0" borderId="56" xfId="12" applyFont="1" applyBorder="1"/>
    <xf numFmtId="175" fontId="4" fillId="0" borderId="7" xfId="0" applyNumberFormat="1" applyFont="1" applyBorder="1"/>
    <xf numFmtId="10" fontId="4" fillId="0" borderId="0" xfId="11" applyNumberFormat="1" applyFont="1" applyFill="1" applyBorder="1" applyAlignment="1">
      <alignment horizontal="center" vertical="center" wrapText="1"/>
    </xf>
    <xf numFmtId="10" fontId="41" fillId="12" borderId="0" xfId="11" applyNumberFormat="1" applyFont="1" applyFill="1" applyAlignment="1">
      <alignment horizontal="center" vertical="center" wrapText="1"/>
    </xf>
    <xf numFmtId="10" fontId="41" fillId="0" borderId="0" xfId="11" applyNumberFormat="1" applyFont="1" applyAlignment="1">
      <alignment horizontal="center" vertical="center" wrapText="1"/>
    </xf>
    <xf numFmtId="166" fontId="3" fillId="0" borderId="10" xfId="11" applyNumberFormat="1" applyFont="1" applyBorder="1" applyAlignment="1">
      <alignment horizontal="center" vertical="center" wrapText="1"/>
    </xf>
    <xf numFmtId="10" fontId="4" fillId="0" borderId="0" xfId="1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0" fillId="2" borderId="1" xfId="0" applyFill="1" applyBorder="1"/>
    <xf numFmtId="166" fontId="78" fillId="0" borderId="0" xfId="1" applyNumberFormat="1" applyFont="1" applyFill="1" applyAlignment="1">
      <alignment horizontal="left"/>
    </xf>
    <xf numFmtId="171" fontId="17" fillId="22" borderId="13" xfId="5" applyNumberFormat="1" applyFont="1" applyFill="1" applyBorder="1" applyAlignment="1">
      <alignment horizontal="center" vertical="center"/>
    </xf>
    <xf numFmtId="0" fontId="21" fillId="4" borderId="36" xfId="5" applyFont="1" applyFill="1" applyBorder="1" applyAlignment="1">
      <alignment horizontal="left" vertical="center"/>
    </xf>
    <xf numFmtId="172" fontId="21" fillId="4" borderId="37" xfId="19" applyNumberFormat="1" applyFont="1" applyFill="1" applyBorder="1" applyAlignment="1">
      <alignment horizontal="right" vertical="center"/>
    </xf>
    <xf numFmtId="172" fontId="21" fillId="4" borderId="38" xfId="19" applyNumberFormat="1" applyFont="1" applyFill="1" applyBorder="1" applyAlignment="1">
      <alignment horizontal="right" vertical="center"/>
    </xf>
    <xf numFmtId="171" fontId="21" fillId="4" borderId="37" xfId="5" applyNumberFormat="1" applyFont="1" applyFill="1" applyBorder="1" applyAlignment="1">
      <alignment vertical="center"/>
    </xf>
    <xf numFmtId="171" fontId="21" fillId="4" borderId="5" xfId="5" applyNumberFormat="1" applyFont="1" applyFill="1" applyBorder="1" applyAlignment="1">
      <alignment vertical="center"/>
    </xf>
    <xf numFmtId="174" fontId="21" fillId="4" borderId="38" xfId="5" applyNumberFormat="1" applyFont="1" applyFill="1" applyBorder="1" applyAlignment="1">
      <alignment vertical="center"/>
    </xf>
    <xf numFmtId="171" fontId="21" fillId="4" borderId="36" xfId="5" applyNumberFormat="1" applyFont="1" applyFill="1" applyBorder="1" applyAlignment="1">
      <alignment horizontal="center" vertical="center"/>
    </xf>
    <xf numFmtId="0" fontId="21" fillId="4" borderId="57" xfId="5" applyFont="1" applyFill="1" applyBorder="1" applyAlignment="1">
      <alignment horizontal="left" vertical="center"/>
    </xf>
    <xf numFmtId="172" fontId="21" fillId="4" borderId="9" xfId="19" applyNumberFormat="1" applyFont="1" applyFill="1" applyBorder="1" applyAlignment="1">
      <alignment horizontal="right" vertical="center"/>
    </xf>
    <xf numFmtId="172" fontId="21" fillId="4" borderId="10" xfId="19" applyNumberFormat="1" applyFont="1" applyFill="1" applyBorder="1" applyAlignment="1">
      <alignment horizontal="right" vertical="center"/>
    </xf>
    <xf numFmtId="171" fontId="21" fillId="4" borderId="10" xfId="5" applyNumberFormat="1" applyFont="1" applyFill="1" applyBorder="1" applyAlignment="1">
      <alignment vertical="center"/>
    </xf>
    <xf numFmtId="171" fontId="21" fillId="4" borderId="57" xfId="5" applyNumberFormat="1" applyFont="1" applyFill="1" applyBorder="1" applyAlignment="1">
      <alignment horizontal="center" vertical="center"/>
    </xf>
    <xf numFmtId="172" fontId="21" fillId="4" borderId="0" xfId="32" applyNumberFormat="1" applyFont="1" applyFill="1" applyBorder="1" applyAlignment="1">
      <alignment horizontal="right" vertical="center"/>
    </xf>
    <xf numFmtId="170" fontId="2" fillId="9" borderId="0" xfId="32" applyNumberFormat="1" applyFont="1" applyFill="1"/>
    <xf numFmtId="165" fontId="21" fillId="9" borderId="0" xfId="5" applyNumberFormat="1" applyFont="1" applyFill="1" applyAlignment="1">
      <alignment horizontal="center" vertical="center"/>
    </xf>
    <xf numFmtId="183" fontId="2" fillId="4" borderId="0" xfId="5" applyNumberFormat="1" applyFill="1"/>
    <xf numFmtId="166" fontId="2" fillId="4" borderId="0" xfId="1" applyNumberFormat="1" applyFont="1" applyFill="1"/>
    <xf numFmtId="172" fontId="21" fillId="4" borderId="0" xfId="32" applyNumberFormat="1" applyFont="1" applyFill="1" applyBorder="1" applyAlignment="1">
      <alignment vertical="center"/>
    </xf>
    <xf numFmtId="0" fontId="79" fillId="0" borderId="52" xfId="26" applyFont="1" applyBorder="1" applyAlignment="1">
      <alignment horizontal="center" vertical="center"/>
    </xf>
    <xf numFmtId="0" fontId="79" fillId="0" borderId="58" xfId="26" applyFont="1" applyBorder="1" applyAlignment="1">
      <alignment horizontal="center" vertical="center"/>
    </xf>
    <xf numFmtId="0" fontId="29" fillId="0" borderId="58" xfId="26" applyFont="1" applyBorder="1" applyAlignment="1">
      <alignment horizontal="center" vertical="center"/>
    </xf>
    <xf numFmtId="3" fontId="29" fillId="0" borderId="58" xfId="26" applyNumberFormat="1" applyFont="1" applyBorder="1" applyAlignment="1">
      <alignment horizontal="center" vertical="center"/>
    </xf>
    <xf numFmtId="14" fontId="29" fillId="0" borderId="58" xfId="26" applyNumberFormat="1" applyFont="1" applyBorder="1" applyAlignment="1">
      <alignment horizontal="center" vertical="center"/>
    </xf>
    <xf numFmtId="168" fontId="29" fillId="0" borderId="58" xfId="26" applyNumberFormat="1" applyFont="1" applyBorder="1" applyAlignment="1">
      <alignment horizontal="center" vertical="center"/>
    </xf>
    <xf numFmtId="14" fontId="80" fillId="0" borderId="58" xfId="26" applyNumberFormat="1" applyFont="1" applyBorder="1" applyAlignment="1">
      <alignment horizontal="center" vertical="center"/>
    </xf>
    <xf numFmtId="184" fontId="29" fillId="0" borderId="58" xfId="26" applyNumberFormat="1" applyFont="1" applyBorder="1" applyAlignment="1">
      <alignment horizontal="center" vertical="center"/>
    </xf>
    <xf numFmtId="0" fontId="79" fillId="0" borderId="53" xfId="26" applyFont="1" applyBorder="1" applyAlignment="1">
      <alignment horizontal="center" vertical="center"/>
    </xf>
    <xf numFmtId="0" fontId="79" fillId="0" borderId="59" xfId="26" applyFont="1" applyBorder="1" applyAlignment="1">
      <alignment horizontal="center" vertical="center"/>
    </xf>
    <xf numFmtId="0" fontId="29" fillId="0" borderId="59" xfId="26" applyFont="1" applyBorder="1" applyAlignment="1">
      <alignment horizontal="center" vertical="center"/>
    </xf>
    <xf numFmtId="3" fontId="29" fillId="0" borderId="59" xfId="26" applyNumberFormat="1" applyFont="1" applyBorder="1" applyAlignment="1">
      <alignment horizontal="center" vertical="center"/>
    </xf>
    <xf numFmtId="14" fontId="29" fillId="0" borderId="59" xfId="26" applyNumberFormat="1" applyFont="1" applyBorder="1" applyAlignment="1">
      <alignment horizontal="center" vertical="center"/>
    </xf>
    <xf numFmtId="168" fontId="29" fillId="0" borderId="59" xfId="26" applyNumberFormat="1" applyFont="1" applyBorder="1" applyAlignment="1">
      <alignment horizontal="center" vertical="center"/>
    </xf>
    <xf numFmtId="14" fontId="29" fillId="0" borderId="60" xfId="26" applyNumberFormat="1" applyFont="1" applyBorder="1" applyAlignment="1">
      <alignment horizontal="center" vertical="center"/>
    </xf>
    <xf numFmtId="0" fontId="79" fillId="0" borderId="0" xfId="26" applyFont="1" applyAlignment="1">
      <alignment horizontal="center" vertical="center"/>
    </xf>
    <xf numFmtId="0" fontId="26" fillId="0" borderId="52" xfId="26" applyFont="1" applyBorder="1" applyAlignment="1">
      <alignment horizontal="center" vertical="center"/>
    </xf>
    <xf numFmtId="0" fontId="82" fillId="0" borderId="52" xfId="26" applyFont="1" applyBorder="1" applyAlignment="1">
      <alignment horizontal="center" vertical="center"/>
    </xf>
    <xf numFmtId="3" fontId="82" fillId="0" borderId="52" xfId="26" applyNumberFormat="1" applyFont="1" applyBorder="1" applyAlignment="1">
      <alignment horizontal="center" vertical="center"/>
    </xf>
    <xf numFmtId="14" fontId="82" fillId="0" borderId="52" xfId="26" applyNumberFormat="1" applyFont="1" applyBorder="1" applyAlignment="1">
      <alignment horizontal="center" vertical="center"/>
    </xf>
    <xf numFmtId="168" fontId="82" fillId="0" borderId="52" xfId="26" applyNumberFormat="1" applyFont="1" applyBorder="1" applyAlignment="1">
      <alignment horizontal="center" vertical="center"/>
    </xf>
    <xf numFmtId="0" fontId="26" fillId="0" borderId="1" xfId="26" applyFont="1" applyBorder="1" applyAlignment="1">
      <alignment horizontal="center" vertical="center"/>
    </xf>
    <xf numFmtId="0" fontId="27" fillId="0" borderId="1" xfId="26" applyFont="1" applyBorder="1" applyAlignment="1">
      <alignment horizontal="center" vertical="center"/>
    </xf>
    <xf numFmtId="14" fontId="27" fillId="0" borderId="1" xfId="26" applyNumberFormat="1" applyFont="1" applyBorder="1" applyAlignment="1">
      <alignment horizontal="center" vertical="center"/>
    </xf>
    <xf numFmtId="14" fontId="82" fillId="0" borderId="1" xfId="26" applyNumberFormat="1" applyFont="1" applyBorder="1" applyAlignment="1">
      <alignment horizontal="center" vertical="center"/>
    </xf>
    <xf numFmtId="168" fontId="27" fillId="0" borderId="1" xfId="26" applyNumberFormat="1" applyFont="1" applyBorder="1" applyAlignment="1">
      <alignment horizontal="center" vertical="center"/>
    </xf>
    <xf numFmtId="0" fontId="26" fillId="0" borderId="61" xfId="26" applyFont="1" applyBorder="1" applyAlignment="1">
      <alignment horizontal="center" vertical="center"/>
    </xf>
    <xf numFmtId="0" fontId="27" fillId="0" borderId="61" xfId="26" applyFont="1" applyBorder="1" applyAlignment="1">
      <alignment horizontal="center" vertical="center"/>
    </xf>
    <xf numFmtId="14" fontId="27" fillId="0" borderId="61" xfId="26" applyNumberFormat="1" applyFont="1" applyBorder="1" applyAlignment="1">
      <alignment horizontal="center" vertical="center"/>
    </xf>
    <xf numFmtId="14" fontId="82" fillId="0" borderId="61" xfId="26" applyNumberFormat="1" applyFont="1" applyBorder="1" applyAlignment="1">
      <alignment horizontal="center" vertical="center"/>
    </xf>
    <xf numFmtId="168" fontId="27" fillId="0" borderId="61" xfId="26" applyNumberFormat="1" applyFont="1" applyBorder="1" applyAlignment="1">
      <alignment horizontal="center" vertical="center"/>
    </xf>
    <xf numFmtId="0" fontId="26" fillId="0" borderId="0" xfId="26" applyFont="1" applyAlignment="1">
      <alignment horizontal="center" vertical="center"/>
    </xf>
    <xf numFmtId="14" fontId="82" fillId="0" borderId="0" xfId="26" applyNumberFormat="1" applyFont="1" applyAlignment="1">
      <alignment horizontal="center" vertical="center"/>
    </xf>
    <xf numFmtId="0" fontId="26" fillId="0" borderId="53" xfId="26" applyFont="1" applyBorder="1" applyAlignment="1">
      <alignment horizontal="center" vertical="center"/>
    </xf>
    <xf numFmtId="14" fontId="82" fillId="0" borderId="53" xfId="26" applyNumberFormat="1" applyFont="1" applyBorder="1" applyAlignment="1">
      <alignment horizontal="center" vertical="center"/>
    </xf>
    <xf numFmtId="0" fontId="83" fillId="0" borderId="53" xfId="26" applyFont="1" applyBorder="1" applyAlignment="1">
      <alignment horizontal="center" vertical="center"/>
    </xf>
    <xf numFmtId="0" fontId="83" fillId="2" borderId="62" xfId="26" applyFont="1" applyFill="1" applyBorder="1" applyAlignment="1">
      <alignment horizontal="center" vertical="center"/>
    </xf>
    <xf numFmtId="14" fontId="82" fillId="2" borderId="53" xfId="26" applyNumberFormat="1" applyFont="1" applyFill="1" applyBorder="1" applyAlignment="1">
      <alignment horizontal="center" vertical="center"/>
    </xf>
    <xf numFmtId="0" fontId="84" fillId="2" borderId="0" xfId="26" applyFont="1" applyFill="1" applyAlignment="1">
      <alignment horizontal="center" vertical="center"/>
    </xf>
    <xf numFmtId="0" fontId="25" fillId="0" borderId="51" xfId="26" applyFont="1" applyBorder="1" applyAlignment="1">
      <alignment horizontal="center" vertical="center"/>
    </xf>
    <xf numFmtId="14" fontId="25" fillId="0" borderId="51" xfId="26" applyNumberFormat="1" applyFont="1" applyBorder="1" applyAlignment="1">
      <alignment horizontal="center" vertical="center"/>
    </xf>
    <xf numFmtId="168" fontId="25" fillId="0" borderId="51" xfId="26" applyNumberFormat="1" applyFont="1" applyBorder="1" applyAlignment="1">
      <alignment horizontal="center" vertical="center"/>
    </xf>
    <xf numFmtId="0" fontId="84" fillId="2" borderId="53" xfId="26" applyFont="1" applyFill="1" applyBorder="1" applyAlignment="1">
      <alignment horizontal="center" vertical="center"/>
    </xf>
    <xf numFmtId="0" fontId="25" fillId="0" borderId="53" xfId="26" applyFont="1" applyBorder="1" applyAlignment="1">
      <alignment horizontal="center" vertical="center"/>
    </xf>
    <xf numFmtId="3" fontId="25" fillId="0" borderId="53" xfId="26" applyNumberFormat="1" applyFont="1" applyBorder="1" applyAlignment="1">
      <alignment horizontal="center" vertical="center"/>
    </xf>
    <xf numFmtId="14" fontId="25" fillId="0" borderId="53" xfId="26" applyNumberFormat="1" applyFont="1" applyBorder="1" applyAlignment="1">
      <alignment horizontal="center" vertical="center"/>
    </xf>
    <xf numFmtId="168" fontId="25" fillId="0" borderId="53" xfId="26" applyNumberFormat="1" applyFont="1" applyBorder="1" applyAlignment="1">
      <alignment horizontal="center" vertical="center"/>
    </xf>
    <xf numFmtId="0" fontId="84" fillId="2" borderId="54" xfId="26" applyFont="1" applyFill="1" applyBorder="1" applyAlignment="1">
      <alignment horizontal="center" vertical="center"/>
    </xf>
    <xf numFmtId="166" fontId="20" fillId="2" borderId="0" xfId="0" applyNumberFormat="1" applyFont="1" applyFill="1"/>
    <xf numFmtId="0" fontId="21" fillId="24" borderId="0" xfId="0" applyFont="1" applyFill="1" applyAlignment="1">
      <alignment horizontal="left"/>
    </xf>
    <xf numFmtId="3" fontId="21" fillId="24" borderId="0" xfId="0" applyNumberFormat="1" applyFont="1" applyFill="1" applyAlignment="1">
      <alignment horizontal="right"/>
    </xf>
    <xf numFmtId="0" fontId="17" fillId="25" borderId="1" xfId="0" applyFont="1" applyFill="1" applyBorder="1" applyAlignment="1">
      <alignment horizontal="left"/>
    </xf>
    <xf numFmtId="166" fontId="17" fillId="25" borderId="1" xfId="0" applyNumberFormat="1" applyFont="1" applyFill="1" applyBorder="1"/>
    <xf numFmtId="166" fontId="43" fillId="26" borderId="20" xfId="1" applyNumberFormat="1" applyFont="1" applyFill="1" applyBorder="1" applyAlignment="1">
      <alignment horizontal="center" vertical="center"/>
    </xf>
    <xf numFmtId="177" fontId="3" fillId="2" borderId="17" xfId="1" applyNumberFormat="1" applyFont="1" applyFill="1" applyBorder="1" applyAlignment="1">
      <alignment horizontal="right" vertical="center"/>
    </xf>
    <xf numFmtId="0" fontId="20" fillId="12" borderId="27" xfId="4" applyNumberFormat="1" applyFont="1" applyFill="1" applyBorder="1" applyAlignment="1">
      <alignment vertical="center"/>
    </xf>
    <xf numFmtId="175" fontId="20" fillId="12" borderId="27" xfId="4" applyNumberFormat="1" applyFont="1" applyFill="1" applyBorder="1" applyAlignment="1">
      <alignment horizontal="center" vertical="center"/>
    </xf>
    <xf numFmtId="175" fontId="20" fillId="12" borderId="28" xfId="4" applyNumberFormat="1" applyFont="1" applyFill="1" applyBorder="1" applyAlignment="1">
      <alignment horizontal="center" vertical="center"/>
    </xf>
    <xf numFmtId="166" fontId="20" fillId="12" borderId="27" xfId="1" applyNumberFormat="1" applyFont="1" applyFill="1" applyBorder="1" applyAlignment="1">
      <alignment horizontal="right" vertical="center"/>
    </xf>
    <xf numFmtId="0" fontId="4" fillId="0" borderId="16" xfId="0" applyFont="1" applyBorder="1" applyAlignment="1">
      <alignment vertical="center"/>
    </xf>
    <xf numFmtId="170" fontId="4" fillId="2" borderId="0" xfId="19" applyNumberFormat="1" applyFont="1" applyFill="1" applyBorder="1" applyAlignment="1">
      <alignment horizontal="right" vertical="center"/>
    </xf>
    <xf numFmtId="166" fontId="20" fillId="12" borderId="33" xfId="1" applyNumberFormat="1" applyFont="1" applyFill="1" applyBorder="1" applyAlignment="1">
      <alignment horizontal="center" vertical="center"/>
    </xf>
    <xf numFmtId="3" fontId="43" fillId="13" borderId="26" xfId="9" applyNumberFormat="1" applyFont="1" applyFill="1" applyBorder="1" applyAlignment="1">
      <alignment horizontal="center" vertical="center"/>
    </xf>
    <xf numFmtId="175" fontId="20" fillId="8" borderId="32" xfId="4" applyNumberFormat="1" applyFont="1" applyFill="1" applyBorder="1" applyAlignment="1">
      <alignment horizontal="right"/>
    </xf>
    <xf numFmtId="9" fontId="20" fillId="8" borderId="63" xfId="1" applyFont="1" applyFill="1" applyBorder="1" applyAlignment="1">
      <alignment horizontal="right" vertical="center"/>
    </xf>
    <xf numFmtId="175" fontId="4" fillId="2" borderId="2" xfId="4" applyNumberFormat="1" applyFont="1" applyFill="1" applyBorder="1" applyAlignment="1">
      <alignment horizontal="right"/>
    </xf>
    <xf numFmtId="9" fontId="20" fillId="8" borderId="35" xfId="1" applyFont="1" applyFill="1" applyBorder="1" applyAlignment="1">
      <alignment horizontal="right" vertical="center"/>
    </xf>
    <xf numFmtId="175" fontId="20" fillId="8" borderId="28" xfId="4" applyNumberFormat="1" applyFont="1" applyFill="1" applyBorder="1" applyAlignment="1">
      <alignment horizontal="right" vertical="center"/>
    </xf>
    <xf numFmtId="9" fontId="20" fillId="8" borderId="50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right"/>
    </xf>
    <xf numFmtId="0" fontId="16" fillId="10" borderId="0" xfId="0" applyFont="1" applyFill="1" applyAlignment="1">
      <alignment horizontal="left" wrapText="1" indent="1"/>
    </xf>
    <xf numFmtId="0" fontId="65" fillId="0" borderId="0" xfId="0" quotePrefix="1" applyFont="1" applyAlignment="1">
      <alignment horizontal="left" wrapText="1"/>
    </xf>
    <xf numFmtId="0" fontId="65" fillId="0" borderId="0" xfId="0" applyFont="1" applyAlignment="1">
      <alignment horizontal="left"/>
    </xf>
    <xf numFmtId="0" fontId="21" fillId="4" borderId="39" xfId="5" applyFont="1" applyFill="1" applyBorder="1" applyAlignment="1">
      <alignment horizontal="left" vertical="center"/>
    </xf>
    <xf numFmtId="172" fontId="21" fillId="4" borderId="7" xfId="19" applyNumberFormat="1" applyFont="1" applyFill="1" applyBorder="1" applyAlignment="1">
      <alignment horizontal="right" vertical="center"/>
    </xf>
    <xf numFmtId="172" fontId="21" fillId="4" borderId="8" xfId="19" applyNumberFormat="1" applyFont="1" applyFill="1" applyBorder="1" applyAlignment="1">
      <alignment horizontal="right" vertical="center"/>
    </xf>
    <xf numFmtId="171" fontId="21" fillId="4" borderId="7" xfId="5" applyNumberFormat="1" applyFont="1" applyFill="1" applyBorder="1" applyAlignment="1">
      <alignment vertical="center"/>
    </xf>
    <xf numFmtId="171" fontId="21" fillId="4" borderId="8" xfId="5" applyNumberFormat="1" applyFont="1" applyFill="1" applyBorder="1" applyAlignment="1">
      <alignment vertical="center"/>
    </xf>
    <xf numFmtId="0" fontId="63" fillId="0" borderId="64" xfId="0" applyFont="1" applyBorder="1" applyAlignment="1">
      <alignment horizontal="center" vertical="center"/>
    </xf>
    <xf numFmtId="0" fontId="64" fillId="0" borderId="64" xfId="0" applyFont="1" applyBorder="1" applyAlignment="1">
      <alignment vertical="center"/>
    </xf>
    <xf numFmtId="0" fontId="63" fillId="0" borderId="64" xfId="0" applyFont="1" applyBorder="1" applyAlignment="1">
      <alignment vertical="center"/>
    </xf>
    <xf numFmtId="1" fontId="61" fillId="18" borderId="44" xfId="19" applyNumberFormat="1" applyFont="1" applyFill="1" applyBorder="1" applyAlignment="1">
      <alignment horizontal="center" vertical="center"/>
    </xf>
    <xf numFmtId="1" fontId="63" fillId="0" borderId="64" xfId="19" applyNumberFormat="1" applyFont="1" applyBorder="1" applyAlignment="1">
      <alignment horizontal="center" vertical="center"/>
    </xf>
    <xf numFmtId="1" fontId="63" fillId="0" borderId="43" xfId="19" applyNumberFormat="1" applyFont="1" applyBorder="1" applyAlignment="1">
      <alignment horizontal="center" vertical="center"/>
    </xf>
    <xf numFmtId="1" fontId="63" fillId="0" borderId="1" xfId="19" applyNumberFormat="1" applyFont="1" applyBorder="1" applyAlignment="1">
      <alignment horizontal="center" vertical="center"/>
    </xf>
    <xf numFmtId="1" fontId="63" fillId="0" borderId="0" xfId="19" applyNumberFormat="1" applyFont="1" applyAlignment="1">
      <alignment horizontal="center" vertical="center"/>
    </xf>
    <xf numFmtId="1" fontId="63" fillId="0" borderId="2" xfId="19" applyNumberFormat="1" applyFont="1" applyBorder="1" applyAlignment="1">
      <alignment horizontal="center" vertical="center"/>
    </xf>
    <xf numFmtId="1" fontId="63" fillId="0" borderId="49" xfId="19" applyNumberFormat="1" applyFont="1" applyBorder="1" applyAlignment="1">
      <alignment horizontal="center" vertical="center"/>
    </xf>
    <xf numFmtId="0" fontId="63" fillId="0" borderId="64" xfId="0" applyFont="1" applyBorder="1" applyAlignment="1">
      <alignment horizontal="center" vertical="center" wrapText="1"/>
    </xf>
    <xf numFmtId="1" fontId="62" fillId="18" borderId="46" xfId="0" applyNumberFormat="1" applyFont="1" applyFill="1" applyBorder="1" applyAlignment="1">
      <alignment horizontal="center" vertical="center"/>
    </xf>
    <xf numFmtId="0" fontId="65" fillId="0" borderId="0" xfId="0" quotePrefix="1" applyFont="1" applyAlignment="1">
      <alignment horizontal="center" vertical="center" wrapText="1"/>
    </xf>
    <xf numFmtId="0" fontId="65" fillId="0" borderId="0" xfId="0" quotePrefix="1" applyFont="1" applyAlignment="1">
      <alignment horizontal="left" vertical="center"/>
    </xf>
    <xf numFmtId="0" fontId="65" fillId="0" borderId="0" xfId="0" quotePrefix="1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170" fontId="2" fillId="0" borderId="0" xfId="12" applyNumberFormat="1"/>
    <xf numFmtId="43" fontId="4" fillId="0" borderId="0" xfId="19" applyFont="1" applyFill="1" applyAlignment="1">
      <alignment horizontal="center"/>
    </xf>
    <xf numFmtId="166" fontId="20" fillId="2" borderId="0" xfId="0" applyNumberFormat="1" applyFont="1" applyFill="1" applyAlignment="1">
      <alignment horizontal="right" vertical="center"/>
    </xf>
    <xf numFmtId="172" fontId="4" fillId="0" borderId="0" xfId="2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 vertical="center" wrapText="1"/>
    </xf>
    <xf numFmtId="172" fontId="4" fillId="0" borderId="0" xfId="19" applyNumberFormat="1" applyFont="1" applyAlignment="1">
      <alignment horizontal="center"/>
    </xf>
    <xf numFmtId="172" fontId="0" fillId="2" borderId="0" xfId="19" applyNumberFormat="1" applyFont="1" applyFill="1" applyAlignment="1">
      <alignment horizontal="center"/>
    </xf>
    <xf numFmtId="172" fontId="0" fillId="2" borderId="0" xfId="19" applyNumberFormat="1" applyFont="1" applyFill="1"/>
    <xf numFmtId="9" fontId="20" fillId="2" borderId="1" xfId="1" applyFont="1" applyFill="1" applyBorder="1" applyAlignment="1">
      <alignment horizontal="center"/>
    </xf>
    <xf numFmtId="10" fontId="3" fillId="0" borderId="39" xfId="11" applyNumberFormat="1" applyFont="1" applyFill="1" applyBorder="1" applyAlignment="1">
      <alignment horizontal="center" vertical="center" wrapText="1"/>
    </xf>
    <xf numFmtId="10" fontId="4" fillId="2" borderId="17" xfId="1" applyNumberFormat="1" applyFont="1" applyFill="1" applyBorder="1" applyAlignment="1">
      <alignment horizontal="right" vertical="center"/>
    </xf>
    <xf numFmtId="4" fontId="85" fillId="0" borderId="0" xfId="0" applyNumberFormat="1" applyFont="1"/>
    <xf numFmtId="4" fontId="36" fillId="0" borderId="66" xfId="0" applyNumberFormat="1" applyFont="1" applyBorder="1" applyAlignment="1">
      <alignment horizontal="right" vertical="center"/>
    </xf>
    <xf numFmtId="0" fontId="43" fillId="10" borderId="0" xfId="0" applyFont="1" applyFill="1" applyAlignment="1">
      <alignment horizontal="right" vertical="center" indent="1"/>
    </xf>
    <xf numFmtId="43" fontId="20" fillId="0" borderId="0" xfId="19" applyFont="1" applyFill="1" applyAlignment="1">
      <alignment horizontal="center"/>
    </xf>
    <xf numFmtId="186" fontId="20" fillId="2" borderId="0" xfId="19" applyNumberFormat="1" applyFont="1" applyFill="1" applyAlignment="1">
      <alignment horizontal="center"/>
    </xf>
    <xf numFmtId="10" fontId="4" fillId="2" borderId="19" xfId="1" applyNumberFormat="1" applyFont="1" applyFill="1" applyBorder="1" applyAlignment="1">
      <alignment horizontal="center"/>
    </xf>
    <xf numFmtId="10" fontId="3" fillId="2" borderId="0" xfId="1" applyNumberFormat="1" applyFont="1" applyFill="1" applyBorder="1" applyAlignment="1">
      <alignment horizontal="center" vertical="center"/>
    </xf>
    <xf numFmtId="177" fontId="4" fillId="2" borderId="0" xfId="1" applyNumberFormat="1" applyFont="1" applyFill="1" applyBorder="1" applyAlignment="1">
      <alignment horizontal="right"/>
    </xf>
    <xf numFmtId="185" fontId="21" fillId="4" borderId="0" xfId="5" applyNumberFormat="1" applyFont="1" applyFill="1" applyAlignment="1">
      <alignment vertical="center"/>
    </xf>
    <xf numFmtId="171" fontId="21" fillId="4" borderId="2" xfId="5" applyNumberFormat="1" applyFont="1" applyFill="1" applyBorder="1" applyAlignment="1">
      <alignment vertical="center"/>
    </xf>
    <xf numFmtId="165" fontId="21" fillId="4" borderId="0" xfId="5" applyNumberFormat="1" applyFont="1" applyFill="1" applyAlignment="1">
      <alignment vertical="center"/>
    </xf>
    <xf numFmtId="172" fontId="21" fillId="4" borderId="0" xfId="19" applyNumberFormat="1" applyFont="1" applyFill="1" applyAlignment="1">
      <alignment vertical="center"/>
    </xf>
    <xf numFmtId="0" fontId="17" fillId="4" borderId="0" xfId="7" applyFont="1" applyFill="1"/>
    <xf numFmtId="0" fontId="21" fillId="4" borderId="0" xfId="7" applyFont="1" applyFill="1" applyAlignment="1">
      <alignment horizontal="center"/>
    </xf>
    <xf numFmtId="0" fontId="21" fillId="0" borderId="0" xfId="7" applyFont="1" applyAlignment="1">
      <alignment horizontal="center"/>
    </xf>
    <xf numFmtId="0" fontId="86" fillId="0" borderId="0" xfId="7" applyFont="1" applyAlignment="1">
      <alignment horizontal="center"/>
    </xf>
    <xf numFmtId="0" fontId="16" fillId="2" borderId="0" xfId="0" applyFont="1" applyFill="1"/>
    <xf numFmtId="0" fontId="18" fillId="4" borderId="0" xfId="7" applyFont="1" applyFill="1" applyAlignment="1">
      <alignment horizontal="left" wrapText="1"/>
    </xf>
    <xf numFmtId="0" fontId="40" fillId="7" borderId="14" xfId="7" applyFont="1" applyFill="1" applyBorder="1" applyAlignment="1">
      <alignment horizontal="center"/>
    </xf>
    <xf numFmtId="0" fontId="40" fillId="7" borderId="25" xfId="7" applyFont="1" applyFill="1" applyBorder="1" applyAlignment="1">
      <alignment horizontal="center"/>
    </xf>
    <xf numFmtId="0" fontId="40" fillId="7" borderId="26" xfId="7" applyFont="1" applyFill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21" fillId="4" borderId="18" xfId="7" applyFont="1" applyFill="1" applyBorder="1" applyAlignment="1">
      <alignment horizontal="center"/>
    </xf>
    <xf numFmtId="0" fontId="21" fillId="4" borderId="4" xfId="7" applyFont="1" applyFill="1" applyBorder="1" applyAlignment="1">
      <alignment horizontal="center"/>
    </xf>
    <xf numFmtId="0" fontId="21" fillId="4" borderId="24" xfId="7" applyFont="1" applyFill="1" applyBorder="1" applyAlignment="1">
      <alignment horizontal="center"/>
    </xf>
    <xf numFmtId="0" fontId="16" fillId="2" borderId="16" xfId="0" applyFont="1" applyFill="1" applyBorder="1"/>
    <xf numFmtId="0" fontId="21" fillId="4" borderId="14" xfId="7" applyFont="1" applyFill="1" applyBorder="1" applyAlignment="1">
      <alignment horizontal="left"/>
    </xf>
    <xf numFmtId="3" fontId="21" fillId="4" borderId="25" xfId="7" applyNumberFormat="1" applyFont="1" applyFill="1" applyBorder="1" applyAlignment="1">
      <alignment horizontal="center" vertical="center"/>
    </xf>
    <xf numFmtId="3" fontId="21" fillId="4" borderId="0" xfId="7" applyNumberFormat="1" applyFont="1" applyFill="1" applyAlignment="1">
      <alignment horizontal="center" vertical="center"/>
    </xf>
    <xf numFmtId="3" fontId="21" fillId="0" borderId="23" xfId="7" applyNumberFormat="1" applyFont="1" applyBorder="1" applyAlignment="1">
      <alignment horizontal="center" vertical="center"/>
    </xf>
    <xf numFmtId="0" fontId="21" fillId="4" borderId="16" xfId="7" applyFont="1" applyFill="1" applyBorder="1" applyAlignment="1">
      <alignment horizontal="left"/>
    </xf>
    <xf numFmtId="3" fontId="87" fillId="0" borderId="0" xfId="7" applyNumberFormat="1" applyFont="1" applyAlignment="1">
      <alignment horizontal="center" vertical="center"/>
    </xf>
    <xf numFmtId="43" fontId="4" fillId="2" borderId="0" xfId="19" applyFont="1" applyFill="1"/>
    <xf numFmtId="3" fontId="21" fillId="0" borderId="0" xfId="7" applyNumberFormat="1" applyFont="1" applyAlignment="1">
      <alignment horizontal="center" vertical="center"/>
    </xf>
    <xf numFmtId="0" fontId="21" fillId="4" borderId="40" xfId="7" applyFont="1" applyFill="1" applyBorder="1" applyAlignment="1">
      <alignment horizontal="left"/>
    </xf>
    <xf numFmtId="3" fontId="21" fillId="4" borderId="2" xfId="7" applyNumberFormat="1" applyFont="1" applyFill="1" applyBorder="1" applyAlignment="1">
      <alignment horizontal="center" vertical="center"/>
    </xf>
    <xf numFmtId="0" fontId="17" fillId="27" borderId="30" xfId="7" applyFont="1" applyFill="1" applyBorder="1" applyAlignment="1">
      <alignment horizontal="left" wrapText="1"/>
    </xf>
    <xf numFmtId="3" fontId="17" fillId="27" borderId="1" xfId="7" applyNumberFormat="1" applyFont="1" applyFill="1" applyBorder="1" applyAlignment="1">
      <alignment horizontal="center" vertical="center"/>
    </xf>
    <xf numFmtId="3" fontId="4" fillId="2" borderId="0" xfId="0" applyNumberFormat="1" applyFont="1" applyFill="1" applyAlignment="1">
      <alignment vertical="center"/>
    </xf>
    <xf numFmtId="2" fontId="21" fillId="4" borderId="16" xfId="7" applyNumberFormat="1" applyFont="1" applyFill="1" applyBorder="1" applyAlignment="1">
      <alignment horizontal="left"/>
    </xf>
    <xf numFmtId="3" fontId="87" fillId="4" borderId="0" xfId="7" applyNumberFormat="1" applyFont="1" applyFill="1" applyAlignment="1">
      <alignment horizontal="center" vertical="center"/>
    </xf>
    <xf numFmtId="170" fontId="4" fillId="2" borderId="0" xfId="19" applyNumberFormat="1" applyFont="1" applyFill="1" applyAlignment="1">
      <alignment vertical="center"/>
    </xf>
    <xf numFmtId="2" fontId="21" fillId="4" borderId="18" xfId="7" applyNumberFormat="1" applyFont="1" applyFill="1" applyBorder="1" applyAlignment="1">
      <alignment horizontal="left"/>
    </xf>
    <xf numFmtId="3" fontId="21" fillId="4" borderId="4" xfId="7" applyNumberFormat="1" applyFont="1" applyFill="1" applyBorder="1" applyAlignment="1">
      <alignment horizontal="center" vertical="center"/>
    </xf>
    <xf numFmtId="168" fontId="21" fillId="4" borderId="0" xfId="7" applyNumberFormat="1" applyFont="1" applyFill="1" applyAlignment="1">
      <alignment horizontal="center" vertical="center"/>
    </xf>
    <xf numFmtId="0" fontId="17" fillId="28" borderId="30" xfId="7" applyFont="1" applyFill="1" applyBorder="1" applyAlignment="1">
      <alignment horizontal="left"/>
    </xf>
    <xf numFmtId="0" fontId="21" fillId="28" borderId="1" xfId="7" applyFont="1" applyFill="1" applyBorder="1" applyAlignment="1">
      <alignment horizontal="center"/>
    </xf>
    <xf numFmtId="3" fontId="21" fillId="28" borderId="1" xfId="7" applyNumberFormat="1" applyFont="1" applyFill="1" applyBorder="1" applyAlignment="1">
      <alignment horizontal="center"/>
    </xf>
    <xf numFmtId="0" fontId="21" fillId="4" borderId="16" xfId="7" applyFont="1" applyFill="1" applyBorder="1" applyAlignment="1">
      <alignment horizontal="left" vertical="center"/>
    </xf>
    <xf numFmtId="3" fontId="39" fillId="2" borderId="0" xfId="7" applyNumberFormat="1" applyFont="1" applyFill="1" applyAlignment="1">
      <alignment horizontal="center" vertical="center"/>
    </xf>
    <xf numFmtId="3" fontId="39" fillId="9" borderId="0" xfId="7" applyNumberFormat="1" applyFont="1" applyFill="1" applyAlignment="1">
      <alignment horizontal="center" vertical="center"/>
    </xf>
    <xf numFmtId="3" fontId="39" fillId="4" borderId="0" xfId="7" applyNumberFormat="1" applyFont="1" applyFill="1" applyAlignment="1">
      <alignment horizontal="center" vertical="center"/>
    </xf>
    <xf numFmtId="0" fontId="21" fillId="4" borderId="40" xfId="7" applyFont="1" applyFill="1" applyBorder="1" applyAlignment="1">
      <alignment horizontal="left" vertical="center"/>
    </xf>
    <xf numFmtId="3" fontId="39" fillId="9" borderId="2" xfId="7" applyNumberFormat="1" applyFont="1" applyFill="1" applyBorder="1" applyAlignment="1">
      <alignment horizontal="center" vertical="center"/>
    </xf>
    <xf numFmtId="3" fontId="16" fillId="2" borderId="0" xfId="0" applyNumberFormat="1" applyFont="1" applyFill="1"/>
    <xf numFmtId="43" fontId="4" fillId="2" borderId="0" xfId="19" applyFont="1" applyFill="1" applyAlignment="1">
      <alignment vertical="center"/>
    </xf>
    <xf numFmtId="0" fontId="17" fillId="29" borderId="30" xfId="7" applyFont="1" applyFill="1" applyBorder="1" applyAlignment="1">
      <alignment horizontal="left" vertical="center"/>
    </xf>
    <xf numFmtId="166" fontId="17" fillId="29" borderId="1" xfId="7" applyNumberFormat="1" applyFont="1" applyFill="1" applyBorder="1" applyAlignment="1">
      <alignment horizontal="center" vertical="center"/>
    </xf>
    <xf numFmtId="166" fontId="38" fillId="29" borderId="1" xfId="7" applyNumberFormat="1" applyFont="1" applyFill="1" applyBorder="1" applyAlignment="1">
      <alignment horizontal="center" vertical="center"/>
    </xf>
    <xf numFmtId="0" fontId="4" fillId="2" borderId="16" xfId="9" applyFont="1" applyBorder="1">
      <alignment horizontal="left"/>
    </xf>
    <xf numFmtId="0" fontId="41" fillId="8" borderId="30" xfId="9" applyFont="1" applyFill="1" applyBorder="1" applyAlignment="1"/>
    <xf numFmtId="166" fontId="38" fillId="30" borderId="1" xfId="7" applyNumberFormat="1" applyFont="1" applyFill="1" applyBorder="1" applyAlignment="1">
      <alignment horizontal="center" vertical="center"/>
    </xf>
    <xf numFmtId="166" fontId="17" fillId="30" borderId="1" xfId="7" applyNumberFormat="1" applyFont="1" applyFill="1" applyBorder="1" applyAlignment="1">
      <alignment horizontal="center" vertical="center"/>
    </xf>
    <xf numFmtId="3" fontId="21" fillId="4" borderId="16" xfId="7" applyNumberFormat="1" applyFont="1" applyFill="1" applyBorder="1" applyAlignment="1">
      <alignment horizontal="left"/>
    </xf>
    <xf numFmtId="3" fontId="3" fillId="2" borderId="0" xfId="9" applyNumberFormat="1" applyFont="1" applyAlignment="1">
      <alignment horizontal="center" vertical="center"/>
    </xf>
    <xf numFmtId="3" fontId="21" fillId="4" borderId="40" xfId="7" applyNumberFormat="1" applyFont="1" applyFill="1" applyBorder="1" applyAlignment="1">
      <alignment horizontal="left"/>
    </xf>
    <xf numFmtId="0" fontId="17" fillId="30" borderId="30" xfId="7" applyFont="1" applyFill="1" applyBorder="1" applyAlignment="1">
      <alignment horizontal="left" vertical="center"/>
    </xf>
    <xf numFmtId="0" fontId="17" fillId="4" borderId="16" xfId="7" applyFont="1" applyFill="1" applyBorder="1" applyAlignment="1">
      <alignment horizontal="left" vertical="center"/>
    </xf>
    <xf numFmtId="10" fontId="17" fillId="4" borderId="0" xfId="7" applyNumberFormat="1" applyFont="1" applyFill="1" applyAlignment="1">
      <alignment horizontal="center" vertical="center"/>
    </xf>
    <xf numFmtId="10" fontId="38" fillId="4" borderId="0" xfId="7" applyNumberFormat="1" applyFont="1" applyFill="1" applyAlignment="1">
      <alignment horizontal="center" vertical="center"/>
    </xf>
    <xf numFmtId="0" fontId="21" fillId="0" borderId="0" xfId="7" applyFont="1" applyAlignment="1">
      <alignment horizontal="left" vertical="top" wrapText="1"/>
    </xf>
    <xf numFmtId="0" fontId="49" fillId="0" borderId="0" xfId="0" applyFont="1"/>
    <xf numFmtId="0" fontId="0" fillId="0" borderId="2" xfId="0" applyBorder="1"/>
    <xf numFmtId="0" fontId="4" fillId="2" borderId="2" xfId="0" applyFont="1" applyFill="1" applyBorder="1"/>
    <xf numFmtId="0" fontId="4" fillId="2" borderId="2" xfId="0" applyFont="1" applyFill="1" applyBorder="1" applyAlignment="1">
      <alignment horizontal="left" vertical="center" wrapText="1"/>
    </xf>
    <xf numFmtId="175" fontId="4" fillId="2" borderId="0" xfId="4" applyNumberFormat="1" applyFont="1" applyFill="1" applyAlignment="1">
      <alignment horizontal="center" vertical="center"/>
    </xf>
    <xf numFmtId="175" fontId="44" fillId="2" borderId="0" xfId="4" applyNumberFormat="1" applyFont="1" applyFill="1" applyAlignment="1">
      <alignment horizontal="center" vertical="center"/>
    </xf>
    <xf numFmtId="10" fontId="44" fillId="2" borderId="0" xfId="1" applyNumberFormat="1" applyFont="1" applyFill="1" applyAlignment="1">
      <alignment horizontal="center" vertical="center"/>
    </xf>
    <xf numFmtId="0" fontId="4" fillId="2" borderId="0" xfId="9" applyFont="1" applyAlignment="1">
      <alignment horizontal="left" vertical="center"/>
    </xf>
    <xf numFmtId="0" fontId="43" fillId="10" borderId="15" xfId="9" applyFont="1" applyFill="1" applyBorder="1" applyAlignment="1">
      <alignment horizontal="left" vertical="center"/>
    </xf>
    <xf numFmtId="0" fontId="43" fillId="10" borderId="25" xfId="4" applyNumberFormat="1" applyFont="1" applyFill="1" applyBorder="1" applyAlignment="1">
      <alignment horizontal="center" vertical="center"/>
    </xf>
    <xf numFmtId="10" fontId="43" fillId="10" borderId="25" xfId="1" applyNumberFormat="1" applyFont="1" applyFill="1" applyBorder="1" applyAlignment="1">
      <alignment horizontal="center" vertical="center"/>
    </xf>
    <xf numFmtId="0" fontId="43" fillId="10" borderId="14" xfId="4" applyNumberFormat="1" applyFont="1" applyFill="1" applyBorder="1" applyAlignment="1">
      <alignment horizontal="center" vertical="center"/>
    </xf>
    <xf numFmtId="10" fontId="43" fillId="10" borderId="26" xfId="1" applyNumberFormat="1" applyFont="1" applyFill="1" applyBorder="1" applyAlignment="1">
      <alignment horizontal="center" vertical="center"/>
    </xf>
    <xf numFmtId="10" fontId="43" fillId="31" borderId="26" xfId="1" applyNumberFormat="1" applyFont="1" applyFill="1" applyBorder="1" applyAlignment="1">
      <alignment horizontal="right" vertical="center"/>
    </xf>
    <xf numFmtId="175" fontId="20" fillId="8" borderId="35" xfId="4" applyNumberFormat="1" applyFont="1" applyFill="1" applyBorder="1" applyAlignment="1">
      <alignment horizontal="left" vertical="center"/>
    </xf>
    <xf numFmtId="175" fontId="20" fillId="8" borderId="1" xfId="4" applyNumberFormat="1" applyFont="1" applyFill="1" applyBorder="1" applyAlignment="1">
      <alignment horizontal="center" vertical="center"/>
    </xf>
    <xf numFmtId="166" fontId="20" fillId="8" borderId="1" xfId="1" applyNumberFormat="1" applyFont="1" applyFill="1" applyBorder="1" applyAlignment="1">
      <alignment horizontal="center" vertical="center"/>
    </xf>
    <xf numFmtId="175" fontId="20" fillId="8" borderId="30" xfId="4" applyNumberFormat="1" applyFont="1" applyFill="1" applyBorder="1" applyAlignment="1">
      <alignment horizontal="center" vertical="center"/>
    </xf>
    <xf numFmtId="166" fontId="20" fillId="8" borderId="31" xfId="1" applyNumberFormat="1" applyFont="1" applyFill="1" applyBorder="1" applyAlignment="1">
      <alignment horizontal="center" vertical="center"/>
    </xf>
    <xf numFmtId="0" fontId="4" fillId="2" borderId="17" xfId="9" applyFont="1" applyBorder="1" applyAlignment="1">
      <alignment horizontal="left" vertical="center" indent="1"/>
    </xf>
    <xf numFmtId="166" fontId="4" fillId="2" borderId="0" xfId="1" applyNumberFormat="1" applyFont="1" applyFill="1" applyBorder="1" applyAlignment="1">
      <alignment horizontal="center" vertical="center"/>
    </xf>
    <xf numFmtId="0" fontId="4" fillId="0" borderId="17" xfId="9" applyFont="1" applyFill="1" applyBorder="1" applyAlignment="1">
      <alignment horizontal="left" vertical="center" indent="1"/>
    </xf>
    <xf numFmtId="175" fontId="4" fillId="0" borderId="0" xfId="4" applyNumberFormat="1" applyFont="1" applyFill="1" applyBorder="1" applyAlignment="1">
      <alignment horizontal="center" vertical="center"/>
    </xf>
    <xf numFmtId="0" fontId="3" fillId="0" borderId="17" xfId="9" applyFont="1" applyFill="1" applyBorder="1" applyAlignment="1">
      <alignment horizontal="left" indent="1"/>
    </xf>
    <xf numFmtId="175" fontId="4" fillId="0" borderId="2" xfId="4" applyNumberFormat="1" applyFont="1" applyFill="1" applyBorder="1" applyAlignment="1">
      <alignment horizontal="center" vertical="center"/>
    </xf>
    <xf numFmtId="175" fontId="4" fillId="2" borderId="40" xfId="4" applyNumberFormat="1" applyFont="1" applyFill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right" vertical="center"/>
    </xf>
    <xf numFmtId="166" fontId="4" fillId="0" borderId="0" xfId="1" applyNumberFormat="1" applyFont="1" applyFill="1" applyBorder="1" applyAlignment="1">
      <alignment horizontal="center" vertical="center"/>
    </xf>
    <xf numFmtId="175" fontId="4" fillId="0" borderId="40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center" vertical="center"/>
    </xf>
    <xf numFmtId="175" fontId="4" fillId="0" borderId="16" xfId="4" applyNumberFormat="1" applyFont="1" applyFill="1" applyBorder="1" applyAlignment="1">
      <alignment horizontal="center" vertical="center"/>
    </xf>
    <xf numFmtId="166" fontId="4" fillId="0" borderId="23" xfId="1" applyNumberFormat="1" applyFont="1" applyFill="1" applyBorder="1" applyAlignment="1">
      <alignment horizontal="right" vertical="center"/>
    </xf>
    <xf numFmtId="10" fontId="4" fillId="0" borderId="23" xfId="1" applyNumberFormat="1" applyFont="1" applyFill="1" applyBorder="1" applyAlignment="1">
      <alignment horizontal="right" vertical="center"/>
    </xf>
    <xf numFmtId="0" fontId="20" fillId="8" borderId="35" xfId="9" applyFont="1" applyFill="1" applyBorder="1" applyAlignment="1">
      <alignment horizontal="left" vertical="center"/>
    </xf>
    <xf numFmtId="175" fontId="4" fillId="0" borderId="16" xfId="4" applyNumberFormat="1" applyFont="1" applyBorder="1" applyAlignment="1">
      <alignment horizontal="center" vertical="center"/>
    </xf>
    <xf numFmtId="175" fontId="4" fillId="0" borderId="0" xfId="4" applyNumberFormat="1" applyFont="1" applyBorder="1" applyAlignment="1">
      <alignment horizontal="center" vertical="center"/>
    </xf>
    <xf numFmtId="175" fontId="4" fillId="0" borderId="1" xfId="4" applyNumberFormat="1" applyFont="1" applyFill="1" applyBorder="1" applyAlignment="1">
      <alignment horizontal="center" vertical="center"/>
    </xf>
    <xf numFmtId="175" fontId="4" fillId="2" borderId="30" xfId="4" applyNumberFormat="1" applyFont="1" applyFill="1" applyBorder="1" applyAlignment="1">
      <alignment horizontal="center" vertical="center"/>
    </xf>
    <xf numFmtId="10" fontId="20" fillId="8" borderId="31" xfId="1" applyNumberFormat="1" applyFont="1" applyFill="1" applyBorder="1" applyAlignment="1">
      <alignment horizontal="center" vertical="center"/>
    </xf>
    <xf numFmtId="175" fontId="3" fillId="0" borderId="0" xfId="4" applyNumberFormat="1" applyFont="1" applyFill="1" applyBorder="1" applyAlignment="1">
      <alignment horizontal="center" vertical="center"/>
    </xf>
    <xf numFmtId="175" fontId="4" fillId="0" borderId="5" xfId="4" applyNumberFormat="1" applyFont="1" applyFill="1" applyBorder="1" applyAlignment="1">
      <alignment horizontal="center" vertical="center"/>
    </xf>
    <xf numFmtId="175" fontId="4" fillId="2" borderId="68" xfId="4" applyNumberFormat="1" applyFont="1" applyFill="1" applyBorder="1" applyAlignment="1">
      <alignment horizontal="center" vertical="center"/>
    </xf>
    <xf numFmtId="171" fontId="4" fillId="0" borderId="0" xfId="4" applyNumberFormat="1" applyFont="1" applyFill="1" applyBorder="1" applyAlignment="1">
      <alignment horizontal="center" vertical="center"/>
    </xf>
    <xf numFmtId="171" fontId="4" fillId="2" borderId="0" xfId="4" applyNumberFormat="1" applyFont="1" applyFill="1" applyBorder="1" applyAlignment="1">
      <alignment horizontal="center" vertical="center"/>
    </xf>
    <xf numFmtId="43" fontId="4" fillId="0" borderId="0" xfId="19" applyFont="1" applyFill="1" applyBorder="1" applyAlignment="1">
      <alignment horizontal="center" vertical="center"/>
    </xf>
    <xf numFmtId="172" fontId="4" fillId="0" borderId="0" xfId="19" applyNumberFormat="1" applyFont="1" applyFill="1" applyBorder="1" applyAlignment="1">
      <alignment horizontal="center" vertical="center"/>
    </xf>
    <xf numFmtId="171" fontId="4" fillId="2" borderId="16" xfId="4" applyNumberFormat="1" applyFont="1" applyFill="1" applyBorder="1" applyAlignment="1">
      <alignment horizontal="center" vertical="center"/>
    </xf>
    <xf numFmtId="171" fontId="20" fillId="8" borderId="1" xfId="4" applyNumberFormat="1" applyFont="1" applyFill="1" applyBorder="1" applyAlignment="1">
      <alignment horizontal="center" vertical="center"/>
    </xf>
    <xf numFmtId="171" fontId="20" fillId="8" borderId="5" xfId="4" applyNumberFormat="1" applyFont="1" applyFill="1" applyBorder="1" applyAlignment="1">
      <alignment horizontal="center" vertical="center"/>
    </xf>
    <xf numFmtId="175" fontId="20" fillId="8" borderId="68" xfId="4" applyNumberFormat="1" applyFont="1" applyFill="1" applyBorder="1" applyAlignment="1">
      <alignment horizontal="center" vertical="center"/>
    </xf>
    <xf numFmtId="175" fontId="20" fillId="8" borderId="5" xfId="4" applyNumberFormat="1" applyFont="1" applyFill="1" applyBorder="1" applyAlignment="1">
      <alignment horizontal="center" vertical="center"/>
    </xf>
    <xf numFmtId="166" fontId="20" fillId="8" borderId="69" xfId="1" applyNumberFormat="1" applyFont="1" applyFill="1" applyBorder="1" applyAlignment="1">
      <alignment horizontal="right" vertical="center"/>
    </xf>
    <xf numFmtId="0" fontId="4" fillId="0" borderId="19" xfId="9" applyFont="1" applyFill="1" applyBorder="1" applyAlignment="1">
      <alignment horizontal="left" vertical="center" indent="1"/>
    </xf>
    <xf numFmtId="171" fontId="4" fillId="0" borderId="4" xfId="4" applyNumberFormat="1" applyFont="1" applyFill="1" applyBorder="1" applyAlignment="1">
      <alignment horizontal="center" vertical="center"/>
    </xf>
    <xf numFmtId="171" fontId="4" fillId="0" borderId="28" xfId="4" applyNumberFormat="1" applyFont="1" applyFill="1" applyBorder="1" applyAlignment="1">
      <alignment horizontal="center" vertical="center"/>
    </xf>
    <xf numFmtId="166" fontId="4" fillId="2" borderId="4" xfId="1" applyNumberFormat="1" applyFont="1" applyFill="1" applyBorder="1" applyAlignment="1">
      <alignment horizontal="center" vertical="center"/>
    </xf>
    <xf numFmtId="175" fontId="4" fillId="2" borderId="27" xfId="4" applyNumberFormat="1" applyFont="1" applyFill="1" applyBorder="1" applyAlignment="1">
      <alignment horizontal="center" vertical="center"/>
    </xf>
    <xf numFmtId="175" fontId="4" fillId="2" borderId="28" xfId="4" applyNumberFormat="1" applyFont="1" applyFill="1" applyBorder="1" applyAlignment="1">
      <alignment horizontal="center" vertical="center"/>
    </xf>
    <xf numFmtId="166" fontId="4" fillId="2" borderId="24" xfId="1" applyNumberFormat="1" applyFont="1" applyFill="1" applyBorder="1" applyAlignment="1">
      <alignment horizontal="center" vertical="center"/>
    </xf>
    <xf numFmtId="166" fontId="4" fillId="2" borderId="33" xfId="1" applyNumberFormat="1" applyFont="1" applyFill="1" applyBorder="1" applyAlignment="1">
      <alignment horizontal="right" vertical="center"/>
    </xf>
    <xf numFmtId="10" fontId="0" fillId="0" borderId="0" xfId="0" applyNumberFormat="1" applyAlignment="1">
      <alignment horizontal="center" vertical="center"/>
    </xf>
    <xf numFmtId="166" fontId="3" fillId="2" borderId="0" xfId="1" applyNumberFormat="1" applyFont="1" applyFill="1" applyAlignment="1">
      <alignment horizontal="center" vertical="center"/>
    </xf>
    <xf numFmtId="175" fontId="3" fillId="2" borderId="0" xfId="4" applyNumberFormat="1" applyFont="1" applyFill="1" applyAlignment="1">
      <alignment horizontal="center" vertical="center"/>
    </xf>
    <xf numFmtId="0" fontId="43" fillId="10" borderId="14" xfId="9" applyFont="1" applyFill="1" applyBorder="1">
      <alignment horizontal="left"/>
    </xf>
    <xf numFmtId="166" fontId="43" fillId="10" borderId="26" xfId="1" applyNumberFormat="1" applyFont="1" applyFill="1" applyBorder="1" applyAlignment="1">
      <alignment horizontal="center" vertical="center"/>
    </xf>
    <xf numFmtId="10" fontId="43" fillId="31" borderId="70" xfId="1" applyNumberFormat="1" applyFont="1" applyFill="1" applyBorder="1" applyAlignment="1">
      <alignment horizontal="right" vertical="center"/>
    </xf>
    <xf numFmtId="0" fontId="41" fillId="8" borderId="41" xfId="9" applyFont="1" applyFill="1" applyBorder="1" applyAlignment="1">
      <alignment horizontal="left" vertical="center"/>
    </xf>
    <xf numFmtId="175" fontId="41" fillId="8" borderId="41" xfId="4" applyNumberFormat="1" applyFont="1" applyFill="1" applyBorder="1" applyAlignment="1">
      <alignment horizontal="center" vertical="center"/>
    </xf>
    <xf numFmtId="175" fontId="41" fillId="8" borderId="32" xfId="4" applyNumberFormat="1" applyFont="1" applyFill="1" applyBorder="1" applyAlignment="1">
      <alignment horizontal="center" vertical="center"/>
    </xf>
    <xf numFmtId="166" fontId="41" fillId="8" borderId="71" xfId="1" applyNumberFormat="1" applyFont="1" applyFill="1" applyBorder="1" applyAlignment="1">
      <alignment horizontal="center" vertical="center"/>
    </xf>
    <xf numFmtId="166" fontId="41" fillId="8" borderId="72" xfId="1" applyNumberFormat="1" applyFont="1" applyFill="1" applyBorder="1" applyAlignment="1">
      <alignment horizontal="right" vertical="center"/>
    </xf>
    <xf numFmtId="0" fontId="3" fillId="2" borderId="16" xfId="9" applyFont="1" applyBorder="1" applyAlignment="1">
      <alignment horizontal="left" indent="1"/>
    </xf>
    <xf numFmtId="166" fontId="3" fillId="2" borderId="23" xfId="1" applyNumberFormat="1" applyFont="1" applyFill="1" applyBorder="1" applyAlignment="1">
      <alignment horizontal="center" vertical="center"/>
    </xf>
    <xf numFmtId="166" fontId="3" fillId="2" borderId="73" xfId="1" applyNumberFormat="1" applyFont="1" applyFill="1" applyBorder="1" applyAlignment="1">
      <alignment horizontal="right" vertical="center"/>
    </xf>
    <xf numFmtId="0" fontId="3" fillId="0" borderId="16" xfId="4" applyNumberFormat="1" applyFont="1" applyFill="1" applyBorder="1" applyAlignment="1">
      <alignment horizontal="left" indent="1"/>
    </xf>
    <xf numFmtId="175" fontId="3" fillId="0" borderId="16" xfId="4" applyNumberFormat="1" applyFont="1" applyFill="1" applyBorder="1" applyAlignment="1">
      <alignment horizontal="center" vertical="center"/>
    </xf>
    <xf numFmtId="175" fontId="3" fillId="0" borderId="0" xfId="4" applyNumberFormat="1" applyFont="1" applyFill="1" applyAlignment="1">
      <alignment horizontal="center" vertical="center"/>
    </xf>
    <xf numFmtId="175" fontId="3" fillId="0" borderId="0" xfId="4" applyNumberFormat="1" applyFont="1" applyFill="1" applyAlignment="1">
      <alignment horizontal="left" vertical="center"/>
    </xf>
    <xf numFmtId="175" fontId="3" fillId="2" borderId="0" xfId="4" applyNumberFormat="1" applyFont="1" applyFill="1" applyAlignment="1">
      <alignment horizontal="left" vertical="center"/>
    </xf>
    <xf numFmtId="10" fontId="3" fillId="2" borderId="73" xfId="1" applyNumberFormat="1" applyFont="1" applyFill="1" applyBorder="1" applyAlignment="1">
      <alignment horizontal="right" vertical="center"/>
    </xf>
    <xf numFmtId="175" fontId="41" fillId="8" borderId="41" xfId="4" applyNumberFormat="1" applyFont="1" applyFill="1" applyBorder="1" applyAlignment="1">
      <alignment horizontal="left" vertical="center"/>
    </xf>
    <xf numFmtId="175" fontId="41" fillId="8" borderId="32" xfId="4" applyNumberFormat="1" applyFont="1" applyFill="1" applyBorder="1" applyAlignment="1">
      <alignment horizontal="left" vertical="center"/>
    </xf>
    <xf numFmtId="175" fontId="3" fillId="2" borderId="16" xfId="4" applyNumberFormat="1" applyFont="1" applyFill="1" applyBorder="1" applyAlignment="1">
      <alignment horizontal="left" vertical="center"/>
    </xf>
    <xf numFmtId="175" fontId="3" fillId="0" borderId="16" xfId="4" applyNumberFormat="1" applyFont="1" applyFill="1" applyBorder="1" applyAlignment="1">
      <alignment horizontal="left" vertical="center"/>
    </xf>
    <xf numFmtId="176" fontId="3" fillId="2" borderId="73" xfId="1" applyNumberFormat="1" applyFont="1" applyFill="1" applyBorder="1" applyAlignment="1">
      <alignment horizontal="right" vertical="center"/>
    </xf>
    <xf numFmtId="166" fontId="3" fillId="2" borderId="23" xfId="1" applyNumberFormat="1" applyFont="1" applyFill="1" applyBorder="1" applyAlignment="1">
      <alignment horizontal="right" vertical="center"/>
    </xf>
    <xf numFmtId="175" fontId="3" fillId="0" borderId="16" xfId="4" applyNumberFormat="1" applyFont="1" applyFill="1" applyBorder="1" applyAlignment="1">
      <alignment horizontal="right" vertical="center"/>
    </xf>
    <xf numFmtId="171" fontId="3" fillId="0" borderId="16" xfId="4" applyNumberFormat="1" applyFont="1" applyFill="1" applyBorder="1" applyAlignment="1">
      <alignment horizontal="left" vertical="center"/>
    </xf>
    <xf numFmtId="171" fontId="3" fillId="0" borderId="0" xfId="4" applyNumberFormat="1" applyFont="1" applyFill="1" applyAlignment="1">
      <alignment horizontal="left" vertical="center"/>
    </xf>
    <xf numFmtId="176" fontId="3" fillId="2" borderId="23" xfId="1" applyNumberFormat="1" applyFont="1" applyFill="1" applyBorder="1" applyAlignment="1">
      <alignment horizontal="right" vertical="center"/>
    </xf>
    <xf numFmtId="172" fontId="3" fillId="0" borderId="16" xfId="19" applyNumberFormat="1" applyFont="1" applyFill="1" applyBorder="1" applyAlignment="1">
      <alignment horizontal="left" vertical="center"/>
    </xf>
    <xf numFmtId="10" fontId="41" fillId="8" borderId="71" xfId="1" applyNumberFormat="1" applyFont="1" applyFill="1" applyBorder="1" applyAlignment="1">
      <alignment horizontal="center" vertical="center"/>
    </xf>
    <xf numFmtId="175" fontId="3" fillId="2" borderId="0" xfId="4" applyNumberFormat="1" applyFont="1" applyFill="1" applyAlignment="1">
      <alignment horizontal="right" vertical="center"/>
    </xf>
    <xf numFmtId="0" fontId="3" fillId="0" borderId="18" xfId="9" applyFont="1" applyFill="1" applyBorder="1" applyAlignment="1">
      <alignment horizontal="left" indent="1"/>
    </xf>
    <xf numFmtId="175" fontId="3" fillId="0" borderId="18" xfId="4" applyNumberFormat="1" applyFont="1" applyFill="1" applyBorder="1" applyAlignment="1">
      <alignment horizontal="left" vertical="center"/>
    </xf>
    <xf numFmtId="175" fontId="3" fillId="0" borderId="4" xfId="4" applyNumberFormat="1" applyFont="1" applyFill="1" applyBorder="1" applyAlignment="1">
      <alignment horizontal="left" vertical="center"/>
    </xf>
    <xf numFmtId="175" fontId="3" fillId="2" borderId="18" xfId="4" applyNumberFormat="1" applyFont="1" applyFill="1" applyBorder="1" applyAlignment="1">
      <alignment horizontal="left" vertical="center"/>
    </xf>
    <xf numFmtId="175" fontId="3" fillId="2" borderId="4" xfId="4" applyNumberFormat="1" applyFont="1" applyFill="1" applyBorder="1" applyAlignment="1">
      <alignment horizontal="left" vertical="center"/>
    </xf>
    <xf numFmtId="0" fontId="4" fillId="0" borderId="16" xfId="9" applyFont="1" applyFill="1" applyBorder="1" applyAlignment="1">
      <alignment horizontal="left" vertical="center" indent="1"/>
    </xf>
    <xf numFmtId="175" fontId="4" fillId="0" borderId="68" xfId="4" applyNumberFormat="1" applyFont="1" applyFill="1" applyBorder="1" applyAlignment="1">
      <alignment horizontal="center" vertical="center"/>
    </xf>
    <xf numFmtId="171" fontId="4" fillId="0" borderId="16" xfId="4" applyNumberFormat="1" applyFont="1" applyFill="1" applyBorder="1" applyAlignment="1">
      <alignment horizontal="center" vertical="center"/>
    </xf>
    <xf numFmtId="165" fontId="4" fillId="0" borderId="16" xfId="4" applyFont="1" applyFill="1" applyBorder="1" applyAlignment="1">
      <alignment horizontal="center" vertical="center"/>
    </xf>
    <xf numFmtId="165" fontId="4" fillId="0" borderId="0" xfId="4" applyFont="1" applyFill="1" applyBorder="1" applyAlignment="1">
      <alignment horizontal="center" vertical="center"/>
    </xf>
    <xf numFmtId="165" fontId="4" fillId="2" borderId="16" xfId="4" applyFont="1" applyFill="1" applyBorder="1" applyAlignment="1">
      <alignment horizontal="center" vertical="center"/>
    </xf>
    <xf numFmtId="165" fontId="4" fillId="2" borderId="0" xfId="4" applyFont="1" applyFill="1" applyBorder="1" applyAlignment="1">
      <alignment horizontal="center" vertical="center"/>
    </xf>
    <xf numFmtId="171" fontId="41" fillId="8" borderId="41" xfId="4" applyNumberFormat="1" applyFont="1" applyFill="1" applyBorder="1" applyAlignment="1">
      <alignment horizontal="left" vertical="center"/>
    </xf>
    <xf numFmtId="171" fontId="41" fillId="8" borderId="32" xfId="4" applyNumberFormat="1" applyFont="1" applyFill="1" applyBorder="1" applyAlignment="1">
      <alignment horizontal="left" vertical="center"/>
    </xf>
    <xf numFmtId="166" fontId="0" fillId="0" borderId="0" xfId="0" applyNumberFormat="1" applyAlignment="1">
      <alignment horizontal="center" vertical="center"/>
    </xf>
    <xf numFmtId="168" fontId="21" fillId="4" borderId="4" xfId="7" applyNumberFormat="1" applyFont="1" applyFill="1" applyBorder="1" applyAlignment="1">
      <alignment horizontal="center" vertical="center"/>
    </xf>
    <xf numFmtId="170" fontId="4" fillId="0" borderId="0" xfId="19" applyNumberFormat="1" applyFont="1" applyFill="1" applyBorder="1" applyAlignment="1">
      <alignment horizontal="center" vertical="center"/>
    </xf>
    <xf numFmtId="170" fontId="4" fillId="0" borderId="0" xfId="4" applyNumberFormat="1" applyFont="1" applyFill="1" applyBorder="1" applyAlignment="1">
      <alignment horizontal="center" vertical="center"/>
    </xf>
    <xf numFmtId="166" fontId="3" fillId="0" borderId="8" xfId="1" applyNumberFormat="1" applyFont="1" applyFill="1" applyBorder="1" applyAlignment="1">
      <alignment horizontal="center"/>
    </xf>
    <xf numFmtId="10" fontId="3" fillId="0" borderId="8" xfId="1" applyNumberFormat="1" applyFont="1" applyFill="1" applyBorder="1" applyAlignment="1">
      <alignment horizontal="center"/>
    </xf>
    <xf numFmtId="176" fontId="3" fillId="0" borderId="8" xfId="1" applyNumberFormat="1" applyFont="1" applyFill="1" applyBorder="1" applyAlignment="1">
      <alignment horizontal="center"/>
    </xf>
    <xf numFmtId="182" fontId="3" fillId="0" borderId="8" xfId="1" applyNumberFormat="1" applyFont="1" applyFill="1" applyBorder="1" applyAlignment="1">
      <alignment horizontal="center"/>
    </xf>
    <xf numFmtId="187" fontId="3" fillId="0" borderId="8" xfId="1" applyNumberFormat="1" applyFont="1" applyFill="1" applyBorder="1" applyAlignment="1">
      <alignment horizontal="center"/>
    </xf>
    <xf numFmtId="176" fontId="4" fillId="0" borderId="8" xfId="1" applyNumberFormat="1" applyFont="1" applyBorder="1" applyAlignment="1">
      <alignment horizontal="center" vertical="center" wrapText="1"/>
    </xf>
    <xf numFmtId="10" fontId="4" fillId="2" borderId="23" xfId="1" applyNumberFormat="1" applyFont="1" applyFill="1" applyBorder="1" applyAlignment="1">
      <alignment horizontal="center"/>
    </xf>
    <xf numFmtId="176" fontId="4" fillId="2" borderId="17" xfId="1" applyNumberFormat="1" applyFont="1" applyFill="1" applyBorder="1" applyAlignment="1">
      <alignment horizontal="right" vertical="center"/>
    </xf>
    <xf numFmtId="165" fontId="21" fillId="4" borderId="7" xfId="5" applyNumberFormat="1" applyFont="1" applyFill="1" applyBorder="1" applyAlignment="1">
      <alignment vertical="center"/>
    </xf>
    <xf numFmtId="172" fontId="21" fillId="4" borderId="9" xfId="19" applyNumberFormat="1" applyFont="1" applyFill="1" applyBorder="1" applyAlignment="1">
      <alignment vertical="center"/>
    </xf>
    <xf numFmtId="3" fontId="39" fillId="2" borderId="2" xfId="7" applyNumberFormat="1" applyFont="1" applyFill="1" applyBorder="1" applyAlignment="1">
      <alignment horizontal="center" vertical="center"/>
    </xf>
    <xf numFmtId="3" fontId="39" fillId="2" borderId="67" xfId="7" applyNumberFormat="1" applyFont="1" applyFill="1" applyBorder="1" applyAlignment="1">
      <alignment horizontal="center" vertical="center"/>
    </xf>
    <xf numFmtId="3" fontId="87" fillId="4" borderId="7" xfId="7" applyNumberFormat="1" applyFont="1" applyFill="1" applyBorder="1" applyAlignment="1">
      <alignment horizontal="center" vertical="center"/>
    </xf>
    <xf numFmtId="2" fontId="21" fillId="4" borderId="0" xfId="7" applyNumberFormat="1" applyFont="1" applyFill="1" applyAlignment="1">
      <alignment horizontal="left"/>
    </xf>
    <xf numFmtId="0" fontId="21" fillId="28" borderId="13" xfId="7" applyFont="1" applyFill="1" applyBorder="1" applyAlignment="1">
      <alignment horizontal="center"/>
    </xf>
    <xf numFmtId="168" fontId="39" fillId="4" borderId="38" xfId="7" applyNumberFormat="1" applyFont="1" applyFill="1" applyBorder="1" applyAlignment="1">
      <alignment horizontal="center" vertical="center"/>
    </xf>
    <xf numFmtId="3" fontId="21" fillId="9" borderId="2" xfId="7" applyNumberFormat="1" applyFont="1" applyFill="1" applyBorder="1" applyAlignment="1">
      <alignment horizontal="center" vertical="center"/>
    </xf>
    <xf numFmtId="168" fontId="21" fillId="4" borderId="10" xfId="7" applyNumberFormat="1" applyFont="1" applyFill="1" applyBorder="1" applyAlignment="1">
      <alignment horizontal="center" vertical="center"/>
    </xf>
    <xf numFmtId="166" fontId="17" fillId="29" borderId="13" xfId="7" applyNumberFormat="1" applyFont="1" applyFill="1" applyBorder="1" applyAlignment="1">
      <alignment horizontal="center" vertical="center"/>
    </xf>
    <xf numFmtId="3" fontId="39" fillId="2" borderId="8" xfId="7" applyNumberFormat="1" applyFont="1" applyFill="1" applyBorder="1" applyAlignment="1">
      <alignment horizontal="center" vertical="center"/>
    </xf>
    <xf numFmtId="10" fontId="17" fillId="30" borderId="1" xfId="7" applyNumberFormat="1" applyFont="1" applyFill="1" applyBorder="1" applyAlignment="1">
      <alignment horizontal="center" vertical="center"/>
    </xf>
    <xf numFmtId="166" fontId="17" fillId="30" borderId="13" xfId="7" applyNumberFormat="1" applyFont="1" applyFill="1" applyBorder="1" applyAlignment="1">
      <alignment horizontal="center" vertical="center"/>
    </xf>
    <xf numFmtId="168" fontId="3" fillId="2" borderId="8" xfId="9" applyNumberFormat="1" applyFont="1" applyBorder="1" applyAlignment="1">
      <alignment horizontal="center" vertical="center"/>
    </xf>
    <xf numFmtId="10" fontId="4" fillId="2" borderId="23" xfId="1" applyNumberFormat="1" applyFont="1" applyFill="1" applyBorder="1" applyAlignment="1">
      <alignment horizontal="center" vertical="center"/>
    </xf>
    <xf numFmtId="186" fontId="4" fillId="2" borderId="0" xfId="19" applyNumberFormat="1" applyFont="1" applyFill="1" applyBorder="1" applyAlignment="1">
      <alignment horizontal="center" vertical="center"/>
    </xf>
    <xf numFmtId="177" fontId="3" fillId="2" borderId="23" xfId="1" applyNumberFormat="1" applyFont="1" applyFill="1" applyBorder="1" applyAlignment="1">
      <alignment horizontal="right" vertical="center"/>
    </xf>
    <xf numFmtId="0" fontId="14" fillId="2" borderId="0" xfId="0" applyFont="1" applyFill="1" applyAlignment="1">
      <alignment horizontal="left" vertical="top" wrapText="1"/>
    </xf>
    <xf numFmtId="49" fontId="11" fillId="2" borderId="0" xfId="23" applyNumberFormat="1" applyFont="1" applyFill="1" applyAlignment="1">
      <alignment horizontal="center" vertical="center" wrapText="1"/>
    </xf>
    <xf numFmtId="49" fontId="12" fillId="2" borderId="0" xfId="23" applyNumberFormat="1" applyFont="1" applyFill="1" applyAlignment="1">
      <alignment horizontal="center" vertical="center" wrapText="1"/>
    </xf>
    <xf numFmtId="0" fontId="18" fillId="4" borderId="0" xfId="7" applyFont="1" applyFill="1" applyAlignment="1">
      <alignment horizontal="left" wrapText="1"/>
    </xf>
    <xf numFmtId="0" fontId="21" fillId="0" borderId="16" xfId="7" applyFont="1" applyBorder="1" applyAlignment="1">
      <alignment horizontal="left" vertical="top" wrapText="1"/>
    </xf>
    <xf numFmtId="0" fontId="21" fillId="0" borderId="0" xfId="7" applyFont="1" applyAlignment="1">
      <alignment horizontal="left" vertical="top" wrapText="1"/>
    </xf>
    <xf numFmtId="0" fontId="33" fillId="0" borderId="5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3" fontId="43" fillId="13" borderId="21" xfId="9" applyNumberFormat="1" applyFont="1" applyFill="1" applyBorder="1" applyAlignment="1">
      <alignment horizontal="center" vertical="center"/>
    </xf>
    <xf numFmtId="3" fontId="43" fillId="13" borderId="29" xfId="9" applyNumberFormat="1" applyFont="1" applyFill="1" applyBorder="1" applyAlignment="1">
      <alignment horizontal="center" vertical="center"/>
    </xf>
    <xf numFmtId="3" fontId="43" fillId="13" borderId="22" xfId="9" applyNumberFormat="1" applyFont="1" applyFill="1" applyBorder="1" applyAlignment="1">
      <alignment horizontal="center" vertical="center"/>
    </xf>
    <xf numFmtId="0" fontId="4" fillId="0" borderId="2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3" fontId="51" fillId="13" borderId="21" xfId="9" applyNumberFormat="1" applyFont="1" applyFill="1" applyBorder="1" applyAlignment="1">
      <alignment horizontal="center" vertical="center"/>
    </xf>
    <xf numFmtId="3" fontId="51" fillId="13" borderId="29" xfId="9" applyNumberFormat="1" applyFont="1" applyFill="1" applyBorder="1" applyAlignment="1">
      <alignment horizontal="center" vertical="center"/>
    </xf>
    <xf numFmtId="3" fontId="51" fillId="13" borderId="22" xfId="9" applyNumberFormat="1" applyFont="1" applyFill="1" applyBorder="1" applyAlignment="1">
      <alignment horizontal="center" vertical="center"/>
    </xf>
    <xf numFmtId="3" fontId="41" fillId="0" borderId="6" xfId="9" applyNumberFormat="1" applyFont="1" applyFill="1" applyBorder="1" applyAlignment="1">
      <alignment horizontal="center" vertical="center"/>
    </xf>
    <xf numFmtId="0" fontId="3" fillId="0" borderId="5" xfId="8" applyFont="1" applyBorder="1" applyAlignment="1">
      <alignment horizontal="left" vertical="center" wrapText="1"/>
    </xf>
    <xf numFmtId="0" fontId="3" fillId="0" borderId="5" xfId="8" applyFont="1" applyBorder="1" applyAlignment="1">
      <alignment horizontal="left" vertical="center"/>
    </xf>
    <xf numFmtId="0" fontId="4" fillId="0" borderId="1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left" vertical="center" wrapText="1"/>
    </xf>
    <xf numFmtId="0" fontId="45" fillId="0" borderId="5" xfId="0" applyFont="1" applyBorder="1" applyAlignment="1">
      <alignment horizontal="left" wrapText="1"/>
    </xf>
    <xf numFmtId="0" fontId="45" fillId="0" borderId="5" xfId="0" applyFont="1" applyBorder="1" applyAlignment="1">
      <alignment horizontal="left" vertical="center" wrapText="1"/>
    </xf>
    <xf numFmtId="0" fontId="37" fillId="2" borderId="0" xfId="0" applyFont="1" applyFill="1" applyAlignment="1">
      <alignment horizontal="center"/>
    </xf>
    <xf numFmtId="0" fontId="45" fillId="0" borderId="1" xfId="0" applyFont="1" applyBorder="1" applyAlignment="1">
      <alignment horizontal="left" vertical="center" wrapText="1"/>
    </xf>
    <xf numFmtId="0" fontId="43" fillId="13" borderId="0" xfId="9" applyFont="1" applyFill="1" applyAlignment="1">
      <alignment horizontal="center" vertical="center" wrapText="1"/>
    </xf>
    <xf numFmtId="0" fontId="43" fillId="13" borderId="65" xfId="9" applyFont="1" applyFill="1" applyBorder="1" applyAlignment="1">
      <alignment horizontal="center" vertical="center" wrapText="1"/>
    </xf>
    <xf numFmtId="0" fontId="43" fillId="13" borderId="11" xfId="9" applyFont="1" applyFill="1" applyBorder="1" applyAlignment="1">
      <alignment horizontal="center" vertical="center"/>
    </xf>
    <xf numFmtId="0" fontId="45" fillId="0" borderId="12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left" vertical="top" wrapText="1"/>
    </xf>
    <xf numFmtId="0" fontId="46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0" fillId="11" borderId="1" xfId="0" applyFont="1" applyFill="1" applyBorder="1" applyAlignment="1">
      <alignment horizontal="left"/>
    </xf>
    <xf numFmtId="0" fontId="17" fillId="23" borderId="1" xfId="0" applyFont="1" applyFill="1" applyBorder="1" applyAlignment="1">
      <alignment horizontal="left"/>
    </xf>
    <xf numFmtId="0" fontId="3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51" fillId="13" borderId="14" xfId="9" applyNumberFormat="1" applyFont="1" applyFill="1" applyBorder="1" applyAlignment="1">
      <alignment horizontal="center" vertical="center"/>
    </xf>
    <xf numFmtId="3" fontId="51" fillId="13" borderId="25" xfId="9" applyNumberFormat="1" applyFont="1" applyFill="1" applyBorder="1" applyAlignment="1">
      <alignment horizontal="center" vertical="center"/>
    </xf>
    <xf numFmtId="3" fontId="51" fillId="13" borderId="21" xfId="9" applyNumberFormat="1" applyFont="1" applyFill="1" applyBorder="1" applyAlignment="1">
      <alignment horizontal="center" vertical="center" wrapText="1"/>
    </xf>
    <xf numFmtId="3" fontId="51" fillId="13" borderId="29" xfId="9" applyNumberFormat="1" applyFont="1" applyFill="1" applyBorder="1" applyAlignment="1">
      <alignment horizontal="center" vertical="center" wrapText="1"/>
    </xf>
    <xf numFmtId="3" fontId="51" fillId="13" borderId="22" xfId="9" applyNumberFormat="1" applyFont="1" applyFill="1" applyBorder="1" applyAlignment="1">
      <alignment horizontal="center" vertical="center" wrapText="1"/>
    </xf>
    <xf numFmtId="0" fontId="42" fillId="2" borderId="0" xfId="0" applyFont="1" applyFill="1" applyAlignment="1">
      <alignment horizontal="left" vertical="center" wrapText="1"/>
    </xf>
    <xf numFmtId="0" fontId="20" fillId="2" borderId="0" xfId="0" applyFont="1" applyFill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20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6" fillId="2" borderId="0" xfId="0" applyFont="1" applyFill="1" applyAlignment="1">
      <alignment horizontal="left" vertical="center" wrapText="1"/>
    </xf>
    <xf numFmtId="0" fontId="52" fillId="0" borderId="1" xfId="0" applyFont="1" applyBorder="1" applyAlignment="1">
      <alignment horizontal="left" vertical="top" wrapText="1"/>
    </xf>
    <xf numFmtId="0" fontId="46" fillId="2" borderId="0" xfId="0" applyFont="1" applyFill="1" applyAlignment="1">
      <alignment horizontal="left" wrapText="1"/>
    </xf>
    <xf numFmtId="0" fontId="52" fillId="0" borderId="5" xfId="0" applyFont="1" applyBorder="1" applyAlignment="1">
      <alignment horizontal="left" vertical="top" wrapText="1"/>
    </xf>
    <xf numFmtId="0" fontId="52" fillId="0" borderId="0" xfId="0" applyFont="1" applyAlignment="1">
      <alignment horizontal="left" vertical="top" wrapText="1"/>
    </xf>
    <xf numFmtId="0" fontId="52" fillId="2" borderId="5" xfId="0" applyFont="1" applyFill="1" applyBorder="1" applyAlignment="1">
      <alignment horizontal="left"/>
    </xf>
    <xf numFmtId="0" fontId="58" fillId="4" borderId="47" xfId="2" applyFont="1" applyFill="1" applyBorder="1" applyAlignment="1">
      <alignment horizontal="left" vertical="center"/>
    </xf>
    <xf numFmtId="0" fontId="9" fillId="0" borderId="47" xfId="2" applyFont="1" applyBorder="1" applyAlignment="1">
      <alignment vertical="center"/>
    </xf>
    <xf numFmtId="0" fontId="58" fillId="4" borderId="48" xfId="2" applyFont="1" applyFill="1" applyBorder="1" applyAlignment="1">
      <alignment horizontal="left" vertical="center" wrapText="1"/>
    </xf>
    <xf numFmtId="0" fontId="9" fillId="0" borderId="48" xfId="2" applyFont="1" applyBorder="1" applyAlignment="1">
      <alignment vertical="center"/>
    </xf>
    <xf numFmtId="3" fontId="17" fillId="4" borderId="6" xfId="17" applyNumberFormat="1" applyFont="1" applyFill="1" applyBorder="1" applyAlignment="1">
      <alignment horizontal="right" vertical="center" wrapText="1"/>
    </xf>
    <xf numFmtId="3" fontId="39" fillId="0" borderId="0" xfId="0" applyNumberFormat="1" applyFont="1" applyAlignment="1">
      <alignment horizontal="center"/>
    </xf>
    <xf numFmtId="0" fontId="55" fillId="0" borderId="5" xfId="0" applyFont="1" applyBorder="1" applyAlignment="1">
      <alignment horizontal="left" vertical="center"/>
    </xf>
    <xf numFmtId="0" fontId="55" fillId="0" borderId="2" xfId="0" applyFont="1" applyBorder="1" applyAlignment="1">
      <alignment horizontal="left" vertical="center"/>
    </xf>
    <xf numFmtId="0" fontId="53" fillId="17" borderId="37" xfId="5" applyFont="1" applyFill="1" applyBorder="1" applyAlignment="1">
      <alignment horizontal="center" vertical="center" wrapText="1"/>
    </xf>
    <xf numFmtId="0" fontId="53" fillId="17" borderId="38" xfId="5" applyFont="1" applyFill="1" applyBorder="1" applyAlignment="1">
      <alignment horizontal="center" vertical="center" wrapText="1"/>
    </xf>
    <xf numFmtId="0" fontId="53" fillId="17" borderId="5" xfId="5" applyFont="1" applyFill="1" applyBorder="1" applyAlignment="1">
      <alignment horizontal="center" vertical="center" wrapText="1"/>
    </xf>
    <xf numFmtId="0" fontId="35" fillId="0" borderId="3" xfId="5" applyFont="1" applyBorder="1" applyAlignment="1">
      <alignment horizontal="left" vertical="center" wrapText="1"/>
    </xf>
    <xf numFmtId="0" fontId="32" fillId="0" borderId="0" xfId="0" applyFont="1" applyAlignment="1">
      <alignment horizontal="left" vertical="center"/>
    </xf>
    <xf numFmtId="0" fontId="63" fillId="0" borderId="45" xfId="0" applyFont="1" applyBorder="1" applyAlignment="1">
      <alignment horizontal="center" vertical="center" textRotation="90" wrapText="1"/>
    </xf>
    <xf numFmtId="0" fontId="63" fillId="0" borderId="0" xfId="0" applyFont="1" applyAlignment="1">
      <alignment horizontal="center" vertical="center" textRotation="90" wrapText="1"/>
    </xf>
    <xf numFmtId="0" fontId="63" fillId="0" borderId="43" xfId="0" applyFont="1" applyBorder="1" applyAlignment="1">
      <alignment horizontal="center" vertical="center" textRotation="90" wrapText="1"/>
    </xf>
    <xf numFmtId="0" fontId="65" fillId="0" borderId="0" xfId="0" applyFont="1" applyAlignment="1">
      <alignment horizontal="left" vertical="center" wrapText="1"/>
    </xf>
    <xf numFmtId="0" fontId="30" fillId="2" borderId="55" xfId="26" applyFont="1" applyFill="1" applyBorder="1" applyAlignment="1">
      <alignment horizontal="left" vertical="center"/>
    </xf>
    <xf numFmtId="0" fontId="28" fillId="0" borderId="51" xfId="26" applyFont="1" applyBorder="1" applyAlignment="1">
      <alignment horizontal="center" vertical="center" textRotation="90" wrapText="1"/>
    </xf>
    <xf numFmtId="0" fontId="28" fillId="0" borderId="0" xfId="26" applyFont="1" applyAlignment="1">
      <alignment horizontal="center" vertical="center" textRotation="90" wrapText="1"/>
    </xf>
    <xf numFmtId="0" fontId="28" fillId="0" borderId="54" xfId="26" applyFont="1" applyBorder="1" applyAlignment="1">
      <alignment horizontal="center" vertical="center" textRotation="90" wrapText="1"/>
    </xf>
    <xf numFmtId="0" fontId="81" fillId="0" borderId="51" xfId="26" applyFont="1" applyBorder="1" applyAlignment="1">
      <alignment horizontal="center" vertical="center" textRotation="90" wrapText="1"/>
    </xf>
    <xf numFmtId="0" fontId="81" fillId="0" borderId="0" xfId="26" applyFont="1" applyAlignment="1">
      <alignment horizontal="center" vertical="center" textRotation="90" wrapText="1"/>
    </xf>
    <xf numFmtId="0" fontId="81" fillId="0" borderId="54" xfId="26" applyFont="1" applyBorder="1" applyAlignment="1">
      <alignment horizontal="center" vertical="center" textRotation="90" wrapText="1"/>
    </xf>
    <xf numFmtId="0" fontId="24" fillId="0" borderId="51" xfId="27" applyFont="1" applyFill="1" applyBorder="1" applyAlignment="1">
      <alignment horizontal="center" vertical="center" textRotation="90" wrapText="1"/>
    </xf>
    <xf numFmtId="0" fontId="24" fillId="0" borderId="0" xfId="27" applyFont="1" applyFill="1" applyBorder="1" applyAlignment="1">
      <alignment horizontal="center" vertical="center" textRotation="90" wrapText="1"/>
    </xf>
    <xf numFmtId="0" fontId="24" fillId="0" borderId="54" xfId="27" applyFont="1" applyFill="1" applyBorder="1" applyAlignment="1">
      <alignment horizontal="center" vertical="center" textRotation="90" wrapText="1"/>
    </xf>
    <xf numFmtId="0" fontId="32" fillId="0" borderId="0" xfId="26" applyFont="1" applyAlignment="1">
      <alignment horizontal="left" vertical="center"/>
    </xf>
  </cellXfs>
  <cellStyles count="33">
    <cellStyle name="Hipervínculo" xfId="24" builtinId="8"/>
    <cellStyle name="Incorrecto 2" xfId="27" xr:uid="{00000000-0005-0000-0000-000001000000}"/>
    <cellStyle name="Millares" xfId="19" builtinId="3"/>
    <cellStyle name="Millares 2" xfId="20" xr:uid="{00000000-0005-0000-0000-000003000000}"/>
    <cellStyle name="Millares 2 2" xfId="13" xr:uid="{00000000-0005-0000-0000-000004000000}"/>
    <cellStyle name="Millares 2 3" xfId="4" xr:uid="{00000000-0005-0000-0000-000005000000}"/>
    <cellStyle name="Millares 2 3 2" xfId="16" xr:uid="{00000000-0005-0000-0000-000006000000}"/>
    <cellStyle name="Millares 2 4" xfId="28" xr:uid="{00000000-0005-0000-0000-000007000000}"/>
    <cellStyle name="Millares 2 4 2" xfId="29" xr:uid="{23749804-27B3-4828-A63A-B8A7DBE7A4CB}"/>
    <cellStyle name="Millares 5" xfId="32" xr:uid="{AE7382F7-AF86-4223-82F8-82E97027225B}"/>
    <cellStyle name="Millares 7" xfId="6" xr:uid="{00000000-0005-0000-0000-000008000000}"/>
    <cellStyle name="Millares 8" xfId="10" xr:uid="{00000000-0005-0000-0000-000009000000}"/>
    <cellStyle name="Millares 8 2" xfId="18" xr:uid="{00000000-0005-0000-0000-00000A000000}"/>
    <cellStyle name="Millares 8 3" xfId="3" xr:uid="{00000000-0005-0000-0000-00000B000000}"/>
    <cellStyle name="Normal" xfId="0" builtinId="0"/>
    <cellStyle name="Normal 10" xfId="15" xr:uid="{00000000-0005-0000-0000-00000D000000}"/>
    <cellStyle name="Normal 12 2" xfId="14" xr:uid="{00000000-0005-0000-0000-00000E000000}"/>
    <cellStyle name="Normal 2" xfId="25" xr:uid="{00000000-0005-0000-0000-00000F000000}"/>
    <cellStyle name="Normal 2 2" xfId="8" xr:uid="{00000000-0005-0000-0000-000010000000}"/>
    <cellStyle name="Normal 2 2 2" xfId="12" xr:uid="{00000000-0005-0000-0000-000011000000}"/>
    <cellStyle name="Normal 2 7 2" xfId="17" xr:uid="{00000000-0005-0000-0000-000012000000}"/>
    <cellStyle name="Normal 3" xfId="21" xr:uid="{00000000-0005-0000-0000-000013000000}"/>
    <cellStyle name="Normal 3 2" xfId="22" xr:uid="{00000000-0005-0000-0000-000014000000}"/>
    <cellStyle name="Normal 3 2 3" xfId="2" xr:uid="{00000000-0005-0000-0000-000015000000}"/>
    <cellStyle name="Normal 39" xfId="30" xr:uid="{15268BDD-5A79-467E-9F34-7AD10D978169}"/>
    <cellStyle name="Normal 39 2" xfId="31" xr:uid="{E27ADAA8-413C-4DDB-9FA2-345197C35B1D}"/>
    <cellStyle name="Normal 4" xfId="26" xr:uid="{00000000-0005-0000-0000-000016000000}"/>
    <cellStyle name="Normal 4 3" xfId="7" xr:uid="{00000000-0005-0000-0000-000017000000}"/>
    <cellStyle name="Normal 6" xfId="5" xr:uid="{00000000-0005-0000-0000-000018000000}"/>
    <cellStyle name="Normal 65 3 4" xfId="23" xr:uid="{00000000-0005-0000-0000-000019000000}"/>
    <cellStyle name="Porcentaje" xfId="1" builtinId="5"/>
    <cellStyle name="Porcentaje 2" xfId="11" xr:uid="{00000000-0005-0000-0000-00001B000000}"/>
    <cellStyle name="TEXTO NORMAL" xfId="9" xr:uid="{00000000-0005-0000-0000-00001C000000}"/>
  </cellStyles>
  <dxfs count="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ill>
        <patternFill patternType="none"/>
      </fill>
    </dxf>
  </dxfs>
  <tableStyles count="0" defaultTableStyle="TableStyleMedium2" defaultPivotStyle="PivotStyleLight16"/>
  <colors>
    <mruColors>
      <color rgb="FF93B7FF"/>
      <color rgb="FF002060"/>
      <color rgb="FFFF7575"/>
      <color rgb="FF002B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</c:spPr>
          <c:invertIfNegative val="0"/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D221-415B-A8CF-CAFB1AE97161}"/>
              </c:ext>
            </c:extLst>
          </c:dPt>
          <c:dPt>
            <c:idx val="9"/>
            <c:invertIfNegative val="0"/>
            <c:bubble3D val="0"/>
            <c:spPr>
              <a:solidFill>
                <a:srgbClr val="FF7575"/>
              </a:solidFill>
            </c:spPr>
            <c:extLst>
              <c:ext xmlns:c16="http://schemas.microsoft.com/office/drawing/2014/chart" uri="{C3380CC4-5D6E-409C-BE32-E72D297353CC}">
                <c16:uniqueId val="{00000002-D221-415B-A8CF-CAFB1AE9716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'1. PRODUCCIÓN METÁLICA'!$A$22:$A$31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(Ene-Jun)</c:v>
                </c:pt>
              </c:strCache>
            </c:strRef>
          </c:cat>
          <c:val>
            <c:numRef>
              <c:f>'1. PRODUCCIÓN METÁLICA'!$O$22:$O$31</c:f>
              <c:numCache>
                <c:formatCode>#,##0</c:formatCode>
                <c:ptCount val="10"/>
                <c:pt idx="0">
                  <c:v>2352.9595047380653</c:v>
                </c:pt>
                <c:pt idx="1">
                  <c:v>2440.1811105834286</c:v>
                </c:pt>
                <c:pt idx="2">
                  <c:v>2416.8811002070697</c:v>
                </c:pt>
                <c:pt idx="3">
                  <c:v>2437.9253739027731</c:v>
                </c:pt>
                <c:pt idx="4">
                  <c:v>2150.1259121219628</c:v>
                </c:pt>
                <c:pt idx="5">
                  <c:v>2326.0353089323735</c:v>
                </c:pt>
                <c:pt idx="6">
                  <c:v>2445.2708303173977</c:v>
                </c:pt>
                <c:pt idx="7">
                  <c:v>2755.2443167853276</c:v>
                </c:pt>
                <c:pt idx="8">
                  <c:v>2736.2371072517262</c:v>
                </c:pt>
                <c:pt idx="9">
                  <c:v>1336.6589539356119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21-415B-A8CF-CAFB1AE971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sz="900"/>
            </a:pPr>
            <a:endParaRPr lang="es-PE"/>
          </a:p>
        </c:txPr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crossAx val="173291776"/>
        <c:crosses val="autoZero"/>
        <c:crossBetween val="between"/>
        <c:majorUnit val="1000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dLbls>
            <c:dLbl>
              <c:idx val="4"/>
              <c:layout>
                <c:manualLayout>
                  <c:x val="1.7890771066875985E-3"/>
                  <c:y val="1.39500755720629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5E-4D25-BFA2-782D5BC62573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'6. EXPORTACIONES'!$B$58:$I$58</c:f>
              <c:strCache>
                <c:ptCount val="8"/>
                <c:pt idx="0">
                  <c:v>COBRE</c:v>
                </c:pt>
                <c:pt idx="1">
                  <c:v>ORO</c:v>
                </c:pt>
                <c:pt idx="2">
                  <c:v>ZINC</c:v>
                </c:pt>
                <c:pt idx="3">
                  <c:v>PLATA</c:v>
                </c:pt>
                <c:pt idx="4">
                  <c:v>PLOMO</c:v>
                </c:pt>
                <c:pt idx="5">
                  <c:v>ESTAÑO</c:v>
                </c:pt>
                <c:pt idx="6">
                  <c:v>HIERRO</c:v>
                </c:pt>
                <c:pt idx="7">
                  <c:v>MOLIBDENO</c:v>
                </c:pt>
              </c:strCache>
            </c:strRef>
          </c:cat>
          <c:val>
            <c:numRef>
              <c:f>'6. EXPORTACIONES'!$B$80:$I$80</c:f>
              <c:numCache>
                <c:formatCode>0.0%</c:formatCode>
                <c:ptCount val="8"/>
                <c:pt idx="0">
                  <c:v>-0.22458250741015839</c:v>
                </c:pt>
                <c:pt idx="1">
                  <c:v>-0.15416075164357179</c:v>
                </c:pt>
                <c:pt idx="2">
                  <c:v>-8.9443810402017099E-2</c:v>
                </c:pt>
                <c:pt idx="3">
                  <c:v>-9.1228642213073585E-2</c:v>
                </c:pt>
                <c:pt idx="4">
                  <c:v>-0.54235073891943131</c:v>
                </c:pt>
                <c:pt idx="5">
                  <c:v>9.3700349149306916E-2</c:v>
                </c:pt>
                <c:pt idx="6">
                  <c:v>-0.83147752566901534</c:v>
                </c:pt>
                <c:pt idx="7">
                  <c:v>-6.0729232350422713E-2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5E-4D25-BFA2-782D5BC625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17940080"/>
        <c:axId val="417940640"/>
      </c:barChart>
      <c:catAx>
        <c:axId val="417940080"/>
        <c:scaling>
          <c:orientation val="minMax"/>
        </c:scaling>
        <c:delete val="0"/>
        <c:axPos val="b"/>
        <c:numFmt formatCode="General" sourceLinked="1"/>
        <c:majorTickMark val="none"/>
        <c:minorTickMark val="out"/>
        <c:tickLblPos val="low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640"/>
        <c:crossesAt val="0"/>
        <c:auto val="1"/>
        <c:lblAlgn val="ctr"/>
        <c:lblOffset val="100"/>
        <c:noMultiLvlLbl val="0"/>
      </c:catAx>
      <c:valAx>
        <c:axId val="417940640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00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"/>
          <c:order val="0"/>
          <c:spPr>
            <a:solidFill>
              <a:srgbClr val="002060"/>
            </a:solidFill>
          </c:spPr>
          <c:invertIfNegative val="0"/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BF1-4446-AD3B-D82D6BC3D690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BF1-4446-AD3B-D82D6BC3D690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2BF1-4446-AD3B-D82D6BC3D690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4-2BF1-4446-AD3B-D82D6BC3D690}"/>
              </c:ext>
            </c:extLst>
          </c:dPt>
          <c:dLbls>
            <c:dLbl>
              <c:idx val="6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BF1-4446-AD3B-D82D6BC3D690}"/>
                </c:ext>
              </c:extLst>
            </c:dLbl>
            <c:dLbl>
              <c:idx val="10"/>
              <c:numFmt formatCode="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800" b="0" i="0" u="none" strike="noStrike" baseline="0">
                      <a:solidFill>
                        <a:srgbClr val="80808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BF1-4446-AD3B-D82D6BC3D690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808080"/>
                    </a:solidFill>
                    <a:latin typeface="Calibri"/>
                    <a:ea typeface="Calibri"/>
                    <a:cs typeface="Calibri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'6. EXPORTACIONES'!$A$6:$A$16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 
(Ene - May)</c:v>
                </c:pt>
              </c:strCache>
            </c:strRef>
          </c:cat>
          <c:val>
            <c:numRef>
              <c:f>'6. EXPORTACIONES'!$K$6:$K$16</c:f>
              <c:numCache>
                <c:formatCode>_-* #,##0_-;\-* #,##0_-;_-* "-"??_-;_-@_-</c:formatCode>
                <c:ptCount val="11"/>
                <c:pt idx="0">
                  <c:v>18949.83056080811</c:v>
                </c:pt>
                <c:pt idx="1">
                  <c:v>21825.521895734943</c:v>
                </c:pt>
                <c:pt idx="2">
                  <c:v>27564.080812126464</c:v>
                </c:pt>
                <c:pt idx="3">
                  <c:v>28904.416009361157</c:v>
                </c:pt>
                <c:pt idx="4">
                  <c:v>28350.684823899443</c:v>
                </c:pt>
                <c:pt idx="5">
                  <c:v>26123.679105276184</c:v>
                </c:pt>
                <c:pt idx="6">
                  <c:v>39900.752947377376</c:v>
                </c:pt>
                <c:pt idx="7">
                  <c:v>38278.00956854003</c:v>
                </c:pt>
                <c:pt idx="8">
                  <c:v>42397.759463426621</c:v>
                </c:pt>
                <c:pt idx="9">
                  <c:v>47933.74064288965</c:v>
                </c:pt>
                <c:pt idx="10" formatCode="_-* #,##0.0_-;\-* #,##0.0_-;_-* &quot;-&quot;??_-;_-@_-">
                  <c:v>21286.484337331149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BF1-4446-AD3B-D82D6BC3D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17942880"/>
        <c:axId val="417943440"/>
      </c:barChart>
      <c:catAx>
        <c:axId val="41794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0" vert="horz"/>
          <a:lstStyle/>
          <a:p>
            <a:pPr>
              <a:defRPr sz="1000" b="0" i="0" u="none" strike="noStrike" baseline="0">
                <a:ln>
                  <a:noFill/>
                </a:ln>
                <a:solidFill>
                  <a:sysClr val="windowText" lastClr="000000"/>
                </a:solidFill>
                <a:effectLst/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3440"/>
        <c:crosses val="autoZero"/>
        <c:auto val="1"/>
        <c:lblAlgn val="ctr"/>
        <c:lblOffset val="100"/>
        <c:tickMarkSkip val="1"/>
        <c:noMultiLvlLbl val="0"/>
      </c:catAx>
      <c:valAx>
        <c:axId val="417943440"/>
        <c:scaling>
          <c:orientation val="minMax"/>
        </c:scaling>
        <c:delete val="0"/>
        <c:axPos val="l"/>
        <c:numFmt formatCode="_-* #,##0_-;\-* #,##0_-;_-* &quot;-&quot;??_-;_-@_-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808080"/>
                </a:solidFill>
                <a:latin typeface="Calibri"/>
                <a:ea typeface="Calibri"/>
                <a:cs typeface="Calibri"/>
              </a:defRPr>
            </a:pPr>
            <a:endParaRPr lang="es-PE"/>
          </a:p>
        </c:txPr>
        <c:crossAx val="417942880"/>
        <c:crosses val="autoZero"/>
        <c:crossBetween val="between"/>
        <c:majorUnit val="10000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</c:spPr>
          <c:invertIfNegative val="0"/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9098-4A74-9114-50F57B31DF18}"/>
              </c:ext>
            </c:extLst>
          </c:dPt>
          <c:dPt>
            <c:idx val="9"/>
            <c:invertIfNegative val="0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2-9098-4A74-9114-50F57B31DF1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'7. INVERSIONES'!$A$21:$A$30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
(ene-jun)</c:v>
                </c:pt>
              </c:strCache>
            </c:strRef>
          </c:cat>
          <c:val>
            <c:numRef>
              <c:f>'7. INVERSIONES'!$I$21:$I$30</c:f>
              <c:numCache>
                <c:formatCode>_ * #,##0_ ;_ * \-#,##0_ ;_ * "-"??_ ;_ @_ </c:formatCode>
                <c:ptCount val="10"/>
                <c:pt idx="0">
                  <c:v>3334.1488452199983</c:v>
                </c:pt>
                <c:pt idx="1">
                  <c:v>3974.7368350199986</c:v>
                </c:pt>
                <c:pt idx="2">
                  <c:v>4954.6334482999991</c:v>
                </c:pt>
                <c:pt idx="3">
                  <c:v>5902.6203698999998</c:v>
                </c:pt>
                <c:pt idx="4">
                  <c:v>4309.1731239999999</c:v>
                </c:pt>
                <c:pt idx="5">
                  <c:v>5155.3422629999995</c:v>
                </c:pt>
                <c:pt idx="6">
                  <c:v>5243.9973179999997</c:v>
                </c:pt>
                <c:pt idx="7">
                  <c:v>4936.0891089999996</c:v>
                </c:pt>
                <c:pt idx="8">
                  <c:v>5010.8172960000002</c:v>
                </c:pt>
                <c:pt idx="9">
                  <c:v>2305.9813130000002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98-4A74-9114-50F57B31DF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3291776"/>
        <c:axId val="173301760"/>
      </c:barChart>
      <c:catAx>
        <c:axId val="173291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73301760"/>
        <c:crosses val="autoZero"/>
        <c:auto val="1"/>
        <c:lblAlgn val="ctr"/>
        <c:lblOffset val="100"/>
        <c:noMultiLvlLbl val="0"/>
      </c:catAx>
      <c:valAx>
        <c:axId val="173301760"/>
        <c:scaling>
          <c:orientation val="minMax"/>
        </c:scaling>
        <c:delete val="0"/>
        <c:axPos val="l"/>
        <c:numFmt formatCode="_ * #,##0_ ;_ * \-#,##0_ ;_ * &quot;-&quot;??_ ;_ @_ " sourceLinked="1"/>
        <c:majorTickMark val="out"/>
        <c:minorTickMark val="none"/>
        <c:tickLblPos val="nextTo"/>
        <c:crossAx val="1732917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1.3906996957844416E-2"/>
          <c:y val="9.8845734179087513E-2"/>
          <c:w val="0.96175575836592786"/>
          <c:h val="0.70252708006868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3B7FF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93B7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66-4F7F-B08D-0F9FEB608DE1}"/>
              </c:ext>
            </c:extLst>
          </c:dPt>
          <c:dPt>
            <c:idx val="9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166-4F7F-B08D-0F9FEB608DE1}"/>
              </c:ext>
            </c:extLst>
          </c:dPt>
          <c:dLbls>
            <c:dLbl>
              <c:idx val="4"/>
              <c:layout>
                <c:manualLayout>
                  <c:x val="-8.6918730986527588E-3"/>
                  <c:y val="-3.292180216537320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166-4F7F-B08D-0F9FEB608DE1}"/>
                </c:ext>
              </c:extLst>
            </c:dLbl>
            <c:dLbl>
              <c:idx val="8"/>
              <c:layout>
                <c:manualLayout>
                  <c:x val="4.5433501959589283E-4"/>
                  <c:y val="-3.240765551880331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166-4F7F-B08D-0F9FEB608DE1}"/>
                </c:ext>
              </c:extLst>
            </c:dLbl>
            <c:dLbl>
              <c:idx val="9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5166-4F7F-B08D-0F9FEB608DE1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'15. RECAUDACIÓN'!$A$11:$A$20</c:f>
              <c:strCach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 
(ene-jun)</c:v>
                </c:pt>
              </c:strCache>
            </c:strRef>
          </c:cat>
          <c:val>
            <c:numRef>
              <c:f>'15. RECAUDACIÓN'!$G$11:$G$20</c:f>
              <c:numCache>
                <c:formatCode>_ * #,##0.0_ ;_ * \-#,##0.0_ ;_ * "-"??_ ;_ @_ </c:formatCode>
                <c:ptCount val="10"/>
                <c:pt idx="0">
                  <c:v>5997.20368478</c:v>
                </c:pt>
                <c:pt idx="1">
                  <c:v>9080.0895316599999</c:v>
                </c:pt>
                <c:pt idx="2">
                  <c:v>12248.277471096666</c:v>
                </c:pt>
                <c:pt idx="3">
                  <c:v>10513.433204446665</c:v>
                </c:pt>
                <c:pt idx="4">
                  <c:v>8016.9140878100006</c:v>
                </c:pt>
                <c:pt idx="5">
                  <c:v>24484.571917260004</c:v>
                </c:pt>
                <c:pt idx="6">
                  <c:v>23585.966682310001</c:v>
                </c:pt>
                <c:pt idx="7">
                  <c:v>16111.600872479999</c:v>
                </c:pt>
                <c:pt idx="8">
                  <c:v>18383.583112369997</c:v>
                </c:pt>
                <c:pt idx="9">
                  <c:v>12652.311450000001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166-4F7F-B08D-0F9FEB608D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313296399"/>
        <c:axId val="313285583"/>
      </c:barChart>
      <c:catAx>
        <c:axId val="313296399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65000"/>
                <a:lumOff val="3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85583"/>
        <c:crosses val="autoZero"/>
        <c:auto val="1"/>
        <c:lblAlgn val="ctr"/>
        <c:lblOffset val="100"/>
        <c:noMultiLvlLbl val="0"/>
      </c:catAx>
      <c:valAx>
        <c:axId val="313285583"/>
        <c:scaling>
          <c:orientation val="minMax"/>
          <c:max val="2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tx1">
                <a:lumMod val="65000"/>
                <a:lumOff val="3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313296399"/>
        <c:crosses val="autoZero"/>
        <c:crossBetween val="between"/>
        <c:majorUnit val="500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CONTENIDO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4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hyperlink" Target="#CONTENIDO!A1"/><Relationship Id="rId1" Type="http://schemas.openxmlformats.org/officeDocument/2006/relationships/chart" Target="../charts/chart5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hyperlink" Target="#CONTENID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565785</xdr:colOff>
      <xdr:row>1</xdr:row>
      <xdr:rowOff>19050</xdr:rowOff>
    </xdr:from>
    <xdr:to>
      <xdr:col>9</xdr:col>
      <xdr:colOff>408829</xdr:colOff>
      <xdr:row>8</xdr:row>
      <xdr:rowOff>9348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5505" y="194310"/>
          <a:ext cx="6131449" cy="1217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63207</xdr:colOff>
      <xdr:row>57</xdr:row>
      <xdr:rowOff>19050</xdr:rowOff>
    </xdr:from>
    <xdr:to>
      <xdr:col>13</xdr:col>
      <xdr:colOff>542924</xdr:colOff>
      <xdr:row>64</xdr:row>
      <xdr:rowOff>1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22CF479A-6C5B-4218-B495-0C1E2341AB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9524</xdr:colOff>
      <xdr:row>0</xdr:row>
      <xdr:rowOff>85725</xdr:rowOff>
    </xdr:from>
    <xdr:to>
      <xdr:col>13</xdr:col>
      <xdr:colOff>828562</xdr:colOff>
      <xdr:row>2</xdr:row>
      <xdr:rowOff>76327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259619-F332-4FB1-8CF6-7DC2AFEBBC0F}"/>
            </a:ext>
          </a:extLst>
        </xdr:cNvPr>
        <xdr:cNvSpPr/>
      </xdr:nvSpPr>
      <xdr:spPr>
        <a:xfrm>
          <a:off x="10077449" y="85725"/>
          <a:ext cx="1647713" cy="371602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0</xdr:row>
      <xdr:rowOff>66675</xdr:rowOff>
    </xdr:from>
    <xdr:to>
      <xdr:col>7</xdr:col>
      <xdr:colOff>723900</xdr:colOff>
      <xdr:row>2</xdr:row>
      <xdr:rowOff>95377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F496A9F-D2E6-4880-A756-0BEE0F252AD6}"/>
            </a:ext>
          </a:extLst>
        </xdr:cNvPr>
        <xdr:cNvSpPr/>
      </xdr:nvSpPr>
      <xdr:spPr>
        <a:xfrm>
          <a:off x="8315325" y="66675"/>
          <a:ext cx="1323975" cy="419227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733424</xdr:colOff>
      <xdr:row>0</xdr:row>
      <xdr:rowOff>85726</xdr:rowOff>
    </xdr:from>
    <xdr:to>
      <xdr:col>7</xdr:col>
      <xdr:colOff>609599</xdr:colOff>
      <xdr:row>2</xdr:row>
      <xdr:rowOff>78009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66FDAE3-ADF6-49C1-B9ED-0D2A038F4619}"/>
            </a:ext>
          </a:extLst>
        </xdr:cNvPr>
        <xdr:cNvSpPr/>
      </xdr:nvSpPr>
      <xdr:spPr>
        <a:xfrm>
          <a:off x="6076949" y="85726"/>
          <a:ext cx="1400175" cy="382808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0</xdr:row>
      <xdr:rowOff>47625</xdr:rowOff>
    </xdr:from>
    <xdr:to>
      <xdr:col>8</xdr:col>
      <xdr:colOff>681429</xdr:colOff>
      <xdr:row>2</xdr:row>
      <xdr:rowOff>108488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DAD2F3-D8D3-4488-92E9-DF9B1835BD97}"/>
            </a:ext>
          </a:extLst>
        </xdr:cNvPr>
        <xdr:cNvSpPr/>
      </xdr:nvSpPr>
      <xdr:spPr>
        <a:xfrm>
          <a:off x="6477000" y="476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419100</xdr:colOff>
      <xdr:row>0</xdr:row>
      <xdr:rowOff>66675</xdr:rowOff>
    </xdr:from>
    <xdr:to>
      <xdr:col>8</xdr:col>
      <xdr:colOff>490929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3846F6-6094-41C5-B36E-FD07623182C0}"/>
            </a:ext>
          </a:extLst>
        </xdr:cNvPr>
        <xdr:cNvSpPr/>
      </xdr:nvSpPr>
      <xdr:spPr>
        <a:xfrm>
          <a:off x="62007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114300</xdr:colOff>
      <xdr:row>0</xdr:row>
      <xdr:rowOff>66675</xdr:rowOff>
    </xdr:from>
    <xdr:to>
      <xdr:col>8</xdr:col>
      <xdr:colOff>500454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94B82-C4F9-4E33-8029-4D23CE0BC98B}"/>
            </a:ext>
          </a:extLst>
        </xdr:cNvPr>
        <xdr:cNvSpPr/>
      </xdr:nvSpPr>
      <xdr:spPr>
        <a:xfrm>
          <a:off x="5276850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1314451</xdr:colOff>
      <xdr:row>0</xdr:row>
      <xdr:rowOff>57150</xdr:rowOff>
    </xdr:from>
    <xdr:to>
      <xdr:col>10</xdr:col>
      <xdr:colOff>90880</xdr:colOff>
      <xdr:row>2</xdr:row>
      <xdr:rowOff>66675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E454FC3-4D81-41E1-A0E8-FA07871C8FE2}"/>
            </a:ext>
          </a:extLst>
        </xdr:cNvPr>
        <xdr:cNvSpPr/>
      </xdr:nvSpPr>
      <xdr:spPr>
        <a:xfrm>
          <a:off x="9953626" y="57150"/>
          <a:ext cx="1472004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483268</xdr:colOff>
      <xdr:row>94</xdr:row>
      <xdr:rowOff>20554</xdr:rowOff>
    </xdr:from>
    <xdr:to>
      <xdr:col>8</xdr:col>
      <xdr:colOff>0</xdr:colOff>
      <xdr:row>108</xdr:row>
      <xdr:rowOff>84722</xdr:rowOff>
    </xdr:to>
    <xdr:graphicFrame macro="">
      <xdr:nvGraphicFramePr>
        <xdr:cNvPr id="2" name="3 Gráfico">
          <a:extLst>
            <a:ext uri="{FF2B5EF4-FFF2-40B4-BE49-F238E27FC236}">
              <a16:creationId xmlns:a16="http://schemas.microsoft.com/office/drawing/2014/main" id="{99E5D0BB-5EF5-4BCE-B683-4CCD015B7EF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314324</xdr:colOff>
      <xdr:row>41</xdr:row>
      <xdr:rowOff>63567</xdr:rowOff>
    </xdr:from>
    <xdr:to>
      <xdr:col>9</xdr:col>
      <xdr:colOff>152399</xdr:colOff>
      <xdr:row>55</xdr:row>
      <xdr:rowOff>94553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C655CAC7-078C-414E-9FAC-361DDB1C38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390525</xdr:colOff>
      <xdr:row>0</xdr:row>
      <xdr:rowOff>85725</xdr:rowOff>
    </xdr:from>
    <xdr:to>
      <xdr:col>10</xdr:col>
      <xdr:colOff>881454</xdr:colOff>
      <xdr:row>2</xdr:row>
      <xdr:rowOff>118013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A6F119D-7B17-43ED-82B7-B4C7E3F0D62C}"/>
            </a:ext>
          </a:extLst>
        </xdr:cNvPr>
        <xdr:cNvSpPr/>
      </xdr:nvSpPr>
      <xdr:spPr>
        <a:xfrm>
          <a:off x="10258425" y="8572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190500</xdr:colOff>
      <xdr:row>0</xdr:row>
      <xdr:rowOff>57150</xdr:rowOff>
    </xdr:from>
    <xdr:to>
      <xdr:col>18</xdr:col>
      <xdr:colOff>5154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63FE6-A4A1-42DF-B7D1-34C97F730011}"/>
            </a:ext>
          </a:extLst>
        </xdr:cNvPr>
        <xdr:cNvSpPr/>
      </xdr:nvSpPr>
      <xdr:spPr>
        <a:xfrm>
          <a:off x="9258300" y="5715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0</xdr:row>
      <xdr:rowOff>57150</xdr:rowOff>
    </xdr:from>
    <xdr:to>
      <xdr:col>3</xdr:col>
      <xdr:colOff>109929</xdr:colOff>
      <xdr:row>2</xdr:row>
      <xdr:rowOff>70388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2B4BEC6-2E3C-4A58-A779-5F597D6FF75D}"/>
            </a:ext>
          </a:extLst>
        </xdr:cNvPr>
        <xdr:cNvSpPr/>
      </xdr:nvSpPr>
      <xdr:spPr>
        <a:xfrm>
          <a:off x="5591175" y="5715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95595</xdr:colOff>
      <xdr:row>52</xdr:row>
      <xdr:rowOff>76200</xdr:rowOff>
    </xdr:from>
    <xdr:to>
      <xdr:col>7</xdr:col>
      <xdr:colOff>866774</xdr:colOff>
      <xdr:row>58</xdr:row>
      <xdr:rowOff>152400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EDD71B36-D718-4683-A1C3-D1BE2B6359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0</xdr:row>
      <xdr:rowOff>57150</xdr:rowOff>
    </xdr:from>
    <xdr:to>
      <xdr:col>8</xdr:col>
      <xdr:colOff>3810</xdr:colOff>
      <xdr:row>2</xdr:row>
      <xdr:rowOff>66675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66018BF-FA71-452F-ACE2-AAA73AFD91DE}"/>
            </a:ext>
          </a:extLst>
        </xdr:cNvPr>
        <xdr:cNvSpPr/>
      </xdr:nvSpPr>
      <xdr:spPr>
        <a:xfrm>
          <a:off x="5972175" y="57150"/>
          <a:ext cx="1470660" cy="3714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990599</xdr:colOff>
      <xdr:row>0</xdr:row>
      <xdr:rowOff>104775</xdr:rowOff>
    </xdr:from>
    <xdr:to>
      <xdr:col>7</xdr:col>
      <xdr:colOff>746759</xdr:colOff>
      <xdr:row>2</xdr:row>
      <xdr:rowOff>133350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A00EA-D157-4FB4-9588-21F29B59F702}"/>
            </a:ext>
          </a:extLst>
        </xdr:cNvPr>
        <xdr:cNvSpPr/>
      </xdr:nvSpPr>
      <xdr:spPr>
        <a:xfrm>
          <a:off x="8496299" y="104775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419100</xdr:colOff>
      <xdr:row>0</xdr:row>
      <xdr:rowOff>76200</xdr:rowOff>
    </xdr:from>
    <xdr:to>
      <xdr:col>7</xdr:col>
      <xdr:colOff>499110</xdr:colOff>
      <xdr:row>2</xdr:row>
      <xdr:rowOff>104775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0DD856-0DC0-495B-8520-38D266A1B451}"/>
            </a:ext>
          </a:extLst>
        </xdr:cNvPr>
        <xdr:cNvSpPr/>
      </xdr:nvSpPr>
      <xdr:spPr>
        <a:xfrm>
          <a:off x="7572375" y="76200"/>
          <a:ext cx="1575435" cy="39052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228600</xdr:colOff>
      <xdr:row>0</xdr:row>
      <xdr:rowOff>76200</xdr:rowOff>
    </xdr:from>
    <xdr:to>
      <xdr:col>14</xdr:col>
      <xdr:colOff>24204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E96FDC8-9DD7-4C86-84E0-4F6A48506DBE}"/>
            </a:ext>
          </a:extLst>
        </xdr:cNvPr>
        <xdr:cNvSpPr/>
      </xdr:nvSpPr>
      <xdr:spPr>
        <a:xfrm>
          <a:off x="11125200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352425</xdr:colOff>
      <xdr:row>0</xdr:row>
      <xdr:rowOff>85725</xdr:rowOff>
    </xdr:from>
    <xdr:to>
      <xdr:col>19</xdr:col>
      <xdr:colOff>0</xdr:colOff>
      <xdr:row>2</xdr:row>
      <xdr:rowOff>146588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CDB4F99-B08A-41FA-8299-190205DA3CD5}"/>
            </a:ext>
          </a:extLst>
        </xdr:cNvPr>
        <xdr:cNvSpPr/>
      </xdr:nvSpPr>
      <xdr:spPr>
        <a:xfrm>
          <a:off x="11372850" y="85725"/>
          <a:ext cx="1704975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0</xdr:row>
      <xdr:rowOff>114300</xdr:rowOff>
    </xdr:from>
    <xdr:to>
      <xdr:col>12</xdr:col>
      <xdr:colOff>5154</xdr:colOff>
      <xdr:row>1</xdr:row>
      <xdr:rowOff>375188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5DB0004-E2BA-488C-9FAA-CB78F2F74A80}"/>
            </a:ext>
          </a:extLst>
        </xdr:cNvPr>
        <xdr:cNvSpPr/>
      </xdr:nvSpPr>
      <xdr:spPr>
        <a:xfrm>
          <a:off x="10934700" y="114300"/>
          <a:ext cx="17291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606701</xdr:colOff>
      <xdr:row>0</xdr:row>
      <xdr:rowOff>116784</xdr:rowOff>
    </xdr:from>
    <xdr:to>
      <xdr:col>12</xdr:col>
      <xdr:colOff>7639</xdr:colOff>
      <xdr:row>1</xdr:row>
      <xdr:rowOff>377672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19036B-BB19-4D3F-9284-BC6EC622CF6C}"/>
            </a:ext>
          </a:extLst>
        </xdr:cNvPr>
        <xdr:cNvSpPr/>
      </xdr:nvSpPr>
      <xdr:spPr>
        <a:xfrm>
          <a:off x="11417576" y="116784"/>
          <a:ext cx="1496438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609600</xdr:colOff>
      <xdr:row>0</xdr:row>
      <xdr:rowOff>85725</xdr:rowOff>
    </xdr:from>
    <xdr:to>
      <xdr:col>13</xdr:col>
      <xdr:colOff>700479</xdr:colOff>
      <xdr:row>2</xdr:row>
      <xdr:rowOff>118013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5B832F-3FAC-4BFD-B255-FBEA1B8E0149}"/>
            </a:ext>
          </a:extLst>
        </xdr:cNvPr>
        <xdr:cNvSpPr/>
      </xdr:nvSpPr>
      <xdr:spPr>
        <a:xfrm>
          <a:off x="8420100" y="85725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0</xdr:row>
      <xdr:rowOff>76200</xdr:rowOff>
    </xdr:from>
    <xdr:to>
      <xdr:col>3</xdr:col>
      <xdr:colOff>1691079</xdr:colOff>
      <xdr:row>2</xdr:row>
      <xdr:rowOff>127538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528049E-6227-4354-9FD9-A58B1AA07DE6}"/>
            </a:ext>
          </a:extLst>
        </xdr:cNvPr>
        <xdr:cNvSpPr/>
      </xdr:nvSpPr>
      <xdr:spPr>
        <a:xfrm>
          <a:off x="5210175" y="76200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0</xdr:row>
      <xdr:rowOff>57150</xdr:rowOff>
    </xdr:from>
    <xdr:to>
      <xdr:col>5</xdr:col>
      <xdr:colOff>14679</xdr:colOff>
      <xdr:row>2</xdr:row>
      <xdr:rowOff>137063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A20F2EB-05E4-4514-B0B2-F33E1B26ED0B}"/>
            </a:ext>
          </a:extLst>
        </xdr:cNvPr>
        <xdr:cNvSpPr/>
      </xdr:nvSpPr>
      <xdr:spPr>
        <a:xfrm>
          <a:off x="4781550" y="57150"/>
          <a:ext cx="1500579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190501</xdr:colOff>
      <xdr:row>43</xdr:row>
      <xdr:rowOff>22860</xdr:rowOff>
    </xdr:from>
    <xdr:to>
      <xdr:col>6</xdr:col>
      <xdr:colOff>1152525</xdr:colOff>
      <xdr:row>55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4BF1B15-0C27-4951-BF74-353DA3C52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942975</xdr:colOff>
      <xdr:row>0</xdr:row>
      <xdr:rowOff>66675</xdr:rowOff>
    </xdr:from>
    <xdr:to>
      <xdr:col>7</xdr:col>
      <xdr:colOff>14679</xdr:colOff>
      <xdr:row>2</xdr:row>
      <xdr:rowOff>127538</xdr:rowOff>
    </xdr:to>
    <xdr:sp macro="" textlink="">
      <xdr:nvSpPr>
        <xdr:cNvPr id="3" name="Rectángulo: esquinas redondeadas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5B85D53-5B26-45B2-A975-145824AAC4F6}"/>
            </a:ext>
          </a:extLst>
        </xdr:cNvPr>
        <xdr:cNvSpPr/>
      </xdr:nvSpPr>
      <xdr:spPr>
        <a:xfrm>
          <a:off x="7153275" y="66675"/>
          <a:ext cx="1662504" cy="422813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1037104</xdr:colOff>
      <xdr:row>1</xdr:row>
      <xdr:rowOff>14568</xdr:rowOff>
    </xdr:from>
    <xdr:to>
      <xdr:col>9</xdr:col>
      <xdr:colOff>14118</xdr:colOff>
      <xdr:row>2</xdr:row>
      <xdr:rowOff>78793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B28AFA6-2D3D-4480-A369-9A51EC8D874D}"/>
            </a:ext>
          </a:extLst>
        </xdr:cNvPr>
        <xdr:cNvSpPr/>
      </xdr:nvSpPr>
      <xdr:spPr>
        <a:xfrm>
          <a:off x="10466854" y="205068"/>
          <a:ext cx="1663064" cy="4261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2124075</xdr:colOff>
      <xdr:row>0</xdr:row>
      <xdr:rowOff>142875</xdr:rowOff>
    </xdr:from>
    <xdr:to>
      <xdr:col>12</xdr:col>
      <xdr:colOff>9525</xdr:colOff>
      <xdr:row>2</xdr:row>
      <xdr:rowOff>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4C2C53B-F86D-4437-B7BE-3F0CF9877F7C}"/>
            </a:ext>
          </a:extLst>
        </xdr:cNvPr>
        <xdr:cNvSpPr/>
      </xdr:nvSpPr>
      <xdr:spPr>
        <a:xfrm>
          <a:off x="15630525" y="142875"/>
          <a:ext cx="1647825" cy="409575"/>
        </a:xfrm>
        <a:prstGeom prst="roundRect">
          <a:avLst/>
        </a:prstGeom>
        <a:solidFill>
          <a:schemeClr val="bg1">
            <a:lumMod val="50000"/>
          </a:schemeClr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100" b="1"/>
            <a:t>Volver a contenido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002060"/>
  </sheetPr>
  <dimension ref="A1:Q57"/>
  <sheetViews>
    <sheetView tabSelected="1" view="pageBreakPreview" zoomScaleNormal="100" zoomScaleSheetLayoutView="100" workbookViewId="0"/>
  </sheetViews>
  <sheetFormatPr baseColWidth="10" defaultColWidth="11.42578125" defaultRowHeight="16.5" x14ac:dyDescent="0.3"/>
  <cols>
    <col min="1" max="1" width="5.28515625" style="11" customWidth="1"/>
    <col min="2" max="8" width="11.42578125" style="11"/>
    <col min="9" max="9" width="23" style="11" customWidth="1"/>
    <col min="10" max="11" width="11.42578125" style="444"/>
    <col min="12" max="12" width="11.42578125" style="11"/>
    <col min="13" max="13" width="8.5703125" style="11" customWidth="1"/>
    <col min="14" max="16384" width="11.42578125" style="11"/>
  </cols>
  <sheetData>
    <row r="1" spans="1:17" x14ac:dyDescent="0.3">
      <c r="A1" s="11" t="s">
        <v>520</v>
      </c>
    </row>
    <row r="10" spans="1:17" ht="22.5" customHeight="1" x14ac:dyDescent="0.3">
      <c r="B10" s="1032" t="s">
        <v>63</v>
      </c>
      <c r="C10" s="1032"/>
      <c r="D10" s="1032"/>
      <c r="E10" s="1032"/>
      <c r="F10" s="1032"/>
      <c r="G10" s="1032"/>
      <c r="H10" s="1032"/>
      <c r="I10" s="1032"/>
      <c r="J10" s="1032"/>
      <c r="K10" s="1032"/>
      <c r="L10" s="1032"/>
      <c r="M10" s="13"/>
      <c r="N10" s="13"/>
      <c r="O10" s="13"/>
      <c r="P10" s="13"/>
      <c r="Q10" s="13"/>
    </row>
    <row r="11" spans="1:17" ht="18" customHeight="1" x14ac:dyDescent="0.3">
      <c r="B11" s="1033" t="s">
        <v>881</v>
      </c>
      <c r="C11" s="1033"/>
      <c r="D11" s="1033"/>
      <c r="E11" s="1033"/>
      <c r="F11" s="1033"/>
      <c r="G11" s="1033"/>
      <c r="H11" s="1033"/>
      <c r="I11" s="1033"/>
      <c r="J11" s="1033"/>
      <c r="K11" s="1033"/>
      <c r="L11" s="1033"/>
      <c r="M11" s="14"/>
      <c r="N11" s="14"/>
      <c r="O11" s="14"/>
      <c r="P11" s="14"/>
      <c r="Q11" s="14"/>
    </row>
    <row r="12" spans="1:17" ht="18" customHeight="1" x14ac:dyDescent="0.3">
      <c r="B12" s="1033" t="s">
        <v>882</v>
      </c>
      <c r="C12" s="1033"/>
      <c r="D12" s="1033"/>
      <c r="E12" s="1033"/>
      <c r="F12" s="1033"/>
      <c r="G12" s="1033"/>
      <c r="H12" s="1033"/>
      <c r="I12" s="1033"/>
      <c r="J12" s="1033"/>
      <c r="K12" s="1033"/>
      <c r="L12" s="1033"/>
      <c r="M12" s="14"/>
      <c r="N12" s="14"/>
      <c r="O12" s="14"/>
      <c r="P12" s="14"/>
      <c r="Q12" s="14"/>
    </row>
    <row r="14" spans="1:17" ht="18" x14ac:dyDescent="0.3">
      <c r="B14" s="12" t="s">
        <v>64</v>
      </c>
    </row>
    <row r="15" spans="1:17" x14ac:dyDescent="0.3">
      <c r="B15" s="11" t="s">
        <v>65</v>
      </c>
      <c r="J15" s="443" t="s">
        <v>66</v>
      </c>
    </row>
    <row r="16" spans="1:17" x14ac:dyDescent="0.3">
      <c r="B16" s="11" t="s">
        <v>67</v>
      </c>
      <c r="J16" s="443" t="s">
        <v>68</v>
      </c>
    </row>
    <row r="17" spans="2:10" x14ac:dyDescent="0.3">
      <c r="B17" s="11" t="s">
        <v>214</v>
      </c>
      <c r="I17" s="23"/>
      <c r="J17" s="486" t="s">
        <v>212</v>
      </c>
    </row>
    <row r="19" spans="2:10" ht="18" x14ac:dyDescent="0.3">
      <c r="B19" s="12" t="s">
        <v>398</v>
      </c>
    </row>
    <row r="20" spans="2:10" x14ac:dyDescent="0.3">
      <c r="B20" s="11" t="s">
        <v>388</v>
      </c>
      <c r="J20" s="443" t="s">
        <v>69</v>
      </c>
    </row>
    <row r="21" spans="2:10" x14ac:dyDescent="0.3">
      <c r="B21" s="11" t="s">
        <v>389</v>
      </c>
      <c r="I21" s="23"/>
      <c r="J21" s="443" t="s">
        <v>213</v>
      </c>
    </row>
    <row r="22" spans="2:10" x14ac:dyDescent="0.3">
      <c r="B22" s="11" t="s">
        <v>390</v>
      </c>
      <c r="J22" s="443" t="s">
        <v>70</v>
      </c>
    </row>
    <row r="24" spans="2:10" ht="18" x14ac:dyDescent="0.3">
      <c r="B24" s="12" t="s">
        <v>71</v>
      </c>
      <c r="J24" s="443" t="s">
        <v>72</v>
      </c>
    </row>
    <row r="26" spans="2:10" ht="18" x14ac:dyDescent="0.3">
      <c r="B26" s="12" t="s">
        <v>73</v>
      </c>
    </row>
    <row r="27" spans="2:10" x14ac:dyDescent="0.3">
      <c r="B27" s="11" t="s">
        <v>74</v>
      </c>
      <c r="J27" s="443" t="s">
        <v>77</v>
      </c>
    </row>
    <row r="28" spans="2:10" x14ac:dyDescent="0.3">
      <c r="B28" s="11" t="s">
        <v>75</v>
      </c>
      <c r="J28" s="443" t="s">
        <v>78</v>
      </c>
    </row>
    <row r="29" spans="2:10" x14ac:dyDescent="0.3">
      <c r="B29" s="11" t="s">
        <v>76</v>
      </c>
      <c r="J29" s="443" t="s">
        <v>79</v>
      </c>
    </row>
    <row r="31" spans="2:10" ht="18" x14ac:dyDescent="0.3">
      <c r="B31" s="12" t="s">
        <v>80</v>
      </c>
    </row>
    <row r="32" spans="2:10" x14ac:dyDescent="0.3">
      <c r="B32" s="11" t="s">
        <v>82</v>
      </c>
      <c r="J32" s="443" t="s">
        <v>84</v>
      </c>
    </row>
    <row r="33" spans="2:10" x14ac:dyDescent="0.3">
      <c r="B33" s="11" t="s">
        <v>215</v>
      </c>
      <c r="J33" s="443" t="s">
        <v>85</v>
      </c>
    </row>
    <row r="34" spans="2:10" x14ac:dyDescent="0.3">
      <c r="B34" s="11" t="s">
        <v>81</v>
      </c>
      <c r="J34" s="443" t="s">
        <v>85</v>
      </c>
    </row>
    <row r="35" spans="2:10" x14ac:dyDescent="0.3">
      <c r="B35" s="11" t="s">
        <v>83</v>
      </c>
      <c r="J35" s="443" t="s">
        <v>86</v>
      </c>
    </row>
    <row r="37" spans="2:10" ht="18" x14ac:dyDescent="0.3">
      <c r="B37" s="12" t="s">
        <v>87</v>
      </c>
    </row>
    <row r="38" spans="2:10" x14ac:dyDescent="0.3">
      <c r="B38" s="11" t="s">
        <v>88</v>
      </c>
      <c r="J38" s="443" t="s">
        <v>89</v>
      </c>
    </row>
    <row r="39" spans="2:10" x14ac:dyDescent="0.3">
      <c r="B39" s="11" t="s">
        <v>216</v>
      </c>
      <c r="J39" s="443" t="s">
        <v>89</v>
      </c>
    </row>
    <row r="40" spans="2:10" x14ac:dyDescent="0.3">
      <c r="B40" s="11" t="s">
        <v>176</v>
      </c>
      <c r="J40" s="443" t="s">
        <v>177</v>
      </c>
    </row>
    <row r="42" spans="2:10" ht="18" x14ac:dyDescent="0.3">
      <c r="B42" s="12" t="s">
        <v>90</v>
      </c>
    </row>
    <row r="43" spans="2:10" x14ac:dyDescent="0.3">
      <c r="B43" s="11" t="s">
        <v>217</v>
      </c>
      <c r="J43" s="443" t="s">
        <v>178</v>
      </c>
    </row>
    <row r="44" spans="2:10" ht="36" customHeight="1" x14ac:dyDescent="0.3">
      <c r="B44" s="1031" t="s">
        <v>91</v>
      </c>
      <c r="C44" s="1031"/>
      <c r="D44" s="1031"/>
      <c r="E44" s="1031"/>
      <c r="F44" s="1031"/>
      <c r="G44" s="1031"/>
      <c r="H44" s="1031"/>
      <c r="J44" s="443" t="s">
        <v>179</v>
      </c>
    </row>
    <row r="46" spans="2:10" ht="18" x14ac:dyDescent="0.3">
      <c r="B46" s="12" t="s">
        <v>92</v>
      </c>
    </row>
    <row r="47" spans="2:10" x14ac:dyDescent="0.3">
      <c r="B47" s="11" t="s">
        <v>93</v>
      </c>
      <c r="J47" s="443" t="s">
        <v>180</v>
      </c>
    </row>
    <row r="49" spans="2:10" ht="18" x14ac:dyDescent="0.3">
      <c r="B49" s="12" t="s">
        <v>94</v>
      </c>
      <c r="J49" s="443" t="s">
        <v>181</v>
      </c>
    </row>
    <row r="51" spans="2:10" ht="18" x14ac:dyDescent="0.3">
      <c r="B51" s="12" t="s">
        <v>95</v>
      </c>
      <c r="J51" s="443" t="s">
        <v>182</v>
      </c>
    </row>
    <row r="53" spans="2:10" ht="18" x14ac:dyDescent="0.3">
      <c r="B53" s="12" t="s">
        <v>96</v>
      </c>
      <c r="J53" s="443" t="s">
        <v>183</v>
      </c>
    </row>
    <row r="55" spans="2:10" ht="18" x14ac:dyDescent="0.3">
      <c r="B55" s="12" t="s">
        <v>798</v>
      </c>
      <c r="J55" s="443" t="s">
        <v>799</v>
      </c>
    </row>
    <row r="56" spans="2:10" x14ac:dyDescent="0.3">
      <c r="J56" s="443"/>
    </row>
    <row r="57" spans="2:10" ht="18" x14ac:dyDescent="0.3">
      <c r="B57" s="12" t="s">
        <v>696</v>
      </c>
      <c r="J57" s="443" t="s">
        <v>697</v>
      </c>
    </row>
  </sheetData>
  <mergeCells count="4">
    <mergeCell ref="B44:H44"/>
    <mergeCell ref="B10:L10"/>
    <mergeCell ref="B11:L11"/>
    <mergeCell ref="B12:L12"/>
  </mergeCells>
  <hyperlinks>
    <hyperlink ref="J15" location="'1. PRODUCCIÓN METÁLICA'!A1" display="'1. PRODUCCIÓN METÁLICA'!A1" xr:uid="{00000000-0004-0000-0000-000000000000}"/>
    <hyperlink ref="J16" location="'2. PRODUCCIÓN EMPRESAS'!A1" display="'2. PRODUCCIÓN EMPRESAS'!A1" xr:uid="{00000000-0004-0000-0000-000001000000}"/>
    <hyperlink ref="J20" location="'4. NO METÁLICA'!A1" display="'4. NO METÁLICA'!A1" xr:uid="{00000000-0004-0000-0000-000002000000}"/>
    <hyperlink ref="J22" location="'4.2. CARBONÍFERA'!A1" display="'4.2. CARBONÍFERA'!A1" xr:uid="{00000000-0004-0000-0000-000003000000}"/>
    <hyperlink ref="J27" location="'6. EXPORTACIONES'!A1" display="'6. EXPORTACIONES'!A1" xr:uid="{00000000-0004-0000-0000-000004000000}"/>
    <hyperlink ref="J28" location="'6.1 EXPORTACIONES PART'!A1" display="'6.1 EXPORTACIONES PART'!A1" xr:uid="{00000000-0004-0000-0000-000005000000}"/>
    <hyperlink ref="J29" location="'6.2 EXPORT PRODUCTOS'!A1" display="'6.2 EXPORT PRODUCTOS'!A1" xr:uid="{00000000-0004-0000-0000-000006000000}"/>
    <hyperlink ref="J32" location="'7. INVERSIONES'!A1" display="'7. INVERSIONES'!A1" xr:uid="{00000000-0004-0000-0000-000007000000}"/>
    <hyperlink ref="J33" location="'8. INVERSIONES TIPO'!A1" display="'8. INVERSIONES TIPO'!A1" xr:uid="{00000000-0004-0000-0000-000008000000}"/>
    <hyperlink ref="J34" location="'8. INVERSIONES TIPO'!A1" display="'8. INVERSIONES TIPO'!A1" xr:uid="{00000000-0004-0000-0000-000009000000}"/>
    <hyperlink ref="J35" location="'9. INVERSIONES RUBRO'!A1" display="'9. INVERSIONES RUBRO'!A1" xr:uid="{00000000-0004-0000-0000-00000A000000}"/>
    <hyperlink ref="J38" location="'10. EMPLEO'!A1" display="'10. EMPLEO'!A1" xr:uid="{00000000-0004-0000-0000-00000B000000}"/>
    <hyperlink ref="J39" location="'10. EMPLEO'!A1" display="'10. EMPLEO'!A1" xr:uid="{00000000-0004-0000-0000-00000C000000}"/>
    <hyperlink ref="J24" location="'5. MACROECONÓMICAS'!A1" display="'5. MACROECONÓMICAS'!A1" xr:uid="{00000000-0004-0000-0000-00000D000000}"/>
    <hyperlink ref="J40" location="'11. EMPLEO-GÉNERO'!A1" display="'11. EMPLEO-GÉNERO'!A1" xr:uid="{00000000-0004-0000-0000-00000E000000}"/>
    <hyperlink ref="J44" location="'13. TRANSFERENCIAS 2'!A1" display="'13. TRANSFERENCIAS 2'!A1" xr:uid="{00000000-0004-0000-0000-000010000000}"/>
    <hyperlink ref="J47" location="'14. CATASTRO ACTIVIDAD'!A1" display="'14. CATASTRO ACTIVIDAD'!A1" xr:uid="{00000000-0004-0000-0000-000011000000}"/>
    <hyperlink ref="J49" location="'14.1 ACTIVIDAD MINERA'!A1" display="'14.1 ACTIVIDAD MINERA'!A1" xr:uid="{00000000-0004-0000-0000-000012000000}"/>
    <hyperlink ref="J51" location="'14.2 ÁREAS RESTRINGIDAS'!A1" display="'14.2 ÁREAS RESTRINGIDAS'!A1" xr:uid="{00000000-0004-0000-0000-000013000000}"/>
    <hyperlink ref="J53" location="'15. RECAUDACIÓN'!A1" display="'15. RECAUDACIÓN'!A1" xr:uid="{00000000-0004-0000-0000-000014000000}"/>
    <hyperlink ref="J55" location="'CPIM 2025'!Área_de_impresión" display="CPIM 2025'!A1" xr:uid="{00000000-0004-0000-0000-000015000000}"/>
    <hyperlink ref="J21" location="'4.1. NO METÁLICA DEPARTAMENTOS'!A1" display="'4.1. NO METÁLICA DEPARTAMENTOS'!A1" xr:uid="{00000000-0004-0000-0000-000017000000}"/>
    <hyperlink ref="J17" location="'3. PRODUCCIÓN DEPARTAMENTOS '!A1" display="3. PRODUCCIÓN DEPARTAMENTOS'!A1" xr:uid="{00000000-0004-0000-0000-000018000000}"/>
    <hyperlink ref="J43" location="'12. TRANSFERENCIAS'!A1" display="'12. TRANSFERENCIAS'!A1" xr:uid="{BDEA50F2-3C4C-42AC-ACCE-83210D3AD50A}"/>
    <hyperlink ref="J57" location="'CPEM 2025'!Área_de_impresión" display="CPEM 2025'!A1" xr:uid="{242FEC00-29EF-48E6-9A9A-B86D7D4FA31C}"/>
  </hyperlinks>
  <pageMargins left="0.7" right="0.7" top="0.75" bottom="0.75" header="0.3" footer="0.3"/>
  <pageSetup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79F07-51D3-4C18-AE16-A19B74B9AE0C}">
  <sheetPr>
    <tabColor rgb="FF002060"/>
  </sheetPr>
  <dimension ref="A1:AH66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2.42578125" style="6" customWidth="1"/>
    <col min="3" max="3" width="13.28515625" style="6" bestFit="1" customWidth="1"/>
    <col min="4" max="14" width="12.42578125" style="6" customWidth="1"/>
    <col min="15" max="15" width="2" style="839" customWidth="1"/>
    <col min="16" max="16" width="11.42578125" style="6"/>
    <col min="17" max="17" width="12.42578125" style="6" bestFit="1" customWidth="1"/>
    <col min="18" max="18" width="14.42578125" style="6" bestFit="1" customWidth="1"/>
    <col min="19" max="20" width="12.42578125" style="6" bestFit="1" customWidth="1"/>
    <col min="21" max="21" width="11.5703125" style="6" bestFit="1" customWidth="1"/>
    <col min="22" max="22" width="13.42578125" style="6" bestFit="1" customWidth="1"/>
    <col min="23" max="24" width="11.5703125" style="6" bestFit="1" customWidth="1"/>
    <col min="25" max="25" width="11.42578125" style="6"/>
    <col min="26" max="26" width="11.5703125" style="6" bestFit="1" customWidth="1"/>
    <col min="27" max="27" width="13.42578125" style="6" bestFit="1" customWidth="1"/>
    <col min="28" max="30" width="11.5703125" style="6" bestFit="1" customWidth="1"/>
    <col min="31" max="31" width="12.42578125" style="6" bestFit="1" customWidth="1"/>
    <col min="32" max="33" width="11.5703125" style="6" bestFit="1" customWidth="1"/>
    <col min="34" max="16384" width="11.42578125" style="6"/>
  </cols>
  <sheetData>
    <row r="1" spans="1:15" ht="15.75" customHeight="1" x14ac:dyDescent="0.35">
      <c r="A1" s="835" t="s">
        <v>827</v>
      </c>
      <c r="B1" s="836"/>
      <c r="C1" s="836"/>
      <c r="D1" s="836"/>
      <c r="E1" s="836"/>
      <c r="F1" s="837"/>
      <c r="G1" s="838"/>
      <c r="H1" s="837"/>
      <c r="I1" s="836"/>
      <c r="J1" s="836"/>
      <c r="K1" s="836"/>
      <c r="L1" s="836"/>
      <c r="M1" s="836"/>
      <c r="N1" s="836"/>
    </row>
    <row r="2" spans="1:15" ht="14.45" customHeight="1" x14ac:dyDescent="0.25">
      <c r="A2" s="1034" t="s">
        <v>828</v>
      </c>
      <c r="B2" s="1034"/>
      <c r="C2" s="1034"/>
      <c r="D2" s="1034"/>
      <c r="E2" s="1034"/>
      <c r="F2" s="1034"/>
      <c r="G2" s="1034"/>
      <c r="H2" s="1034"/>
      <c r="I2" s="1034"/>
      <c r="J2" s="840"/>
      <c r="K2" s="840"/>
      <c r="L2" s="840"/>
      <c r="M2" s="840"/>
      <c r="N2" s="840"/>
    </row>
    <row r="3" spans="1:15" ht="13.5" thickBot="1" x14ac:dyDescent="0.25">
      <c r="A3" s="836"/>
      <c r="B3" s="836"/>
      <c r="C3" s="836"/>
      <c r="D3" s="836"/>
      <c r="E3" s="836"/>
      <c r="F3" s="836"/>
      <c r="G3" s="836"/>
      <c r="H3" s="836"/>
      <c r="I3" s="836"/>
      <c r="J3" s="836"/>
      <c r="K3" s="836"/>
      <c r="L3" s="836"/>
      <c r="M3" s="836"/>
      <c r="N3" s="836"/>
    </row>
    <row r="4" spans="1:15" s="174" customFormat="1" x14ac:dyDescent="0.2">
      <c r="A4" s="841" t="s">
        <v>209</v>
      </c>
      <c r="B4" s="842" t="s">
        <v>700</v>
      </c>
      <c r="C4" s="842" t="s">
        <v>829</v>
      </c>
      <c r="D4" s="842" t="s">
        <v>702</v>
      </c>
      <c r="E4" s="842" t="s">
        <v>703</v>
      </c>
      <c r="F4" s="842" t="s">
        <v>704</v>
      </c>
      <c r="G4" s="842" t="s">
        <v>270</v>
      </c>
      <c r="H4" s="842" t="s">
        <v>705</v>
      </c>
      <c r="I4" s="842" t="s">
        <v>706</v>
      </c>
      <c r="J4" s="842" t="s">
        <v>830</v>
      </c>
      <c r="K4" s="842" t="s">
        <v>831</v>
      </c>
      <c r="L4" s="842" t="s">
        <v>832</v>
      </c>
      <c r="M4" s="842" t="s">
        <v>833</v>
      </c>
      <c r="N4" s="843" t="s">
        <v>834</v>
      </c>
      <c r="O4" s="844"/>
    </row>
    <row r="5" spans="1:15" ht="13.5" thickBot="1" x14ac:dyDescent="0.25">
      <c r="A5" s="845"/>
      <c r="B5" s="846" t="s">
        <v>835</v>
      </c>
      <c r="C5" s="846" t="s">
        <v>836</v>
      </c>
      <c r="D5" s="846" t="s">
        <v>835</v>
      </c>
      <c r="E5" s="846" t="s">
        <v>837</v>
      </c>
      <c r="F5" s="846" t="s">
        <v>835</v>
      </c>
      <c r="G5" s="846" t="s">
        <v>835</v>
      </c>
      <c r="H5" s="846" t="s">
        <v>835</v>
      </c>
      <c r="I5" s="846" t="s">
        <v>835</v>
      </c>
      <c r="J5" s="846" t="s">
        <v>835</v>
      </c>
      <c r="K5" s="846" t="s">
        <v>835</v>
      </c>
      <c r="L5" s="846" t="s">
        <v>835</v>
      </c>
      <c r="M5" s="846" t="s">
        <v>835</v>
      </c>
      <c r="N5" s="847" t="s">
        <v>835</v>
      </c>
      <c r="O5" s="848"/>
    </row>
    <row r="6" spans="1:15" x14ac:dyDescent="0.2">
      <c r="A6" s="849">
        <v>2000</v>
      </c>
      <c r="B6" s="850">
        <v>553924</v>
      </c>
      <c r="C6" s="850">
        <v>132585078.00000001</v>
      </c>
      <c r="D6" s="850">
        <v>910303</v>
      </c>
      <c r="E6" s="850">
        <v>2437706</v>
      </c>
      <c r="F6" s="850">
        <v>270576</v>
      </c>
      <c r="G6" s="850">
        <v>2812784.7804642497</v>
      </c>
      <c r="H6" s="850">
        <v>37410</v>
      </c>
      <c r="I6" s="850">
        <v>7193</v>
      </c>
      <c r="J6" s="851" t="s">
        <v>838</v>
      </c>
      <c r="K6" s="851" t="s">
        <v>838</v>
      </c>
      <c r="L6" s="851" t="s">
        <v>838</v>
      </c>
      <c r="M6" s="851" t="s">
        <v>838</v>
      </c>
      <c r="N6" s="852" t="s">
        <v>838</v>
      </c>
    </row>
    <row r="7" spans="1:15" x14ac:dyDescent="0.2">
      <c r="A7" s="853">
        <v>2001</v>
      </c>
      <c r="B7" s="851">
        <v>722355.34555900015</v>
      </c>
      <c r="C7" s="851">
        <v>138522109.261338</v>
      </c>
      <c r="D7" s="851">
        <v>1056629.375614</v>
      </c>
      <c r="E7" s="851">
        <v>2571113.7884550001</v>
      </c>
      <c r="F7" s="851">
        <v>289546.06610700005</v>
      </c>
      <c r="G7" s="851">
        <v>3038401.494655</v>
      </c>
      <c r="H7" s="851">
        <v>38182.076774000001</v>
      </c>
      <c r="I7" s="851">
        <v>9499.2289039999996</v>
      </c>
      <c r="J7" s="851" t="s">
        <v>838</v>
      </c>
      <c r="K7" s="851" t="s">
        <v>838</v>
      </c>
      <c r="L7" s="851" t="s">
        <v>838</v>
      </c>
      <c r="M7" s="851" t="s">
        <v>838</v>
      </c>
      <c r="N7" s="852" t="s">
        <v>838</v>
      </c>
    </row>
    <row r="8" spans="1:15" x14ac:dyDescent="0.2">
      <c r="A8" s="853">
        <v>2002</v>
      </c>
      <c r="B8" s="851">
        <v>844552.87496099994</v>
      </c>
      <c r="C8" s="851">
        <v>157529918.53579301</v>
      </c>
      <c r="D8" s="851">
        <v>1232996.9204689998</v>
      </c>
      <c r="E8" s="851">
        <v>2869638.9847490001</v>
      </c>
      <c r="F8" s="851">
        <v>305650.71951300005</v>
      </c>
      <c r="G8" s="851">
        <v>3056055.2522</v>
      </c>
      <c r="H8" s="851">
        <v>38815.044966000001</v>
      </c>
      <c r="I8" s="851">
        <v>8612.8507310000005</v>
      </c>
      <c r="J8" s="851" t="s">
        <v>838</v>
      </c>
      <c r="K8" s="851" t="s">
        <v>838</v>
      </c>
      <c r="L8" s="851" t="s">
        <v>838</v>
      </c>
      <c r="M8" s="851" t="s">
        <v>838</v>
      </c>
      <c r="N8" s="852" t="s">
        <v>838</v>
      </c>
    </row>
    <row r="9" spans="1:15" x14ac:dyDescent="0.2">
      <c r="A9" s="853">
        <v>2003</v>
      </c>
      <c r="B9" s="851">
        <v>842605.07863000024</v>
      </c>
      <c r="C9" s="851">
        <v>172624629.84419996</v>
      </c>
      <c r="D9" s="851">
        <v>1373792.267121</v>
      </c>
      <c r="E9" s="851">
        <v>2923686.4022500003</v>
      </c>
      <c r="F9" s="851">
        <v>309163.88219000009</v>
      </c>
      <c r="G9" s="851">
        <v>3484900.3702520002</v>
      </c>
      <c r="H9" s="851">
        <v>40202.178839999993</v>
      </c>
      <c r="I9" s="851">
        <v>9589.5781260000003</v>
      </c>
      <c r="J9" s="851" t="s">
        <v>838</v>
      </c>
      <c r="K9" s="851" t="s">
        <v>838</v>
      </c>
      <c r="L9" s="851" t="s">
        <v>838</v>
      </c>
      <c r="M9" s="851" t="s">
        <v>838</v>
      </c>
      <c r="N9" s="852" t="s">
        <v>838</v>
      </c>
    </row>
    <row r="10" spans="1:15" x14ac:dyDescent="0.2">
      <c r="A10" s="853">
        <v>2004</v>
      </c>
      <c r="B10" s="851">
        <v>1035574.04973</v>
      </c>
      <c r="C10" s="851">
        <v>173223817.38585296</v>
      </c>
      <c r="D10" s="851">
        <v>1209005.7091610003</v>
      </c>
      <c r="E10" s="851">
        <v>3059961.8968920005</v>
      </c>
      <c r="F10" s="851">
        <v>306210.77793799998</v>
      </c>
      <c r="G10" s="851">
        <v>4247173.7726000007</v>
      </c>
      <c r="H10" s="851">
        <v>41613.363517999998</v>
      </c>
      <c r="I10" s="851">
        <v>14246.326868</v>
      </c>
      <c r="J10" s="851" t="s">
        <v>838</v>
      </c>
      <c r="K10" s="851" t="s">
        <v>838</v>
      </c>
      <c r="L10" s="851" t="s">
        <v>838</v>
      </c>
      <c r="M10" s="851" t="s">
        <v>838</v>
      </c>
      <c r="N10" s="852" t="s">
        <v>838</v>
      </c>
    </row>
    <row r="11" spans="1:15" x14ac:dyDescent="0.2">
      <c r="A11" s="853">
        <v>2005</v>
      </c>
      <c r="B11" s="851">
        <v>1009897.918423</v>
      </c>
      <c r="C11" s="851">
        <v>208001717.81876829</v>
      </c>
      <c r="D11" s="851">
        <v>1201670.9143999997</v>
      </c>
      <c r="E11" s="851">
        <v>3193145.5305729993</v>
      </c>
      <c r="F11" s="851">
        <v>319344.80289899989</v>
      </c>
      <c r="G11" s="851">
        <v>4564989.1370999999</v>
      </c>
      <c r="H11" s="851">
        <v>42144.586211000002</v>
      </c>
      <c r="I11" s="851">
        <v>17325.373315000004</v>
      </c>
      <c r="J11" s="851" t="s">
        <v>838</v>
      </c>
      <c r="K11" s="851" t="s">
        <v>838</v>
      </c>
      <c r="L11" s="851" t="s">
        <v>838</v>
      </c>
      <c r="M11" s="851" t="s">
        <v>838</v>
      </c>
      <c r="N11" s="852" t="s">
        <v>838</v>
      </c>
    </row>
    <row r="12" spans="1:15" x14ac:dyDescent="0.2">
      <c r="A12" s="853">
        <v>2006</v>
      </c>
      <c r="B12" s="851">
        <v>1048472.4635900002</v>
      </c>
      <c r="C12" s="851">
        <v>202825998.65453294</v>
      </c>
      <c r="D12" s="851">
        <v>1203364.0679980002</v>
      </c>
      <c r="E12" s="851">
        <v>3470661.2430209992</v>
      </c>
      <c r="F12" s="851">
        <v>313332.28608800005</v>
      </c>
      <c r="G12" s="851">
        <v>4784600.5820000004</v>
      </c>
      <c r="H12" s="851">
        <v>38469.547186000011</v>
      </c>
      <c r="I12" s="851">
        <v>17209.346067999999</v>
      </c>
      <c r="J12" s="851" t="s">
        <v>838</v>
      </c>
      <c r="K12" s="851" t="s">
        <v>838</v>
      </c>
      <c r="L12" s="851" t="s">
        <v>838</v>
      </c>
      <c r="M12" s="851" t="s">
        <v>838</v>
      </c>
      <c r="N12" s="852" t="s">
        <v>838</v>
      </c>
    </row>
    <row r="13" spans="1:15" x14ac:dyDescent="0.2">
      <c r="A13" s="853">
        <v>2007</v>
      </c>
      <c r="B13" s="851">
        <v>1190273.6039159999</v>
      </c>
      <c r="C13" s="851">
        <v>170127538.95581597</v>
      </c>
      <c r="D13" s="851">
        <v>1444361.4378260002</v>
      </c>
      <c r="E13" s="851">
        <v>3501461.9256330007</v>
      </c>
      <c r="F13" s="851">
        <v>329164.77903499996</v>
      </c>
      <c r="G13" s="851">
        <v>5103597.2635999992</v>
      </c>
      <c r="H13" s="851">
        <v>39018.915689000001</v>
      </c>
      <c r="I13" s="851">
        <v>16786.886077000003</v>
      </c>
      <c r="J13" s="851" t="s">
        <v>838</v>
      </c>
      <c r="K13" s="851" t="s">
        <v>838</v>
      </c>
      <c r="L13" s="851" t="s">
        <v>838</v>
      </c>
      <c r="M13" s="851" t="s">
        <v>838</v>
      </c>
      <c r="N13" s="852" t="s">
        <v>838</v>
      </c>
    </row>
    <row r="14" spans="1:15" x14ac:dyDescent="0.2">
      <c r="A14" s="853">
        <v>2008</v>
      </c>
      <c r="B14" s="851">
        <v>1267866.5800789997</v>
      </c>
      <c r="C14" s="851">
        <v>179870472.99560794</v>
      </c>
      <c r="D14" s="851">
        <v>1602597.0080210003</v>
      </c>
      <c r="E14" s="851">
        <v>3685931.0012759985</v>
      </c>
      <c r="F14" s="851">
        <v>345109.27027199999</v>
      </c>
      <c r="G14" s="851">
        <v>5160707.0164000001</v>
      </c>
      <c r="H14" s="851">
        <v>39037.065935000006</v>
      </c>
      <c r="I14" s="851">
        <v>16720.528117000002</v>
      </c>
      <c r="J14" s="851" t="s">
        <v>838</v>
      </c>
      <c r="K14" s="851" t="s">
        <v>838</v>
      </c>
      <c r="L14" s="851" t="s">
        <v>838</v>
      </c>
      <c r="M14" s="851" t="s">
        <v>838</v>
      </c>
      <c r="N14" s="852" t="s">
        <v>838</v>
      </c>
    </row>
    <row r="15" spans="1:15" x14ac:dyDescent="0.2">
      <c r="A15" s="853">
        <v>2009</v>
      </c>
      <c r="B15" s="851">
        <v>1276249.2028349997</v>
      </c>
      <c r="C15" s="851">
        <v>183994691.50778204</v>
      </c>
      <c r="D15" s="851">
        <v>1512931.0674320005</v>
      </c>
      <c r="E15" s="851">
        <v>3922708.3963299985</v>
      </c>
      <c r="F15" s="851">
        <v>302459.11290999997</v>
      </c>
      <c r="G15" s="851">
        <v>4418768.325600001</v>
      </c>
      <c r="H15" s="851">
        <v>37502.627191</v>
      </c>
      <c r="I15" s="851">
        <v>12297.103142</v>
      </c>
      <c r="J15" s="851" t="s">
        <v>838</v>
      </c>
      <c r="K15" s="851" t="s">
        <v>838</v>
      </c>
      <c r="L15" s="851" t="s">
        <v>838</v>
      </c>
      <c r="M15" s="851" t="s">
        <v>838</v>
      </c>
      <c r="N15" s="852" t="s">
        <v>838</v>
      </c>
    </row>
    <row r="16" spans="1:15" x14ac:dyDescent="0.2">
      <c r="A16" s="853">
        <v>2010</v>
      </c>
      <c r="B16" s="851">
        <v>1247184.0293920001</v>
      </c>
      <c r="C16" s="851">
        <v>164084388.90122896</v>
      </c>
      <c r="D16" s="851">
        <v>1470449.7064990005</v>
      </c>
      <c r="E16" s="851">
        <v>3640465.4641499999</v>
      </c>
      <c r="F16" s="851">
        <v>261989.60579399997</v>
      </c>
      <c r="G16" s="851">
        <v>6042644.2223000005</v>
      </c>
      <c r="H16" s="851">
        <v>33847.813441999999</v>
      </c>
      <c r="I16" s="851">
        <v>16963.268973000002</v>
      </c>
      <c r="J16" s="851" t="s">
        <v>838</v>
      </c>
      <c r="K16" s="851" t="s">
        <v>838</v>
      </c>
      <c r="L16" s="851" t="s">
        <v>838</v>
      </c>
      <c r="M16" s="851" t="s">
        <v>838</v>
      </c>
      <c r="N16" s="852" t="s">
        <v>838</v>
      </c>
    </row>
    <row r="17" spans="1:34" x14ac:dyDescent="0.2">
      <c r="A17" s="853">
        <v>2011</v>
      </c>
      <c r="B17" s="851">
        <v>1235345.068018001</v>
      </c>
      <c r="C17" s="851">
        <v>166186716.98165271</v>
      </c>
      <c r="D17" s="851">
        <v>1256382.6002109998</v>
      </c>
      <c r="E17" s="851">
        <v>3418862.1174220056</v>
      </c>
      <c r="F17" s="851">
        <v>230199.08238500016</v>
      </c>
      <c r="G17" s="851">
        <v>7010937.8915999997</v>
      </c>
      <c r="H17" s="851">
        <v>28881.790965999993</v>
      </c>
      <c r="I17" s="851">
        <v>19141.078052000001</v>
      </c>
      <c r="J17" s="851" t="s">
        <v>838</v>
      </c>
      <c r="K17" s="851" t="s">
        <v>838</v>
      </c>
      <c r="L17" s="851" t="s">
        <v>838</v>
      </c>
      <c r="M17" s="851" t="s">
        <v>838</v>
      </c>
      <c r="N17" s="852" t="s">
        <v>838</v>
      </c>
      <c r="O17" s="854">
        <f t="shared" ref="O17:O31" si="0">B17/1000</f>
        <v>1235.345068018001</v>
      </c>
      <c r="Q17" s="17"/>
      <c r="R17" s="17"/>
      <c r="Z17" s="855"/>
      <c r="AA17" s="855"/>
      <c r="AB17" s="855"/>
      <c r="AC17" s="855"/>
      <c r="AD17" s="855"/>
      <c r="AE17" s="855"/>
      <c r="AF17" s="855"/>
      <c r="AG17" s="855"/>
      <c r="AH17" s="71"/>
    </row>
    <row r="18" spans="1:34" x14ac:dyDescent="0.2">
      <c r="A18" s="853">
        <v>2012</v>
      </c>
      <c r="B18" s="851">
        <v>1289916.9346156276</v>
      </c>
      <c r="C18" s="851">
        <v>153780960.26084191</v>
      </c>
      <c r="D18" s="851">
        <v>1281282.431485241</v>
      </c>
      <c r="E18" s="851">
        <v>3452004.3609873233</v>
      </c>
      <c r="F18" s="851">
        <v>249236.15747171015</v>
      </c>
      <c r="G18" s="851">
        <v>6684539.3918000003</v>
      </c>
      <c r="H18" s="851">
        <v>26104.854505400006</v>
      </c>
      <c r="I18" s="851">
        <v>16790.374244900002</v>
      </c>
      <c r="J18" s="851" t="s">
        <v>838</v>
      </c>
      <c r="K18" s="851" t="s">
        <v>838</v>
      </c>
      <c r="L18" s="851" t="s">
        <v>838</v>
      </c>
      <c r="M18" s="851" t="s">
        <v>838</v>
      </c>
      <c r="N18" s="852" t="s">
        <v>838</v>
      </c>
      <c r="O18" s="854">
        <f t="shared" si="0"/>
        <v>1289.9169346156277</v>
      </c>
      <c r="P18" s="71"/>
      <c r="Q18" s="17"/>
      <c r="R18" s="17"/>
      <c r="Z18" s="855"/>
      <c r="AA18" s="855"/>
      <c r="AB18" s="855"/>
      <c r="AC18" s="855"/>
      <c r="AD18" s="855"/>
      <c r="AE18" s="855"/>
      <c r="AF18" s="855"/>
      <c r="AG18" s="855"/>
    </row>
    <row r="19" spans="1:34" x14ac:dyDescent="0.2">
      <c r="A19" s="853">
        <v>2013</v>
      </c>
      <c r="B19" s="851">
        <v>1363452.9126998207</v>
      </c>
      <c r="C19" s="851">
        <v>143716837.41998193</v>
      </c>
      <c r="D19" s="851">
        <v>1351048.7423302194</v>
      </c>
      <c r="E19" s="851">
        <v>3648503.3400407191</v>
      </c>
      <c r="F19" s="851">
        <v>266312.71547875</v>
      </c>
      <c r="G19" s="851">
        <v>6680658.79</v>
      </c>
      <c r="H19" s="851">
        <v>23667.787451500008</v>
      </c>
      <c r="I19" s="851">
        <v>18139.597244000001</v>
      </c>
      <c r="J19" s="851" t="s">
        <v>838</v>
      </c>
      <c r="K19" s="851" t="s">
        <v>838</v>
      </c>
      <c r="L19" s="851" t="s">
        <v>838</v>
      </c>
      <c r="M19" s="851" t="s">
        <v>838</v>
      </c>
      <c r="N19" s="852" t="s">
        <v>838</v>
      </c>
      <c r="O19" s="854">
        <f t="shared" si="0"/>
        <v>1363.4529126998207</v>
      </c>
      <c r="P19" s="71"/>
      <c r="Q19" s="17"/>
      <c r="R19" s="17"/>
      <c r="Z19" s="855"/>
      <c r="AA19" s="855"/>
      <c r="AB19" s="855"/>
      <c r="AC19" s="855"/>
      <c r="AD19" s="855"/>
      <c r="AE19" s="855"/>
      <c r="AF19" s="855"/>
      <c r="AG19" s="855"/>
    </row>
    <row r="20" spans="1:34" x14ac:dyDescent="0.2">
      <c r="A20" s="853">
        <v>2014</v>
      </c>
      <c r="B20" s="851">
        <v>1377373.7760182077</v>
      </c>
      <c r="C20" s="851">
        <v>129946243.44281495</v>
      </c>
      <c r="D20" s="851">
        <v>1315221.0230463955</v>
      </c>
      <c r="E20" s="851">
        <v>3738279.9180184668</v>
      </c>
      <c r="F20" s="851">
        <v>277116.52714844397</v>
      </c>
      <c r="G20" s="851">
        <v>7192591.9308000002</v>
      </c>
      <c r="H20" s="851">
        <v>23105.261867800007</v>
      </c>
      <c r="I20" s="851">
        <v>17017.692464999996</v>
      </c>
      <c r="J20" s="851" t="s">
        <v>838</v>
      </c>
      <c r="K20" s="851" t="s">
        <v>838</v>
      </c>
      <c r="L20" s="851" t="s">
        <v>838</v>
      </c>
      <c r="M20" s="851" t="s">
        <v>838</v>
      </c>
      <c r="N20" s="852" t="s">
        <v>838</v>
      </c>
      <c r="O20" s="854">
        <f t="shared" si="0"/>
        <v>1377.3737760182078</v>
      </c>
      <c r="P20" s="71"/>
      <c r="Q20" s="17"/>
      <c r="R20" s="17"/>
      <c r="Z20" s="855"/>
      <c r="AA20" s="855"/>
      <c r="AB20" s="855"/>
      <c r="AC20" s="855"/>
      <c r="AD20" s="855"/>
      <c r="AE20" s="855"/>
      <c r="AF20" s="855"/>
      <c r="AG20" s="855"/>
    </row>
    <row r="21" spans="1:34" x14ac:dyDescent="0.2">
      <c r="A21" s="853">
        <v>2015</v>
      </c>
      <c r="B21" s="851">
        <v>1699939.7432781935</v>
      </c>
      <c r="C21" s="851">
        <v>137378305.7952458</v>
      </c>
      <c r="D21" s="851">
        <v>1415823.5863843861</v>
      </c>
      <c r="E21" s="851">
        <v>4071094.9244271382</v>
      </c>
      <c r="F21" s="851">
        <v>314011.10750861233</v>
      </c>
      <c r="G21" s="851">
        <v>7320806.8477000007</v>
      </c>
      <c r="H21" s="851">
        <v>19510.729779199999</v>
      </c>
      <c r="I21" s="851">
        <v>20153.237616000009</v>
      </c>
      <c r="J21" s="851" t="s">
        <v>838</v>
      </c>
      <c r="K21" s="851" t="s">
        <v>838</v>
      </c>
      <c r="L21" s="851" t="s">
        <v>838</v>
      </c>
      <c r="M21" s="851" t="s">
        <v>838</v>
      </c>
      <c r="N21" s="852" t="s">
        <v>838</v>
      </c>
      <c r="O21" s="854">
        <f t="shared" si="0"/>
        <v>1699.9397432781934</v>
      </c>
      <c r="P21" s="71"/>
      <c r="Q21" s="17"/>
      <c r="R21" s="17"/>
      <c r="Z21" s="855"/>
      <c r="AA21" s="855"/>
      <c r="AB21" s="855"/>
      <c r="AC21" s="855"/>
      <c r="AD21" s="855"/>
      <c r="AE21" s="855"/>
      <c r="AF21" s="855"/>
      <c r="AG21" s="855"/>
    </row>
    <row r="22" spans="1:34" x14ac:dyDescent="0.2">
      <c r="A22" s="853">
        <v>2016</v>
      </c>
      <c r="B22" s="851">
        <v>2352959.5047380654</v>
      </c>
      <c r="C22" s="851">
        <v>142230636.69316867</v>
      </c>
      <c r="D22" s="851">
        <v>1329178.0227656392</v>
      </c>
      <c r="E22" s="851">
        <v>4329179.7629066529</v>
      </c>
      <c r="F22" s="851">
        <v>312806.40109176951</v>
      </c>
      <c r="G22" s="851">
        <v>7663123.9877000004</v>
      </c>
      <c r="H22" s="851">
        <v>18789.0047614</v>
      </c>
      <c r="I22" s="851">
        <v>25756.505005499999</v>
      </c>
      <c r="J22" s="851">
        <v>23251.82108854</v>
      </c>
      <c r="K22" s="851">
        <v>187.59719447999996</v>
      </c>
      <c r="L22" s="851" t="s">
        <v>838</v>
      </c>
      <c r="M22" s="851">
        <v>1194.0643193499998</v>
      </c>
      <c r="N22" s="852" t="s">
        <v>838</v>
      </c>
      <c r="O22" s="854">
        <f t="shared" si="0"/>
        <v>2352.9595047380653</v>
      </c>
      <c r="P22" s="71"/>
      <c r="Q22" s="17"/>
      <c r="R22" s="17"/>
      <c r="Z22" s="855"/>
      <c r="AA22" s="855"/>
      <c r="AB22" s="855"/>
      <c r="AC22" s="855"/>
      <c r="AD22" s="855"/>
      <c r="AE22" s="855"/>
      <c r="AF22" s="855"/>
      <c r="AG22" s="855"/>
    </row>
    <row r="23" spans="1:34" x14ac:dyDescent="0.2">
      <c r="A23" s="853">
        <v>2017</v>
      </c>
      <c r="B23" s="851">
        <v>2440181.1105834288</v>
      </c>
      <c r="C23" s="851">
        <v>138425832.76156646</v>
      </c>
      <c r="D23" s="851">
        <v>1466521.468671351</v>
      </c>
      <c r="E23" s="851">
        <v>4318324.2784375055</v>
      </c>
      <c r="F23" s="851">
        <v>305279.59941443987</v>
      </c>
      <c r="G23" s="851">
        <v>8668091.618999999</v>
      </c>
      <c r="H23" s="851">
        <v>17790.363566100001</v>
      </c>
      <c r="I23" s="851">
        <v>28141.125214199987</v>
      </c>
      <c r="J23" s="851">
        <v>22403.407244680002</v>
      </c>
      <c r="K23" s="851">
        <v>123.17674860000001</v>
      </c>
      <c r="L23" s="851" t="s">
        <v>838</v>
      </c>
      <c r="M23" s="851">
        <v>1133.2781170000001</v>
      </c>
      <c r="N23" s="852" t="s">
        <v>838</v>
      </c>
      <c r="O23" s="854">
        <f t="shared" si="0"/>
        <v>2440.1811105834286</v>
      </c>
      <c r="P23" s="71"/>
      <c r="Q23" s="17"/>
      <c r="R23" s="17"/>
      <c r="Z23" s="855"/>
      <c r="AA23" s="855"/>
      <c r="AB23" s="855"/>
      <c r="AC23" s="855"/>
      <c r="AD23" s="855"/>
      <c r="AE23" s="855"/>
      <c r="AF23" s="855"/>
      <c r="AG23" s="855"/>
    </row>
    <row r="24" spans="1:34" ht="12" customHeight="1" x14ac:dyDescent="0.2">
      <c r="A24" s="853">
        <v>2018</v>
      </c>
      <c r="B24" s="851">
        <v>2416881.1002070699</v>
      </c>
      <c r="C24" s="851">
        <v>125933914.4370804</v>
      </c>
      <c r="D24" s="851">
        <v>1471845.936649523</v>
      </c>
      <c r="E24" s="851">
        <v>3999990.1319625694</v>
      </c>
      <c r="F24" s="851">
        <v>288796.22529555805</v>
      </c>
      <c r="G24" s="851">
        <v>9096993.8719999995</v>
      </c>
      <c r="H24" s="851">
        <v>18601.344508400005</v>
      </c>
      <c r="I24" s="851">
        <v>27604.218841510006</v>
      </c>
      <c r="J24" s="851">
        <v>20407.598393799999</v>
      </c>
      <c r="K24" s="851">
        <v>145.236144</v>
      </c>
      <c r="L24" s="851" t="s">
        <v>838</v>
      </c>
      <c r="M24" s="851">
        <v>20879.636489500001</v>
      </c>
      <c r="N24" s="852" t="s">
        <v>838</v>
      </c>
      <c r="O24" s="854">
        <f t="shared" si="0"/>
        <v>2416.8811002070697</v>
      </c>
      <c r="P24" s="71"/>
      <c r="Q24" s="17"/>
      <c r="R24" s="17"/>
      <c r="Z24" s="855"/>
      <c r="AA24" s="855"/>
      <c r="AB24" s="855"/>
      <c r="AC24" s="855"/>
      <c r="AD24" s="855"/>
      <c r="AE24" s="855"/>
      <c r="AF24" s="855"/>
      <c r="AG24" s="855"/>
    </row>
    <row r="25" spans="1:34" x14ac:dyDescent="0.2">
      <c r="A25" s="853">
        <v>2019</v>
      </c>
      <c r="B25" s="851">
        <v>2437925.373902773</v>
      </c>
      <c r="C25" s="851">
        <v>113586028.97131993</v>
      </c>
      <c r="D25" s="851">
        <v>1382753.4838439696</v>
      </c>
      <c r="E25" s="851">
        <v>3706760.2491151234</v>
      </c>
      <c r="F25" s="851">
        <v>307020.88310454384</v>
      </c>
      <c r="G25" s="851">
        <v>9666411.8718999997</v>
      </c>
      <c r="H25" s="851">
        <v>19853.168399999995</v>
      </c>
      <c r="I25" s="851">
        <v>30441.359039579998</v>
      </c>
      <c r="J25" s="851">
        <v>24914.734069159997</v>
      </c>
      <c r="K25" s="851">
        <v>72.514848099999995</v>
      </c>
      <c r="L25" s="851" t="s">
        <v>838</v>
      </c>
      <c r="M25" s="851">
        <v>18814.2028421</v>
      </c>
      <c r="N25" s="852" t="s">
        <v>838</v>
      </c>
      <c r="O25" s="854">
        <f t="shared" si="0"/>
        <v>2437.9253739027731</v>
      </c>
      <c r="P25" s="71"/>
      <c r="Q25" s="17"/>
      <c r="R25" s="17"/>
      <c r="Z25" s="855"/>
      <c r="AA25" s="855"/>
      <c r="AB25" s="855"/>
      <c r="AC25" s="855"/>
      <c r="AD25" s="855"/>
      <c r="AE25" s="855"/>
      <c r="AF25" s="855"/>
      <c r="AG25" s="855"/>
    </row>
    <row r="26" spans="1:34" x14ac:dyDescent="0.2">
      <c r="A26" s="853">
        <v>2020</v>
      </c>
      <c r="B26" s="851">
        <v>2150125.9121219628</v>
      </c>
      <c r="C26" s="851">
        <v>85368457.367976174</v>
      </c>
      <c r="D26" s="851">
        <v>1334570.4777680759</v>
      </c>
      <c r="E26" s="851">
        <v>2721461.1368655483</v>
      </c>
      <c r="F26" s="851">
        <v>241547.91303967001</v>
      </c>
      <c r="G26" s="851">
        <v>8893971.5276180003</v>
      </c>
      <c r="H26" s="851">
        <v>20646.581029499997</v>
      </c>
      <c r="I26" s="851">
        <v>32184.625879069805</v>
      </c>
      <c r="J26" s="851">
        <v>19013.894022044497</v>
      </c>
      <c r="K26" s="851">
        <v>73.906293489500015</v>
      </c>
      <c r="L26" s="851">
        <v>235.52044689999997</v>
      </c>
      <c r="M26" s="851">
        <v>10119.873510295998</v>
      </c>
      <c r="N26" s="852" t="s">
        <v>838</v>
      </c>
      <c r="O26" s="854">
        <f t="shared" si="0"/>
        <v>2150.1259121219628</v>
      </c>
      <c r="P26" s="71"/>
      <c r="Q26" s="17"/>
      <c r="R26" s="17"/>
      <c r="Z26" s="855"/>
      <c r="AA26" s="855"/>
      <c r="AB26" s="855"/>
      <c r="AC26" s="855"/>
      <c r="AD26" s="855"/>
      <c r="AE26" s="855"/>
      <c r="AF26" s="855"/>
      <c r="AG26" s="855"/>
    </row>
    <row r="27" spans="1:34" x14ac:dyDescent="0.2">
      <c r="A27" s="853">
        <v>2021</v>
      </c>
      <c r="B27" s="851">
        <v>2326035.3089323733</v>
      </c>
      <c r="C27" s="851">
        <v>97492951.121057257</v>
      </c>
      <c r="D27" s="851">
        <v>1533134.9989912319</v>
      </c>
      <c r="E27" s="851">
        <v>3333632.4494976597</v>
      </c>
      <c r="F27" s="851">
        <v>264426.50705023162</v>
      </c>
      <c r="G27" s="851">
        <v>12149273.526027001</v>
      </c>
      <c r="H27" s="851">
        <v>26995.267701000004</v>
      </c>
      <c r="I27" s="851">
        <v>34148.029036760017</v>
      </c>
      <c r="J27" s="851">
        <v>21876.501141209999</v>
      </c>
      <c r="K27" s="851">
        <v>247.486251065</v>
      </c>
      <c r="L27" s="851">
        <v>278.81457949999998</v>
      </c>
      <c r="M27" s="851">
        <v>11390.682832689996</v>
      </c>
      <c r="N27" s="852" t="s">
        <v>838</v>
      </c>
      <c r="O27" s="854">
        <f t="shared" si="0"/>
        <v>2326.0353089323735</v>
      </c>
      <c r="P27" s="71"/>
      <c r="Q27" s="17"/>
      <c r="R27" s="17"/>
      <c r="Z27" s="855"/>
      <c r="AA27" s="855"/>
      <c r="AB27" s="855"/>
      <c r="AC27" s="855"/>
      <c r="AD27" s="855"/>
      <c r="AE27" s="855"/>
      <c r="AF27" s="855"/>
      <c r="AG27" s="855"/>
    </row>
    <row r="28" spans="1:34" x14ac:dyDescent="0.2">
      <c r="A28" s="853">
        <v>2022</v>
      </c>
      <c r="B28" s="856">
        <v>2445270.8303173976</v>
      </c>
      <c r="C28" s="851">
        <v>96965977.163885579</v>
      </c>
      <c r="D28" s="856">
        <v>1369649.1117797941</v>
      </c>
      <c r="E28" s="856">
        <v>3084038.7076613051</v>
      </c>
      <c r="F28" s="856">
        <v>255442.99715858512</v>
      </c>
      <c r="G28" s="856">
        <v>12936826.381839</v>
      </c>
      <c r="H28" s="856">
        <v>28231.359913</v>
      </c>
      <c r="I28" s="856">
        <v>31587.568951759989</v>
      </c>
      <c r="J28" s="856">
        <v>25378.500620530005</v>
      </c>
      <c r="K28" s="856">
        <v>251.24793746000006</v>
      </c>
      <c r="L28" s="856">
        <v>263.99886950000001</v>
      </c>
      <c r="M28" s="856">
        <v>1169.1241914</v>
      </c>
      <c r="N28" s="852" t="s">
        <v>838</v>
      </c>
      <c r="O28" s="854">
        <f t="shared" si="0"/>
        <v>2445.2708303173977</v>
      </c>
      <c r="P28" s="71"/>
      <c r="Q28" s="17"/>
      <c r="R28" s="17"/>
      <c r="Z28" s="855"/>
      <c r="AA28" s="855"/>
      <c r="AB28" s="855"/>
      <c r="AC28" s="855"/>
      <c r="AD28" s="855"/>
      <c r="AE28" s="855"/>
      <c r="AF28" s="855"/>
      <c r="AG28" s="855"/>
    </row>
    <row r="29" spans="1:34" x14ac:dyDescent="0.2">
      <c r="A29" s="853">
        <v>2023</v>
      </c>
      <c r="B29" s="856">
        <v>2755244.3167853276</v>
      </c>
      <c r="C29" s="851">
        <v>100985631.43873213</v>
      </c>
      <c r="D29" s="856">
        <v>1469127.1631768667</v>
      </c>
      <c r="E29" s="856">
        <v>3041393.6459926581</v>
      </c>
      <c r="F29" s="856">
        <v>273335.49825696991</v>
      </c>
      <c r="G29" s="856">
        <v>12986023.244491</v>
      </c>
      <c r="H29" s="856">
        <v>26230.046980000003</v>
      </c>
      <c r="I29" s="856">
        <v>33475.6190292315</v>
      </c>
      <c r="J29" s="856">
        <v>31161.763995300007</v>
      </c>
      <c r="K29" s="856">
        <v>303.74941249999995</v>
      </c>
      <c r="L29" s="856">
        <v>331.35815600000001</v>
      </c>
      <c r="M29" s="856">
        <v>1326.7171017999999</v>
      </c>
      <c r="N29" s="852">
        <v>22.705695600000002</v>
      </c>
      <c r="O29" s="854">
        <f t="shared" si="0"/>
        <v>2755.2443167853276</v>
      </c>
      <c r="P29" s="71"/>
      <c r="Q29" s="17"/>
      <c r="R29" s="17"/>
      <c r="Z29" s="855"/>
      <c r="AA29" s="855"/>
      <c r="AB29" s="855"/>
      <c r="AC29" s="855"/>
      <c r="AD29" s="855"/>
      <c r="AE29" s="855"/>
      <c r="AF29" s="855"/>
      <c r="AG29" s="855"/>
    </row>
    <row r="30" spans="1:34" x14ac:dyDescent="0.2">
      <c r="A30" s="857">
        <v>2024</v>
      </c>
      <c r="B30" s="1015">
        <v>2736237.1072517261</v>
      </c>
      <c r="C30" s="876">
        <v>109597239.67250271</v>
      </c>
      <c r="D30" s="1015">
        <v>1270646.9547949794</v>
      </c>
      <c r="E30" s="1015">
        <v>3512301.3933015349</v>
      </c>
      <c r="F30" s="1015">
        <v>291319.6266162931</v>
      </c>
      <c r="G30" s="1015">
        <v>13309265.480335999</v>
      </c>
      <c r="H30" s="1015">
        <v>32317.234399999998</v>
      </c>
      <c r="I30" s="1015">
        <v>41941.797900007783</v>
      </c>
      <c r="J30" s="1015">
        <v>32027.784417280007</v>
      </c>
      <c r="K30" s="1015">
        <v>265.34277630000003</v>
      </c>
      <c r="L30" s="1015">
        <v>317.31784800000003</v>
      </c>
      <c r="M30" s="1015">
        <v>24159.249493900003</v>
      </c>
      <c r="N30" s="1016">
        <v>40.573911600000002</v>
      </c>
      <c r="O30" s="854">
        <f t="shared" si="0"/>
        <v>2736.2371072517262</v>
      </c>
      <c r="P30" s="71"/>
      <c r="Q30" s="17"/>
      <c r="R30" s="17"/>
      <c r="Z30" s="855"/>
      <c r="AA30" s="855"/>
      <c r="AB30" s="855"/>
      <c r="AC30" s="855"/>
      <c r="AD30" s="855"/>
      <c r="AE30" s="855"/>
      <c r="AF30" s="855"/>
      <c r="AG30" s="855"/>
    </row>
    <row r="31" spans="1:34" ht="25.5" x14ac:dyDescent="0.2">
      <c r="A31" s="859" t="s">
        <v>932</v>
      </c>
      <c r="B31" s="860">
        <f t="shared" ref="B31:N31" si="1">SUM(B32:B37)</f>
        <v>1336658.9539356118</v>
      </c>
      <c r="C31" s="860">
        <f t="shared" si="1"/>
        <v>51148976.017038882</v>
      </c>
      <c r="D31" s="860">
        <f t="shared" si="1"/>
        <v>715240.32794240676</v>
      </c>
      <c r="E31" s="860">
        <f t="shared" si="1"/>
        <v>1795117.2931673587</v>
      </c>
      <c r="F31" s="860">
        <f t="shared" si="1"/>
        <v>151889.3485736594</v>
      </c>
      <c r="G31" s="860">
        <f t="shared" si="1"/>
        <v>5052014.126065</v>
      </c>
      <c r="H31" s="860">
        <f t="shared" si="1"/>
        <v>16446.06494</v>
      </c>
      <c r="I31" s="860">
        <f t="shared" si="1"/>
        <v>19657.370016976103</v>
      </c>
      <c r="J31" s="860">
        <f t="shared" si="1"/>
        <v>13685.874811999998</v>
      </c>
      <c r="K31" s="860">
        <f t="shared" si="1"/>
        <v>125.9628558</v>
      </c>
      <c r="L31" s="860">
        <f t="shared" si="1"/>
        <v>169.18542300000004</v>
      </c>
      <c r="M31" s="860">
        <f t="shared" si="1"/>
        <v>17222.739076799997</v>
      </c>
      <c r="N31" s="860">
        <f t="shared" si="1"/>
        <v>17.498118000000002</v>
      </c>
      <c r="O31" s="854">
        <f t="shared" si="0"/>
        <v>1336.6589539356119</v>
      </c>
      <c r="P31" s="861"/>
      <c r="Q31" s="17"/>
      <c r="R31" s="17"/>
      <c r="Z31" s="855"/>
      <c r="AA31" s="855"/>
      <c r="AB31" s="855"/>
      <c r="AC31" s="855"/>
      <c r="AD31" s="855"/>
      <c r="AE31" s="855"/>
      <c r="AF31" s="855"/>
      <c r="AG31" s="855"/>
    </row>
    <row r="32" spans="1:34" x14ac:dyDescent="0.2">
      <c r="A32" s="862" t="s">
        <v>274</v>
      </c>
      <c r="B32" s="851">
        <v>219671.15839866945</v>
      </c>
      <c r="C32" s="851">
        <v>8481520.9210064206</v>
      </c>
      <c r="D32" s="851">
        <v>91855.694164931963</v>
      </c>
      <c r="E32" s="851">
        <v>273383.0685694681</v>
      </c>
      <c r="F32" s="851">
        <v>21568.800301891904</v>
      </c>
      <c r="G32" s="851">
        <v>1161378.8055939998</v>
      </c>
      <c r="H32" s="851">
        <v>2537.2527399999999</v>
      </c>
      <c r="I32" s="851">
        <v>3231.3934248973001</v>
      </c>
      <c r="J32" s="851">
        <v>2338.8900573999999</v>
      </c>
      <c r="K32" s="867">
        <v>20.011532799999998</v>
      </c>
      <c r="L32" s="867">
        <v>30.094110000000001</v>
      </c>
      <c r="M32" s="851">
        <v>2581.9835498000002</v>
      </c>
      <c r="N32" s="867">
        <v>2.2356600000000002</v>
      </c>
      <c r="O32" s="1017">
        <v>11138766.849174995</v>
      </c>
      <c r="Q32" s="17"/>
      <c r="R32" s="17"/>
      <c r="S32" s="864"/>
      <c r="T32" s="864"/>
      <c r="U32" s="864"/>
      <c r="V32" s="864"/>
      <c r="W32" s="864"/>
      <c r="X32" s="864"/>
      <c r="Y32" s="17"/>
      <c r="Z32" s="855"/>
      <c r="AA32" s="855"/>
      <c r="AB32" s="855"/>
      <c r="AC32" s="855"/>
      <c r="AD32" s="855"/>
      <c r="AE32" s="855"/>
      <c r="AF32" s="855"/>
      <c r="AG32" s="855"/>
    </row>
    <row r="33" spans="1:33" x14ac:dyDescent="0.2">
      <c r="A33" s="862" t="s">
        <v>695</v>
      </c>
      <c r="B33" s="851">
        <v>217002.48869369697</v>
      </c>
      <c r="C33" s="851">
        <v>7947065.9093341008</v>
      </c>
      <c r="D33" s="851">
        <v>109459.79120289112</v>
      </c>
      <c r="E33" s="851">
        <v>297317.38332509756</v>
      </c>
      <c r="F33" s="851">
        <v>23230.586675680905</v>
      </c>
      <c r="G33" s="851">
        <v>1122169.9234620002</v>
      </c>
      <c r="H33" s="851">
        <v>2597.7712999999999</v>
      </c>
      <c r="I33" s="851">
        <v>3448.2970789000001</v>
      </c>
      <c r="J33" s="851">
        <v>2295.3407548999994</v>
      </c>
      <c r="K33" s="867">
        <v>16.554153000000003</v>
      </c>
      <c r="L33" s="867">
        <v>26.565791999999998</v>
      </c>
      <c r="M33" s="851">
        <v>3577.7138660000001</v>
      </c>
      <c r="N33" s="867">
        <v>2.8617279999999998</v>
      </c>
      <c r="O33" s="1017"/>
      <c r="Q33" s="17"/>
      <c r="R33" s="17"/>
      <c r="S33" s="864"/>
      <c r="T33" s="864"/>
      <c r="U33" s="864"/>
      <c r="V33" s="864"/>
      <c r="W33" s="864"/>
      <c r="X33" s="864"/>
      <c r="Y33" s="17"/>
      <c r="Z33" s="855"/>
      <c r="AA33" s="855"/>
      <c r="AB33" s="855"/>
      <c r="AC33" s="855"/>
      <c r="AD33" s="855"/>
      <c r="AE33" s="855"/>
      <c r="AF33" s="855"/>
      <c r="AG33" s="855"/>
    </row>
    <row r="34" spans="1:33" x14ac:dyDescent="0.2">
      <c r="A34" s="862" t="s">
        <v>747</v>
      </c>
      <c r="B34" s="851">
        <v>229868.94897684446</v>
      </c>
      <c r="C34" s="851">
        <v>8850716.9447445944</v>
      </c>
      <c r="D34" s="851">
        <v>119229.05424405822</v>
      </c>
      <c r="E34" s="851">
        <v>288373.17516136076</v>
      </c>
      <c r="F34" s="851">
        <v>25091.882432795606</v>
      </c>
      <c r="G34" s="851">
        <v>1218023.8837799998</v>
      </c>
      <c r="H34" s="851">
        <v>2922.6831999999999</v>
      </c>
      <c r="I34" s="851">
        <v>4034.7399693068</v>
      </c>
      <c r="J34" s="851">
        <v>1854.5507202000001</v>
      </c>
      <c r="K34" s="867">
        <v>24.502823000000003</v>
      </c>
      <c r="L34" s="867">
        <v>31.670008000000003</v>
      </c>
      <c r="M34" s="851">
        <v>2958.1502466000002</v>
      </c>
      <c r="N34" s="867">
        <v>2.6791360000000002</v>
      </c>
      <c r="O34" s="1017"/>
      <c r="Q34" s="17"/>
      <c r="R34" s="17"/>
      <c r="S34" s="864"/>
      <c r="T34" s="864"/>
      <c r="U34" s="864"/>
      <c r="V34" s="864"/>
      <c r="W34" s="864"/>
      <c r="X34" s="864"/>
      <c r="Y34" s="17"/>
      <c r="Z34" s="855"/>
      <c r="AA34" s="855"/>
      <c r="AB34" s="855"/>
      <c r="AC34" s="855"/>
      <c r="AD34" s="855"/>
      <c r="AE34" s="855"/>
      <c r="AF34" s="855"/>
      <c r="AG34" s="855"/>
    </row>
    <row r="35" spans="1:33" x14ac:dyDescent="0.2">
      <c r="A35" s="862" t="s">
        <v>806</v>
      </c>
      <c r="B35" s="851">
        <v>220273.34907759307</v>
      </c>
      <c r="C35" s="851">
        <v>8916681.8454674985</v>
      </c>
      <c r="D35" s="851">
        <v>137649.17032455638</v>
      </c>
      <c r="E35" s="851">
        <v>311933.92596635834</v>
      </c>
      <c r="F35" s="851">
        <v>28510.480416305996</v>
      </c>
      <c r="G35" s="851">
        <v>1091388.6164500001</v>
      </c>
      <c r="H35" s="851">
        <v>2723.0601999999999</v>
      </c>
      <c r="I35" s="851">
        <v>3212.9077212199995</v>
      </c>
      <c r="J35" s="851">
        <v>2378.2725716999998</v>
      </c>
      <c r="K35" s="867">
        <v>21.847186999999998</v>
      </c>
      <c r="L35" s="867">
        <v>27.547941999999999</v>
      </c>
      <c r="M35" s="851">
        <v>1961.2639583999999</v>
      </c>
      <c r="N35" s="867">
        <v>2.5161519999999999</v>
      </c>
      <c r="O35" s="1017"/>
      <c r="Q35" s="17"/>
      <c r="R35" s="17"/>
      <c r="S35" s="864"/>
      <c r="T35" s="864"/>
      <c r="U35" s="864"/>
      <c r="V35" s="864"/>
      <c r="W35" s="864"/>
      <c r="X35" s="864"/>
      <c r="Y35" s="17"/>
      <c r="Z35" s="855"/>
      <c r="AA35" s="855"/>
      <c r="AB35" s="855"/>
      <c r="AC35" s="855"/>
      <c r="AD35" s="855"/>
      <c r="AE35" s="855"/>
      <c r="AF35" s="855"/>
      <c r="AG35" s="855"/>
    </row>
    <row r="36" spans="1:33" x14ac:dyDescent="0.2">
      <c r="A36" s="1018" t="s">
        <v>812</v>
      </c>
      <c r="B36" s="851">
        <v>220911.28287911677</v>
      </c>
      <c r="C36" s="851">
        <v>8058694.4987969501</v>
      </c>
      <c r="D36" s="851">
        <v>120959.41946630899</v>
      </c>
      <c r="E36" s="851">
        <v>313652.44260025572</v>
      </c>
      <c r="F36" s="851">
        <v>26061.362419922007</v>
      </c>
      <c r="G36" s="851">
        <v>441193.98143799999</v>
      </c>
      <c r="H36" s="851">
        <v>2871.1295</v>
      </c>
      <c r="I36" s="851">
        <v>2855.7800881120002</v>
      </c>
      <c r="J36" s="851">
        <v>2487.8129531</v>
      </c>
      <c r="K36" s="867">
        <v>22.439415</v>
      </c>
      <c r="L36" s="867">
        <v>27.668381</v>
      </c>
      <c r="M36" s="851">
        <v>3843.0657880000003</v>
      </c>
      <c r="N36" s="867">
        <v>3.6912739999999999</v>
      </c>
      <c r="O36" s="1017"/>
      <c r="Q36" s="17"/>
      <c r="R36" s="17"/>
      <c r="S36" s="864"/>
      <c r="T36" s="864"/>
      <c r="U36" s="864"/>
      <c r="V36" s="864"/>
      <c r="W36" s="864"/>
      <c r="X36" s="864"/>
      <c r="Y36" s="17"/>
      <c r="Z36" s="855"/>
      <c r="AA36" s="855"/>
      <c r="AB36" s="855"/>
      <c r="AC36" s="855"/>
      <c r="AD36" s="855"/>
      <c r="AE36" s="855"/>
      <c r="AF36" s="855"/>
      <c r="AG36" s="855"/>
    </row>
    <row r="37" spans="1:33" ht="13.5" thickBot="1" x14ac:dyDescent="0.25">
      <c r="A37" s="865" t="s">
        <v>900</v>
      </c>
      <c r="B37" s="866">
        <v>228931.7259096911</v>
      </c>
      <c r="C37" s="866">
        <v>8894295.897689322</v>
      </c>
      <c r="D37" s="866">
        <v>136087.19853966002</v>
      </c>
      <c r="E37" s="866">
        <v>310457.29754481843</v>
      </c>
      <c r="F37" s="866">
        <v>27426.236327062998</v>
      </c>
      <c r="G37" s="866">
        <v>17858.915341</v>
      </c>
      <c r="H37" s="866">
        <v>2794.1680000000001</v>
      </c>
      <c r="I37" s="866">
        <v>2874.2517345399997</v>
      </c>
      <c r="J37" s="866">
        <v>2331.0077547000001</v>
      </c>
      <c r="K37" s="1002">
        <v>20.607745000000001</v>
      </c>
      <c r="L37" s="1002">
        <v>25.639190000000003</v>
      </c>
      <c r="M37" s="866">
        <v>2300.5616680000003</v>
      </c>
      <c r="N37" s="1002">
        <v>3.5141680000000002</v>
      </c>
      <c r="O37" s="1017"/>
      <c r="Q37" s="17"/>
      <c r="R37" s="17"/>
      <c r="S37" s="864"/>
      <c r="T37" s="864"/>
      <c r="U37" s="864"/>
      <c r="V37" s="864"/>
      <c r="W37" s="864"/>
      <c r="X37" s="864"/>
      <c r="Y37" s="17"/>
      <c r="Z37" s="855"/>
      <c r="AA37" s="855"/>
      <c r="AB37" s="855"/>
      <c r="AC37" s="855"/>
      <c r="AD37" s="855"/>
      <c r="AE37" s="855"/>
      <c r="AF37" s="855"/>
      <c r="AG37" s="855"/>
    </row>
    <row r="38" spans="1:33" x14ac:dyDescent="0.2">
      <c r="A38" s="862"/>
      <c r="B38" s="851"/>
      <c r="C38" s="851"/>
      <c r="D38" s="851"/>
      <c r="E38" s="851"/>
      <c r="F38" s="851"/>
      <c r="G38" s="851"/>
      <c r="H38" s="851"/>
      <c r="I38" s="851"/>
      <c r="J38" s="851"/>
      <c r="K38" s="851"/>
      <c r="L38" s="851"/>
      <c r="M38" s="851"/>
      <c r="N38" s="867"/>
      <c r="O38" s="863"/>
      <c r="R38" s="864"/>
      <c r="S38" s="864"/>
      <c r="T38" s="864"/>
      <c r="U38" s="864"/>
      <c r="V38" s="864"/>
      <c r="W38" s="864"/>
      <c r="X38" s="864"/>
      <c r="Y38" s="17"/>
      <c r="Z38" s="855"/>
      <c r="AA38" s="855"/>
      <c r="AB38" s="855"/>
      <c r="AC38" s="855"/>
      <c r="AD38" s="855"/>
      <c r="AE38" s="855"/>
      <c r="AF38" s="855"/>
      <c r="AG38" s="855"/>
    </row>
    <row r="39" spans="1:33" x14ac:dyDescent="0.2">
      <c r="A39" s="868" t="s">
        <v>901</v>
      </c>
      <c r="B39" s="869"/>
      <c r="C39" s="869"/>
      <c r="D39" s="870"/>
      <c r="E39" s="869"/>
      <c r="F39" s="869"/>
      <c r="G39" s="869"/>
      <c r="H39" s="869"/>
      <c r="I39" s="869"/>
      <c r="J39" s="869"/>
      <c r="K39" s="869"/>
      <c r="L39" s="869"/>
      <c r="M39" s="869"/>
      <c r="N39" s="1019"/>
      <c r="P39" s="861"/>
      <c r="Q39" s="7"/>
    </row>
    <row r="40" spans="1:33" x14ac:dyDescent="0.2">
      <c r="A40" s="871" t="s">
        <v>902</v>
      </c>
      <c r="B40" s="872">
        <v>213722.93790652495</v>
      </c>
      <c r="C40" s="873">
        <v>8310719.5649570711</v>
      </c>
      <c r="D40" s="873">
        <v>106659.65974821903</v>
      </c>
      <c r="E40" s="873">
        <v>298839.88552014553</v>
      </c>
      <c r="F40" s="873">
        <v>25013.680039901988</v>
      </c>
      <c r="G40" s="873">
        <v>1065429.1337640001</v>
      </c>
      <c r="H40" s="873">
        <v>2783.0496000000003</v>
      </c>
      <c r="I40" s="873">
        <v>3779.2448665100001</v>
      </c>
      <c r="J40" s="874">
        <v>690.25672669999994</v>
      </c>
      <c r="K40" s="874">
        <v>23.313454</v>
      </c>
      <c r="L40" s="873">
        <v>23.817782999999999</v>
      </c>
      <c r="M40" s="874">
        <v>2350.8733109999998</v>
      </c>
      <c r="N40" s="1020">
        <v>3.8921445000000001</v>
      </c>
      <c r="P40" s="861"/>
      <c r="Q40" s="7"/>
    </row>
    <row r="41" spans="1:33" x14ac:dyDescent="0.2">
      <c r="A41" s="875" t="s">
        <v>903</v>
      </c>
      <c r="B41" s="876">
        <v>228931.7259096911</v>
      </c>
      <c r="C41" s="876">
        <v>8894295.897689322</v>
      </c>
      <c r="D41" s="876">
        <v>136087.19853966002</v>
      </c>
      <c r="E41" s="876">
        <v>310457.29754481843</v>
      </c>
      <c r="F41" s="876">
        <v>27426.236327062998</v>
      </c>
      <c r="G41" s="876">
        <v>17858.915341</v>
      </c>
      <c r="H41" s="876">
        <v>2794.1680000000001</v>
      </c>
      <c r="I41" s="876">
        <v>2874.2517345399997</v>
      </c>
      <c r="J41" s="858">
        <v>2331.0077547000001</v>
      </c>
      <c r="K41" s="858">
        <v>20.607745000000001</v>
      </c>
      <c r="L41" s="1021">
        <v>25.639190000000003</v>
      </c>
      <c r="M41" s="858">
        <v>2300.5616680000003</v>
      </c>
      <c r="N41" s="1022">
        <v>3.5141680000000002</v>
      </c>
      <c r="O41" s="877"/>
      <c r="P41" s="861"/>
      <c r="Q41" s="878"/>
      <c r="R41" s="878"/>
      <c r="S41" s="878"/>
      <c r="T41" s="878"/>
      <c r="U41" s="878"/>
      <c r="V41" s="878"/>
      <c r="W41" s="878"/>
      <c r="X41" s="878"/>
    </row>
    <row r="42" spans="1:33" x14ac:dyDescent="0.2">
      <c r="A42" s="879" t="s">
        <v>275</v>
      </c>
      <c r="B42" s="880">
        <f t="shared" ref="B42:N42" si="2">+B41/B40-1</f>
        <v>7.1161234035711951E-2</v>
      </c>
      <c r="C42" s="880">
        <f>+C41/C40-1</f>
        <v>7.0219711803651164E-2</v>
      </c>
      <c r="D42" s="881">
        <f>+D41/D40-1</f>
        <v>0.27590130008765912</v>
      </c>
      <c r="E42" s="881">
        <f>+E41/E40-1</f>
        <v>3.8875038398747286E-2</v>
      </c>
      <c r="F42" s="881">
        <f t="shared" si="2"/>
        <v>9.6449474180227979E-2</v>
      </c>
      <c r="G42" s="880">
        <f t="shared" si="2"/>
        <v>-0.98323781960241019</v>
      </c>
      <c r="H42" s="880">
        <f t="shared" si="2"/>
        <v>3.995041985597414E-3</v>
      </c>
      <c r="I42" s="880">
        <f t="shared" si="2"/>
        <v>-0.23946401038727338</v>
      </c>
      <c r="J42" s="880">
        <f t="shared" si="2"/>
        <v>2.3770156298862193</v>
      </c>
      <c r="K42" s="880">
        <f t="shared" si="2"/>
        <v>-0.11605783510242618</v>
      </c>
      <c r="L42" s="880">
        <f t="shared" si="2"/>
        <v>7.6472566737215031E-2</v>
      </c>
      <c r="M42" s="880">
        <f t="shared" si="2"/>
        <v>-2.1401256615822595E-2</v>
      </c>
      <c r="N42" s="1023">
        <f t="shared" si="2"/>
        <v>-9.7112658587059086E-2</v>
      </c>
      <c r="P42" s="861"/>
      <c r="Q42" s="878"/>
      <c r="R42" s="878"/>
      <c r="S42" s="878"/>
      <c r="T42" s="878"/>
      <c r="U42" s="878"/>
      <c r="V42" s="878"/>
      <c r="W42" s="878"/>
      <c r="X42" s="878"/>
    </row>
    <row r="43" spans="1:33" x14ac:dyDescent="0.2">
      <c r="A43" s="862"/>
      <c r="B43" s="851"/>
      <c r="C43" s="851"/>
      <c r="D43" s="851"/>
      <c r="E43" s="851"/>
      <c r="F43" s="851"/>
      <c r="G43" s="851"/>
      <c r="H43" s="851"/>
      <c r="I43" s="851"/>
      <c r="J43" s="851"/>
      <c r="K43" s="851"/>
      <c r="L43" s="851"/>
      <c r="M43" s="851"/>
      <c r="N43" s="867"/>
      <c r="O43" s="863"/>
      <c r="R43" s="864"/>
      <c r="S43" s="864"/>
      <c r="T43" s="864"/>
      <c r="U43" s="864"/>
      <c r="V43" s="864"/>
      <c r="W43" s="864"/>
      <c r="X43" s="864"/>
      <c r="Y43" s="17"/>
      <c r="Z43" s="855"/>
      <c r="AA43" s="855"/>
      <c r="AB43" s="855"/>
      <c r="AC43" s="855"/>
      <c r="AD43" s="855"/>
      <c r="AE43" s="855"/>
      <c r="AF43" s="855"/>
      <c r="AG43" s="855"/>
    </row>
    <row r="44" spans="1:33" x14ac:dyDescent="0.2">
      <c r="A44" s="868" t="s">
        <v>904</v>
      </c>
      <c r="B44" s="869"/>
      <c r="C44" s="869"/>
      <c r="D44" s="870"/>
      <c r="E44" s="869"/>
      <c r="F44" s="869"/>
      <c r="G44" s="869"/>
      <c r="H44" s="869"/>
      <c r="I44" s="869"/>
      <c r="J44" s="869"/>
      <c r="K44" s="869"/>
      <c r="L44" s="869"/>
      <c r="M44" s="869"/>
      <c r="N44" s="1019"/>
      <c r="P44" s="861"/>
      <c r="Q44" s="878"/>
      <c r="R44" s="878"/>
      <c r="S44" s="878"/>
      <c r="T44" s="878"/>
      <c r="U44" s="878"/>
      <c r="V44" s="878"/>
      <c r="W44" s="878"/>
      <c r="X44" s="878"/>
    </row>
    <row r="45" spans="1:33" x14ac:dyDescent="0.2">
      <c r="A45" s="882" t="s">
        <v>905</v>
      </c>
      <c r="B45" s="872">
        <v>1290938.4654003545</v>
      </c>
      <c r="C45" s="872">
        <v>53498121.447394937</v>
      </c>
      <c r="D45" s="872">
        <v>629602.86373526603</v>
      </c>
      <c r="E45" s="872">
        <v>1642088.8728960268</v>
      </c>
      <c r="F45" s="872">
        <v>140853.05435410497</v>
      </c>
      <c r="G45" s="872">
        <v>6815750.1649019998</v>
      </c>
      <c r="H45" s="872">
        <v>16324.9584</v>
      </c>
      <c r="I45" s="872">
        <v>20555.965104665</v>
      </c>
      <c r="J45" s="872">
        <v>13679.07054108</v>
      </c>
      <c r="K45" s="872">
        <v>132.7789798</v>
      </c>
      <c r="L45" s="872">
        <v>152.35369399999999</v>
      </c>
      <c r="M45" s="872">
        <v>6262.7597151</v>
      </c>
      <c r="N45" s="1024">
        <v>20.989611100000001</v>
      </c>
      <c r="P45" s="861"/>
      <c r="Q45" s="878"/>
      <c r="R45" s="878"/>
      <c r="S45" s="878"/>
      <c r="T45" s="878"/>
      <c r="U45" s="878"/>
      <c r="V45" s="878"/>
      <c r="W45" s="878"/>
      <c r="X45" s="878"/>
    </row>
    <row r="46" spans="1:33" x14ac:dyDescent="0.2">
      <c r="A46" s="882" t="s">
        <v>906</v>
      </c>
      <c r="B46" s="872">
        <v>1336658.953935612</v>
      </c>
      <c r="C46" s="872">
        <v>51148976.017038882</v>
      </c>
      <c r="D46" s="872">
        <v>715240.32794240676</v>
      </c>
      <c r="E46" s="872">
        <v>1795117.2931673583</v>
      </c>
      <c r="F46" s="872">
        <v>151889.3485736594</v>
      </c>
      <c r="G46" s="872">
        <v>5052014.126065</v>
      </c>
      <c r="H46" s="872">
        <v>16446.06494</v>
      </c>
      <c r="I46" s="872">
        <v>19657.370016976103</v>
      </c>
      <c r="J46" s="872">
        <v>13685.874812</v>
      </c>
      <c r="K46" s="872">
        <v>125.96285579999997</v>
      </c>
      <c r="L46" s="872">
        <v>169.18542300000001</v>
      </c>
      <c r="M46" s="872">
        <v>17222.7390768</v>
      </c>
      <c r="N46" s="1024">
        <v>17.498118000000002</v>
      </c>
      <c r="P46" s="861"/>
      <c r="Q46" s="878"/>
      <c r="R46" s="878"/>
      <c r="S46" s="878"/>
      <c r="T46" s="878"/>
      <c r="U46" s="878"/>
      <c r="V46" s="878"/>
      <c r="W46" s="878"/>
      <c r="X46" s="878"/>
    </row>
    <row r="47" spans="1:33" x14ac:dyDescent="0.2">
      <c r="A47" s="883" t="s">
        <v>275</v>
      </c>
      <c r="B47" s="884">
        <f t="shared" ref="B47:N47" si="3">+B46/B45-1</f>
        <v>3.5416473953371774E-2</v>
      </c>
      <c r="C47" s="885">
        <f t="shared" si="3"/>
        <v>-4.3910802226317158E-2</v>
      </c>
      <c r="D47" s="884">
        <f t="shared" si="3"/>
        <v>0.13601822536047004</v>
      </c>
      <c r="E47" s="884">
        <f t="shared" si="3"/>
        <v>9.3191314305325568E-2</v>
      </c>
      <c r="F47" s="884">
        <f t="shared" si="3"/>
        <v>7.8353247433379458E-2</v>
      </c>
      <c r="G47" s="885">
        <f t="shared" si="3"/>
        <v>-0.25877357534603229</v>
      </c>
      <c r="H47" s="885">
        <f t="shared" si="3"/>
        <v>7.4184899607463439E-3</v>
      </c>
      <c r="I47" s="884">
        <f t="shared" si="3"/>
        <v>-4.3714565728902088E-2</v>
      </c>
      <c r="J47" s="1025">
        <f t="shared" si="3"/>
        <v>4.9742202144265057E-4</v>
      </c>
      <c r="K47" s="885">
        <f>+K46/K45-1</f>
        <v>-5.1334360380437483E-2</v>
      </c>
      <c r="L47" s="884">
        <f>+L46/L45-1</f>
        <v>0.11047798420955934</v>
      </c>
      <c r="M47" s="884">
        <f>+M46/M45-1</f>
        <v>1.7500239287920691</v>
      </c>
      <c r="N47" s="1026">
        <f t="shared" si="3"/>
        <v>-0.16634386808624579</v>
      </c>
      <c r="P47" s="861"/>
      <c r="Q47" s="878"/>
      <c r="R47" s="878"/>
      <c r="S47" s="878"/>
      <c r="T47" s="878"/>
      <c r="U47" s="878"/>
      <c r="V47" s="878"/>
      <c r="W47" s="878"/>
      <c r="X47" s="878"/>
    </row>
    <row r="48" spans="1:33" x14ac:dyDescent="0.2">
      <c r="A48" s="862"/>
      <c r="B48" s="851"/>
      <c r="C48" s="851"/>
      <c r="D48" s="851"/>
      <c r="E48" s="851"/>
      <c r="F48" s="851"/>
      <c r="G48" s="851"/>
      <c r="H48" s="851"/>
      <c r="I48" s="851"/>
      <c r="J48" s="851"/>
      <c r="K48" s="851"/>
      <c r="L48" s="851"/>
      <c r="M48" s="851"/>
      <c r="N48" s="867"/>
      <c r="O48" s="863"/>
      <c r="R48" s="864"/>
      <c r="S48" s="864"/>
      <c r="T48" s="864"/>
      <c r="U48" s="864"/>
      <c r="V48" s="864"/>
      <c r="W48" s="864"/>
      <c r="X48" s="864"/>
      <c r="Y48" s="17"/>
      <c r="Z48" s="855"/>
      <c r="AA48" s="855"/>
      <c r="AB48" s="855"/>
      <c r="AC48" s="855"/>
      <c r="AD48" s="855"/>
      <c r="AE48" s="855"/>
      <c r="AF48" s="855"/>
      <c r="AG48" s="855"/>
    </row>
    <row r="49" spans="1:34" x14ac:dyDescent="0.2">
      <c r="A49" s="868" t="s">
        <v>276</v>
      </c>
      <c r="B49" s="869"/>
      <c r="C49" s="869"/>
      <c r="D49" s="870"/>
      <c r="E49" s="869"/>
      <c r="F49" s="869"/>
      <c r="G49" s="869"/>
      <c r="H49" s="869"/>
      <c r="I49" s="869"/>
      <c r="J49" s="869"/>
      <c r="K49" s="869"/>
      <c r="L49" s="869"/>
      <c r="M49" s="869"/>
      <c r="N49" s="1019"/>
      <c r="O49" s="863"/>
      <c r="R49" s="864"/>
      <c r="S49" s="864"/>
      <c r="T49" s="864"/>
      <c r="U49" s="864"/>
      <c r="V49" s="864"/>
      <c r="W49" s="864"/>
      <c r="X49" s="864"/>
      <c r="Y49" s="17"/>
      <c r="Z49" s="855"/>
      <c r="AA49" s="855"/>
      <c r="AB49" s="855"/>
      <c r="AC49" s="855"/>
      <c r="AD49" s="855"/>
      <c r="AE49" s="855"/>
      <c r="AF49" s="855"/>
      <c r="AG49" s="855"/>
    </row>
    <row r="50" spans="1:34" x14ac:dyDescent="0.2">
      <c r="A50" s="886" t="s">
        <v>814</v>
      </c>
      <c r="B50" s="887">
        <v>220911.2828791168</v>
      </c>
      <c r="C50" s="887">
        <v>8058694.4987969529</v>
      </c>
      <c r="D50" s="887">
        <v>120959.41946630902</v>
      </c>
      <c r="E50" s="887">
        <v>313652.44260025537</v>
      </c>
      <c r="F50" s="887">
        <v>26061.36241992201</v>
      </c>
      <c r="G50" s="887">
        <v>441193.98143799999</v>
      </c>
      <c r="H50" s="887">
        <v>2871.1295</v>
      </c>
      <c r="I50" s="887">
        <v>2855.7800881120002</v>
      </c>
      <c r="J50" s="887">
        <v>2487.8129531</v>
      </c>
      <c r="K50" s="887">
        <v>22.439415</v>
      </c>
      <c r="L50" s="887">
        <v>27.668381000000004</v>
      </c>
      <c r="M50" s="887">
        <v>3843.0657879999999</v>
      </c>
      <c r="N50" s="1027">
        <v>3.6912739999999999</v>
      </c>
      <c r="O50" s="863"/>
      <c r="R50" s="864"/>
      <c r="S50" s="864"/>
      <c r="T50" s="864"/>
      <c r="U50" s="864"/>
      <c r="V50" s="864"/>
      <c r="W50" s="864"/>
      <c r="X50" s="864"/>
      <c r="Y50" s="17"/>
      <c r="Z50" s="855"/>
      <c r="AA50" s="855"/>
      <c r="AB50" s="855"/>
      <c r="AC50" s="855"/>
      <c r="AD50" s="855"/>
      <c r="AE50" s="855"/>
      <c r="AF50" s="855"/>
      <c r="AG50" s="855"/>
    </row>
    <row r="51" spans="1:34" x14ac:dyDescent="0.2">
      <c r="A51" s="888" t="s">
        <v>903</v>
      </c>
      <c r="B51" s="858">
        <v>228931.72590969116</v>
      </c>
      <c r="C51" s="858">
        <v>8894295.8976893127</v>
      </c>
      <c r="D51" s="858">
        <v>136087.19853966002</v>
      </c>
      <c r="E51" s="858">
        <v>310457.29754481837</v>
      </c>
      <c r="F51" s="858">
        <v>27426.236327062998</v>
      </c>
      <c r="G51" s="858">
        <v>17858.915341</v>
      </c>
      <c r="H51" s="858">
        <v>2794.1680000000001</v>
      </c>
      <c r="I51" s="858">
        <v>2874.2517345400001</v>
      </c>
      <c r="J51" s="858">
        <v>2331.0077547000001</v>
      </c>
      <c r="K51" s="858">
        <v>20.607744999999998</v>
      </c>
      <c r="L51" s="858">
        <v>25.639189999999999</v>
      </c>
      <c r="M51" s="858">
        <v>2300.5616679999998</v>
      </c>
      <c r="N51" s="1022">
        <v>3.5141680000000002</v>
      </c>
      <c r="O51" s="863"/>
      <c r="R51" s="864"/>
      <c r="S51" s="864"/>
      <c r="T51" s="864"/>
      <c r="U51" s="864"/>
      <c r="V51" s="864"/>
      <c r="W51" s="864"/>
      <c r="X51" s="864"/>
      <c r="Y51" s="17"/>
      <c r="Z51" s="855"/>
      <c r="AA51" s="855"/>
      <c r="AB51" s="855"/>
      <c r="AC51" s="855"/>
      <c r="AD51" s="855"/>
      <c r="AE51" s="855"/>
      <c r="AF51" s="855"/>
      <c r="AG51" s="855"/>
    </row>
    <row r="52" spans="1:34" x14ac:dyDescent="0.2">
      <c r="A52" s="889" t="s">
        <v>275</v>
      </c>
      <c r="B52" s="885">
        <f t="shared" ref="B52:K52" si="4">+B51/B50-1</f>
        <v>3.6306171989246794E-2</v>
      </c>
      <c r="C52" s="885">
        <f t="shared" si="4"/>
        <v>0.10368942500762413</v>
      </c>
      <c r="D52" s="885">
        <f t="shared" si="4"/>
        <v>0.12506491135702391</v>
      </c>
      <c r="E52" s="885">
        <f t="shared" si="4"/>
        <v>-1.01868967732196E-2</v>
      </c>
      <c r="F52" s="885">
        <f t="shared" si="4"/>
        <v>5.2371548545660174E-2</v>
      </c>
      <c r="G52" s="885">
        <f t="shared" si="4"/>
        <v>-0.95952139854040674</v>
      </c>
      <c r="H52" s="885">
        <f t="shared" si="4"/>
        <v>-2.6805304323611945E-2</v>
      </c>
      <c r="I52" s="885">
        <f t="shared" si="4"/>
        <v>6.468161363297309E-3</v>
      </c>
      <c r="J52" s="885">
        <f t="shared" si="4"/>
        <v>-6.3029335949316034E-2</v>
      </c>
      <c r="K52" s="885">
        <f t="shared" si="4"/>
        <v>-8.162735080214889E-2</v>
      </c>
      <c r="L52" s="885">
        <f>+L51/L50-1</f>
        <v>-7.3339708600947962E-2</v>
      </c>
      <c r="M52" s="885">
        <f>+M51/M50-1</f>
        <v>-0.40137333188947222</v>
      </c>
      <c r="N52" s="1026">
        <f>+N51/N50-1</f>
        <v>-4.7979640633558973E-2</v>
      </c>
      <c r="O52" s="863"/>
      <c r="R52" s="864"/>
      <c r="S52" s="864"/>
      <c r="T52" s="864"/>
      <c r="U52" s="864"/>
      <c r="V52" s="864"/>
      <c r="W52" s="864"/>
      <c r="X52" s="864"/>
      <c r="Y52" s="17"/>
      <c r="Z52" s="855"/>
      <c r="AA52" s="855"/>
      <c r="AB52" s="855"/>
      <c r="AC52" s="855"/>
      <c r="AD52" s="855"/>
      <c r="AE52" s="855"/>
      <c r="AF52" s="855"/>
      <c r="AG52" s="855"/>
    </row>
    <row r="53" spans="1:34" x14ac:dyDescent="0.2">
      <c r="A53" s="890"/>
      <c r="B53" s="891"/>
      <c r="C53" s="892"/>
      <c r="D53" s="891"/>
      <c r="E53" s="891"/>
      <c r="F53" s="891"/>
      <c r="G53" s="891"/>
      <c r="H53" s="891"/>
      <c r="I53" s="891"/>
      <c r="J53" s="891"/>
      <c r="K53" s="891"/>
      <c r="L53" s="891"/>
      <c r="M53" s="891"/>
      <c r="N53" s="891"/>
      <c r="P53" s="861"/>
      <c r="Q53" s="878"/>
      <c r="R53" s="878"/>
      <c r="S53" s="878"/>
      <c r="T53" s="878"/>
      <c r="U53" s="878"/>
      <c r="V53" s="878"/>
      <c r="W53" s="878"/>
      <c r="X53" s="878"/>
    </row>
    <row r="54" spans="1:34" customFormat="1" ht="50.25" customHeight="1" x14ac:dyDescent="0.25">
      <c r="A54" s="1035" t="s">
        <v>933</v>
      </c>
      <c r="B54" s="1036"/>
      <c r="C54" s="1036"/>
      <c r="D54" s="1036"/>
      <c r="E54" s="1036"/>
      <c r="F54" s="1036"/>
      <c r="G54" s="1036"/>
      <c r="H54" s="1036"/>
      <c r="I54" s="1036"/>
      <c r="J54" s="893"/>
      <c r="K54" s="893"/>
      <c r="L54" s="893"/>
      <c r="M54" s="893"/>
      <c r="N54" s="893"/>
      <c r="O54" s="894"/>
    </row>
    <row r="55" spans="1:34" customFormat="1" ht="15" x14ac:dyDescent="0.25">
      <c r="O55" s="894"/>
    </row>
    <row r="56" spans="1:34" customFormat="1" ht="15" x14ac:dyDescent="0.25">
      <c r="J56" s="895"/>
      <c r="K56" s="895"/>
      <c r="L56" s="895"/>
      <c r="M56" s="895"/>
      <c r="N56" s="895"/>
      <c r="O56" s="894"/>
    </row>
    <row r="57" spans="1:34" ht="36.6" customHeight="1" x14ac:dyDescent="0.2">
      <c r="A57" s="1037" t="s">
        <v>839</v>
      </c>
      <c r="B57" s="1037"/>
      <c r="C57" s="1037"/>
      <c r="D57" s="1037"/>
      <c r="E57" s="1037"/>
      <c r="F57" s="1037"/>
      <c r="G57" s="1037"/>
      <c r="H57" s="1037"/>
      <c r="I57" s="1037"/>
      <c r="J57" s="1037"/>
      <c r="K57" s="1037"/>
      <c r="L57" s="1037"/>
      <c r="M57" s="1037"/>
      <c r="N57" s="1037"/>
    </row>
    <row r="58" spans="1:34" ht="36.75" customHeight="1" x14ac:dyDescent="0.2"/>
    <row r="59" spans="1:34" ht="36.75" customHeight="1" x14ac:dyDescent="0.2"/>
    <row r="60" spans="1:34" ht="36.75" customHeight="1" x14ac:dyDescent="0.2"/>
    <row r="61" spans="1:34" s="839" customFormat="1" ht="36.75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</row>
    <row r="62" spans="1:34" s="839" customFormat="1" ht="36.75" customHeight="1" x14ac:dyDescent="0.2">
      <c r="A62" s="7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</row>
    <row r="63" spans="1:34" ht="36.75" customHeight="1" x14ac:dyDescent="0.2"/>
    <row r="64" spans="1:34" s="839" customFormat="1" ht="36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</row>
    <row r="65" spans="1:34" s="839" customFormat="1" x14ac:dyDescent="0.2">
      <c r="A65" s="7"/>
      <c r="B65" s="6"/>
      <c r="C65" s="6"/>
      <c r="D65" s="6"/>
      <c r="E65" s="6"/>
      <c r="F65" s="6"/>
      <c r="G65" s="6"/>
      <c r="H65" s="6"/>
      <c r="I65" s="896"/>
      <c r="J65" s="896"/>
      <c r="K65" s="896"/>
      <c r="L65" s="896"/>
      <c r="M65" s="896"/>
      <c r="N65" s="89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</row>
    <row r="66" spans="1:34" s="839" customFormat="1" ht="45.75" customHeight="1" x14ac:dyDescent="0.2">
      <c r="A66" s="1038" t="s">
        <v>934</v>
      </c>
      <c r="B66" s="1038"/>
      <c r="C66" s="1038"/>
      <c r="D66" s="1038"/>
      <c r="E66" s="1038"/>
      <c r="F66" s="1038"/>
      <c r="G66" s="1038"/>
      <c r="H66" s="1038"/>
      <c r="I66" s="1038"/>
      <c r="J66" s="897"/>
      <c r="K66" s="897"/>
      <c r="L66" s="897"/>
      <c r="M66" s="897"/>
      <c r="N66" s="897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</row>
  </sheetData>
  <mergeCells count="4">
    <mergeCell ref="A2:I2"/>
    <mergeCell ref="A54:I54"/>
    <mergeCell ref="A57:N57"/>
    <mergeCell ref="A66:I66"/>
  </mergeCells>
  <conditionalFormatting sqref="D42:F42 B47 D47:F47 L47:M47 B53:N53">
    <cfRule type="cellIs" dxfId="3" priority="1" operator="lessThan">
      <formula>0</formula>
    </cfRule>
  </conditionalFormatting>
  <pageMargins left="0.7" right="0.7" top="0.75" bottom="0.75" header="0" footer="0"/>
  <pageSetup scale="4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85ADD-0EB4-4923-A5FD-5057C0B75832}">
  <sheetPr>
    <tabColor rgb="FF002060"/>
  </sheetPr>
  <dimension ref="A1:H106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61.7109375" bestFit="1" customWidth="1"/>
    <col min="2" max="2" width="13.7109375" style="4" customWidth="1"/>
    <col min="3" max="3" width="12.42578125" style="4" customWidth="1"/>
    <col min="4" max="4" width="11.7109375" style="954" customWidth="1"/>
    <col min="5" max="5" width="13.140625" customWidth="1"/>
    <col min="8" max="8" width="8.7109375" customWidth="1"/>
    <col min="9" max="9" width="3.7109375" customWidth="1"/>
  </cols>
  <sheetData>
    <row r="1" spans="1:8" x14ac:dyDescent="0.25">
      <c r="A1" s="107" t="s">
        <v>840</v>
      </c>
      <c r="B1" s="898"/>
      <c r="C1" s="898"/>
      <c r="D1" s="64"/>
    </row>
    <row r="2" spans="1:8" ht="15.75" x14ac:dyDescent="0.25">
      <c r="A2" s="78" t="s">
        <v>841</v>
      </c>
      <c r="B2" s="898"/>
      <c r="C2" s="898"/>
      <c r="D2" s="64"/>
    </row>
    <row r="3" spans="1:8" ht="15.75" thickBot="1" x14ac:dyDescent="0.3">
      <c r="A3" s="151"/>
      <c r="B3" s="899"/>
      <c r="C3" s="899"/>
      <c r="D3" s="900"/>
    </row>
    <row r="4" spans="1:8" ht="15.75" thickBot="1" x14ac:dyDescent="0.3">
      <c r="A4" s="901"/>
      <c r="B4" s="1039" t="s">
        <v>883</v>
      </c>
      <c r="C4" s="1040"/>
      <c r="D4" s="1040"/>
      <c r="E4" s="1039" t="s">
        <v>884</v>
      </c>
      <c r="F4" s="1040"/>
      <c r="G4" s="1040"/>
      <c r="H4" s="1041"/>
    </row>
    <row r="5" spans="1:8" x14ac:dyDescent="0.25">
      <c r="A5" s="902" t="s">
        <v>842</v>
      </c>
      <c r="B5" s="903">
        <v>2024</v>
      </c>
      <c r="C5" s="903">
        <v>2025</v>
      </c>
      <c r="D5" s="904" t="s">
        <v>275</v>
      </c>
      <c r="E5" s="905">
        <v>2024</v>
      </c>
      <c r="F5" s="903">
        <v>2025</v>
      </c>
      <c r="G5" s="906" t="s">
        <v>275</v>
      </c>
      <c r="H5" s="907" t="s">
        <v>277</v>
      </c>
    </row>
    <row r="6" spans="1:8" x14ac:dyDescent="0.25">
      <c r="A6" s="908" t="s">
        <v>843</v>
      </c>
      <c r="B6" s="909">
        <f>SUM(B7:B17)</f>
        <v>213722.93790652498</v>
      </c>
      <c r="C6" s="909">
        <f>SUM(C7:C17)</f>
        <v>228931.72590969122</v>
      </c>
      <c r="D6" s="910">
        <f t="shared" ref="D6:D69" si="0">(C6-B6)/B6</f>
        <v>7.1161234035712312E-2</v>
      </c>
      <c r="E6" s="911">
        <f>SUM(E7:E17)</f>
        <v>1290938.4654003545</v>
      </c>
      <c r="F6" s="909">
        <f>SUM(F7:F17)</f>
        <v>1336658.953935612</v>
      </c>
      <c r="G6" s="912">
        <f t="shared" ref="G6:G69" si="1">(F6-E6)/E6</f>
        <v>3.5416473953371878E-2</v>
      </c>
      <c r="H6" s="175">
        <f>SUM(H7:H17)</f>
        <v>1</v>
      </c>
    </row>
    <row r="7" spans="1:8" x14ac:dyDescent="0.25">
      <c r="A7" s="913" t="s">
        <v>282</v>
      </c>
      <c r="B7" s="177">
        <v>23064.036321</v>
      </c>
      <c r="C7" s="177">
        <v>37715.490131999999</v>
      </c>
      <c r="D7" s="914">
        <f t="shared" si="0"/>
        <v>0.63525107258263058</v>
      </c>
      <c r="E7" s="176">
        <v>124713.6372</v>
      </c>
      <c r="F7" s="177">
        <v>210642.75981799999</v>
      </c>
      <c r="G7" s="178">
        <f t="shared" si="1"/>
        <v>0.68901143890301031</v>
      </c>
      <c r="H7" s="179">
        <f>(F7/$F$6)</f>
        <v>0.15758900892242617</v>
      </c>
    </row>
    <row r="8" spans="1:8" x14ac:dyDescent="0.25">
      <c r="A8" s="913" t="s">
        <v>280</v>
      </c>
      <c r="B8" s="177">
        <v>36176.057883116002</v>
      </c>
      <c r="C8" s="177">
        <v>34305.645620894</v>
      </c>
      <c r="D8" s="914">
        <f t="shared" si="0"/>
        <v>-5.1703042610813495E-2</v>
      </c>
      <c r="E8" s="176">
        <v>210301.91427199199</v>
      </c>
      <c r="F8" s="177">
        <v>210263.99049124602</v>
      </c>
      <c r="G8" s="1028">
        <f t="shared" si="1"/>
        <v>-1.8033017377542184E-4</v>
      </c>
      <c r="H8" s="179">
        <f t="shared" ref="H8:H17" si="2">(F8/$F$6)</f>
        <v>0.15730563871371381</v>
      </c>
    </row>
    <row r="9" spans="1:8" x14ac:dyDescent="0.25">
      <c r="A9" s="913" t="s">
        <v>844</v>
      </c>
      <c r="B9" s="177">
        <v>39106.330905400006</v>
      </c>
      <c r="C9" s="177">
        <v>36994.965945600001</v>
      </c>
      <c r="D9" s="914">
        <f t="shared" si="0"/>
        <v>-5.3990361941842424E-2</v>
      </c>
      <c r="E9" s="176">
        <v>222254.9911446</v>
      </c>
      <c r="F9" s="177">
        <v>202027.38083569999</v>
      </c>
      <c r="G9" s="178">
        <f t="shared" si="1"/>
        <v>-9.1010825919944555E-2</v>
      </c>
      <c r="H9" s="179">
        <f t="shared" si="2"/>
        <v>0.15114355104632907</v>
      </c>
    </row>
    <row r="10" spans="1:8" x14ac:dyDescent="0.25">
      <c r="A10" s="913" t="s">
        <v>279</v>
      </c>
      <c r="B10" s="177">
        <v>42557.158604199998</v>
      </c>
      <c r="C10" s="177">
        <v>25129.412254000003</v>
      </c>
      <c r="D10" s="914">
        <f t="shared" si="0"/>
        <v>-0.4095138613995728</v>
      </c>
      <c r="E10" s="176">
        <v>225160.1096277</v>
      </c>
      <c r="F10" s="177">
        <v>166512.09430800998</v>
      </c>
      <c r="G10" s="178">
        <f t="shared" si="1"/>
        <v>-0.26047249406950429</v>
      </c>
      <c r="H10" s="179">
        <f t="shared" si="2"/>
        <v>0.12457335793677032</v>
      </c>
    </row>
    <row r="11" spans="1:8" x14ac:dyDescent="0.25">
      <c r="A11" s="913" t="s">
        <v>281</v>
      </c>
      <c r="B11" s="177">
        <v>23394.820855999998</v>
      </c>
      <c r="C11" s="177">
        <v>27990.208362599999</v>
      </c>
      <c r="D11" s="914">
        <f t="shared" si="0"/>
        <v>0.19642755697449313</v>
      </c>
      <c r="E11" s="176">
        <v>147330.69042060329</v>
      </c>
      <c r="F11" s="177">
        <v>156616.41244032871</v>
      </c>
      <c r="G11" s="178">
        <f t="shared" si="1"/>
        <v>6.3026393165037858E-2</v>
      </c>
      <c r="H11" s="179">
        <f t="shared" si="2"/>
        <v>0.11717006195125003</v>
      </c>
    </row>
    <row r="12" spans="1:8" x14ac:dyDescent="0.25">
      <c r="A12" s="913" t="s">
        <v>283</v>
      </c>
      <c r="B12" s="177">
        <v>8212.1572400000005</v>
      </c>
      <c r="C12" s="177">
        <v>18639.036980000001</v>
      </c>
      <c r="D12" s="914">
        <f t="shared" si="0"/>
        <v>1.2696882725543135</v>
      </c>
      <c r="E12" s="176">
        <v>81011.710640000005</v>
      </c>
      <c r="F12" s="177">
        <v>119136.80081799999</v>
      </c>
      <c r="G12" s="178">
        <f t="shared" si="1"/>
        <v>0.4706120865342584</v>
      </c>
      <c r="H12" s="179">
        <f t="shared" si="2"/>
        <v>8.9130290465804868E-2</v>
      </c>
    </row>
    <row r="13" spans="1:8" x14ac:dyDescent="0.25">
      <c r="A13" s="913" t="s">
        <v>845</v>
      </c>
      <c r="B13" s="177">
        <v>8880.5591861699995</v>
      </c>
      <c r="C13" s="177">
        <v>11382.99874563</v>
      </c>
      <c r="D13" s="914">
        <f t="shared" si="0"/>
        <v>0.28178851207445765</v>
      </c>
      <c r="E13" s="176">
        <v>56180.397558980003</v>
      </c>
      <c r="F13" s="177">
        <v>68263.221501609994</v>
      </c>
      <c r="G13" s="178">
        <f t="shared" si="1"/>
        <v>0.21507188392437152</v>
      </c>
      <c r="H13" s="179">
        <f t="shared" si="2"/>
        <v>5.1070036452169155E-2</v>
      </c>
    </row>
    <row r="14" spans="1:8" x14ac:dyDescent="0.25">
      <c r="A14" s="915" t="s">
        <v>284</v>
      </c>
      <c r="B14" s="916">
        <v>8678.9785499999998</v>
      </c>
      <c r="C14" s="916">
        <v>11020.71135</v>
      </c>
      <c r="D14" s="914">
        <f t="shared" si="0"/>
        <v>0.26981663642894932</v>
      </c>
      <c r="E14" s="176">
        <v>69434.420961199998</v>
      </c>
      <c r="F14" s="177">
        <v>48081.853124000001</v>
      </c>
      <c r="G14" s="178">
        <f t="shared" si="1"/>
        <v>-0.30752136392311569</v>
      </c>
      <c r="H14" s="179">
        <f t="shared" si="2"/>
        <v>3.5971668750977556E-2</v>
      </c>
    </row>
    <row r="15" spans="1:8" x14ac:dyDescent="0.25">
      <c r="A15" s="915" t="s">
        <v>286</v>
      </c>
      <c r="B15" s="916">
        <v>6176.2342929899996</v>
      </c>
      <c r="C15" s="916">
        <v>6251.7566841199996</v>
      </c>
      <c r="D15" s="914">
        <f t="shared" si="0"/>
        <v>1.222790256122854E-2</v>
      </c>
      <c r="E15" s="176">
        <v>43792.543590499998</v>
      </c>
      <c r="F15" s="177">
        <v>42003.006879550005</v>
      </c>
      <c r="G15" s="178">
        <f t="shared" si="1"/>
        <v>-4.0863959117875964E-2</v>
      </c>
      <c r="H15" s="179">
        <f t="shared" si="2"/>
        <v>3.1423877239499139E-2</v>
      </c>
    </row>
    <row r="16" spans="1:8" x14ac:dyDescent="0.25">
      <c r="A16" s="915" t="s">
        <v>287</v>
      </c>
      <c r="B16" s="916">
        <v>2676.731808</v>
      </c>
      <c r="C16" s="916">
        <v>4497.1559040000002</v>
      </c>
      <c r="D16" s="914">
        <f t="shared" si="0"/>
        <v>0.68009207742040634</v>
      </c>
      <c r="E16" s="176">
        <v>25658.907240099998</v>
      </c>
      <c r="F16" s="177">
        <v>25142.316843600001</v>
      </c>
      <c r="G16" s="178">
        <f t="shared" si="1"/>
        <v>-2.0132985074776039E-2</v>
      </c>
      <c r="H16" s="179">
        <f t="shared" si="2"/>
        <v>1.8809821884312256E-2</v>
      </c>
    </row>
    <row r="17" spans="1:8" x14ac:dyDescent="0.25">
      <c r="A17" s="917" t="s">
        <v>935</v>
      </c>
      <c r="B17" s="918">
        <v>14799.872259648953</v>
      </c>
      <c r="C17" s="916">
        <v>15004.343930847215</v>
      </c>
      <c r="D17" s="914">
        <f t="shared" si="0"/>
        <v>1.3815772704724134E-2</v>
      </c>
      <c r="E17" s="919">
        <v>85099.142744679237</v>
      </c>
      <c r="F17" s="177">
        <v>87969.116875567473</v>
      </c>
      <c r="G17" s="178">
        <f t="shared" si="1"/>
        <v>3.3725065121971279E-2</v>
      </c>
      <c r="H17" s="179">
        <f t="shared" si="2"/>
        <v>6.5812686636747747E-2</v>
      </c>
    </row>
    <row r="18" spans="1:8" x14ac:dyDescent="0.25">
      <c r="A18" s="908" t="s">
        <v>846</v>
      </c>
      <c r="B18" s="909">
        <f>SUM(B19:B29)</f>
        <v>8310719.564957072</v>
      </c>
      <c r="C18" s="909">
        <f>SUM(C19:C29)</f>
        <v>8894295.8976893183</v>
      </c>
      <c r="D18" s="910">
        <f t="shared" si="0"/>
        <v>7.0219711803650622E-2</v>
      </c>
      <c r="E18" s="911">
        <f>SUM(E19:E29)</f>
        <v>53498121.44739487</v>
      </c>
      <c r="F18" s="909">
        <f>SUM(F19:F29)</f>
        <v>51148976.017038912</v>
      </c>
      <c r="G18" s="912">
        <f t="shared" si="1"/>
        <v>-4.3910802226315403E-2</v>
      </c>
      <c r="H18" s="175">
        <f>SUM(H19:H29)</f>
        <v>0.99999999999999989</v>
      </c>
    </row>
    <row r="19" spans="1:8" x14ac:dyDescent="0.25">
      <c r="A19" s="913" t="s">
        <v>288</v>
      </c>
      <c r="B19" s="177">
        <v>823183.21120000002</v>
      </c>
      <c r="C19" s="177">
        <v>1511328.1554</v>
      </c>
      <c r="D19" s="914">
        <f t="shared" si="0"/>
        <v>0.83595599963324418</v>
      </c>
      <c r="E19" s="176">
        <v>5248462.8345999997</v>
      </c>
      <c r="F19" s="177">
        <v>7348505.9019000009</v>
      </c>
      <c r="G19" s="178">
        <f t="shared" si="1"/>
        <v>0.40012535736285754</v>
      </c>
      <c r="H19" s="179">
        <f>(F19/$F$18)</f>
        <v>0.14366868066825117</v>
      </c>
    </row>
    <row r="20" spans="1:8" x14ac:dyDescent="0.25">
      <c r="A20" s="913" t="s">
        <v>289</v>
      </c>
      <c r="B20" s="177">
        <v>740953.16837999993</v>
      </c>
      <c r="C20" s="177">
        <v>669095.40528000006</v>
      </c>
      <c r="D20" s="914">
        <f t="shared" si="0"/>
        <v>-9.6980168472870887E-2</v>
      </c>
      <c r="E20" s="176">
        <v>4593316.2566799996</v>
      </c>
      <c r="F20" s="177">
        <v>3592617.56593</v>
      </c>
      <c r="G20" s="178">
        <f t="shared" si="1"/>
        <v>-0.21785974116080004</v>
      </c>
      <c r="H20" s="179">
        <f t="shared" ref="H20:H29" si="3">(F20/$F$18)</f>
        <v>7.0238308675685229E-2</v>
      </c>
    </row>
    <row r="21" spans="1:8" x14ac:dyDescent="0.25">
      <c r="A21" s="913" t="s">
        <v>290</v>
      </c>
      <c r="B21" s="177">
        <v>508452.35177000001</v>
      </c>
      <c r="C21" s="177">
        <v>415436.89032000001</v>
      </c>
      <c r="D21" s="914">
        <f t="shared" si="0"/>
        <v>-0.18293840342403575</v>
      </c>
      <c r="E21" s="176">
        <v>3139509.2529000002</v>
      </c>
      <c r="F21" s="177">
        <v>2884883.2507999996</v>
      </c>
      <c r="G21" s="178">
        <f t="shared" si="1"/>
        <v>-8.1103759087443272E-2</v>
      </c>
      <c r="H21" s="179">
        <f t="shared" si="3"/>
        <v>5.6401583676650303E-2</v>
      </c>
    </row>
    <row r="22" spans="1:8" x14ac:dyDescent="0.25">
      <c r="A22" s="913" t="s">
        <v>745</v>
      </c>
      <c r="B22" s="177">
        <v>549028.82111000002</v>
      </c>
      <c r="C22" s="177">
        <v>594607.48400000005</v>
      </c>
      <c r="D22" s="914">
        <f t="shared" si="0"/>
        <v>8.3016885703470517E-2</v>
      </c>
      <c r="E22" s="176">
        <v>3956563.4893490798</v>
      </c>
      <c r="F22" s="177">
        <v>2734305.0210000002</v>
      </c>
      <c r="G22" s="178">
        <f t="shared" si="1"/>
        <v>-0.30891921022861213</v>
      </c>
      <c r="H22" s="920">
        <f t="shared" si="3"/>
        <v>5.345766883171111E-2</v>
      </c>
    </row>
    <row r="23" spans="1:8" x14ac:dyDescent="0.25">
      <c r="A23" s="915" t="s">
        <v>291</v>
      </c>
      <c r="B23" s="916">
        <v>521865.61200000002</v>
      </c>
      <c r="C23" s="916">
        <v>461594.94300000003</v>
      </c>
      <c r="D23" s="914">
        <f t="shared" si="0"/>
        <v>-0.11549078462751823</v>
      </c>
      <c r="E23" s="176">
        <v>2927660.409</v>
      </c>
      <c r="F23" s="177">
        <v>2705111.1809999999</v>
      </c>
      <c r="G23" s="178">
        <f t="shared" si="1"/>
        <v>-7.6016066383879602E-2</v>
      </c>
      <c r="H23" s="920">
        <f t="shared" si="3"/>
        <v>5.2886907845405631E-2</v>
      </c>
    </row>
    <row r="24" spans="1:8" x14ac:dyDescent="0.25">
      <c r="A24" s="915" t="s">
        <v>293</v>
      </c>
      <c r="B24" s="916">
        <v>361837.84</v>
      </c>
      <c r="C24" s="916">
        <v>359942.40000000002</v>
      </c>
      <c r="D24" s="914">
        <f t="shared" si="0"/>
        <v>-5.2383686570757837E-3</v>
      </c>
      <c r="E24" s="176">
        <v>2249238.91616</v>
      </c>
      <c r="F24" s="177">
        <v>2193258.23</v>
      </c>
      <c r="G24" s="178">
        <f t="shared" si="1"/>
        <v>-2.4888723806883416E-2</v>
      </c>
      <c r="H24" s="179">
        <f t="shared" si="3"/>
        <v>4.2879807198278511E-2</v>
      </c>
    </row>
    <row r="25" spans="1:8" x14ac:dyDescent="0.25">
      <c r="A25" s="915" t="s">
        <v>292</v>
      </c>
      <c r="B25" s="916">
        <v>319269.80056</v>
      </c>
      <c r="C25" s="916">
        <v>395100.18865800003</v>
      </c>
      <c r="D25" s="914">
        <f t="shared" si="0"/>
        <v>0.23751193493713887</v>
      </c>
      <c r="E25" s="176">
        <v>2027007.5667119999</v>
      </c>
      <c r="F25" s="177">
        <v>1987951.444197</v>
      </c>
      <c r="G25" s="178">
        <f t="shared" si="1"/>
        <v>-1.9267872087104589E-2</v>
      </c>
      <c r="H25" s="179">
        <f t="shared" si="3"/>
        <v>3.886590893891536E-2</v>
      </c>
    </row>
    <row r="26" spans="1:8" x14ac:dyDescent="0.25">
      <c r="A26" s="915" t="s">
        <v>848</v>
      </c>
      <c r="B26" s="916">
        <v>189557.3646</v>
      </c>
      <c r="C26" s="916">
        <v>385932.33</v>
      </c>
      <c r="D26" s="914">
        <f t="shared" si="0"/>
        <v>1.0359658977871231</v>
      </c>
      <c r="E26" s="176">
        <v>1206823.2394000001</v>
      </c>
      <c r="F26" s="177">
        <v>1903785.2010000001</v>
      </c>
      <c r="G26" s="178">
        <f t="shared" si="1"/>
        <v>0.57751784921419869</v>
      </c>
      <c r="H26" s="179">
        <f t="shared" si="3"/>
        <v>3.7220397146676118E-2</v>
      </c>
    </row>
    <row r="27" spans="1:8" x14ac:dyDescent="0.25">
      <c r="A27" s="915" t="s">
        <v>847</v>
      </c>
      <c r="B27" s="916">
        <v>262129.71350663999</v>
      </c>
      <c r="C27" s="916">
        <v>128899.955841319</v>
      </c>
      <c r="D27" s="914">
        <f t="shared" si="0"/>
        <v>-0.50825889168778327</v>
      </c>
      <c r="E27" s="176">
        <v>1472680.9291306038</v>
      </c>
      <c r="F27" s="177">
        <v>1722848.098423142</v>
      </c>
      <c r="G27" s="178">
        <f t="shared" si="1"/>
        <v>0.16987194194211791</v>
      </c>
      <c r="H27" s="179">
        <f t="shared" si="3"/>
        <v>3.368294407006743E-2</v>
      </c>
    </row>
    <row r="28" spans="1:8" x14ac:dyDescent="0.25">
      <c r="A28" s="915" t="s">
        <v>849</v>
      </c>
      <c r="B28" s="916">
        <v>248352.84158091299</v>
      </c>
      <c r="C28" s="916">
        <v>280379.30337014998</v>
      </c>
      <c r="D28" s="914">
        <f t="shared" si="0"/>
        <v>0.12895548762546696</v>
      </c>
      <c r="E28" s="176">
        <v>1831964.9513477001</v>
      </c>
      <c r="F28" s="177">
        <v>1585083.5138470449</v>
      </c>
      <c r="G28" s="178">
        <f t="shared" si="1"/>
        <v>-0.13476318819256602</v>
      </c>
      <c r="H28" s="179">
        <f t="shared" si="3"/>
        <v>3.0989545388338112E-2</v>
      </c>
    </row>
    <row r="29" spans="1:8" x14ac:dyDescent="0.25">
      <c r="A29" s="917" t="s">
        <v>936</v>
      </c>
      <c r="B29" s="918">
        <v>3786088.8402495189</v>
      </c>
      <c r="C29" s="916">
        <v>3691978.8418198489</v>
      </c>
      <c r="D29" s="921">
        <f t="shared" si="0"/>
        <v>-2.4856785564352411E-2</v>
      </c>
      <c r="E29" s="922">
        <v>24844893.60211549</v>
      </c>
      <c r="F29" s="916">
        <v>22490626.608941723</v>
      </c>
      <c r="G29" s="923">
        <f t="shared" si="1"/>
        <v>-9.4758586246201759E-2</v>
      </c>
      <c r="H29" s="179">
        <f t="shared" si="3"/>
        <v>0.43970824756002103</v>
      </c>
    </row>
    <row r="30" spans="1:8" x14ac:dyDescent="0.25">
      <c r="A30" s="908" t="s">
        <v>850</v>
      </c>
      <c r="B30" s="909">
        <f>SUM(B31:B41)</f>
        <v>106659.65974821898</v>
      </c>
      <c r="C30" s="909">
        <f>SUM(C31:C41)</f>
        <v>136087.19853966002</v>
      </c>
      <c r="D30" s="910">
        <f t="shared" si="0"/>
        <v>0.27590130008765967</v>
      </c>
      <c r="E30" s="911">
        <f>SUM(E31:E41)</f>
        <v>629602.86373526615</v>
      </c>
      <c r="F30" s="909">
        <f>SUM(F31:F41)</f>
        <v>715240.32794240676</v>
      </c>
      <c r="G30" s="912">
        <f t="shared" si="1"/>
        <v>0.13601822536046984</v>
      </c>
      <c r="H30" s="175">
        <f>SUM(H31:H41)</f>
        <v>1.0000000000000002</v>
      </c>
    </row>
    <row r="31" spans="1:8" x14ac:dyDescent="0.25">
      <c r="A31" s="913" t="s">
        <v>279</v>
      </c>
      <c r="B31" s="177">
        <v>25776.813487799998</v>
      </c>
      <c r="C31" s="177">
        <v>55656.313662699999</v>
      </c>
      <c r="D31" s="914">
        <f t="shared" si="0"/>
        <v>1.1591619029653055</v>
      </c>
      <c r="E31" s="924">
        <v>148065.911826</v>
      </c>
      <c r="F31" s="916">
        <v>256560.78326485</v>
      </c>
      <c r="G31" s="923">
        <f t="shared" si="1"/>
        <v>0.73274712660634544</v>
      </c>
      <c r="H31" s="925">
        <f>(F31/$F$30)</f>
        <v>0.35870570106543131</v>
      </c>
    </row>
    <row r="32" spans="1:8" x14ac:dyDescent="0.25">
      <c r="A32" s="913" t="s">
        <v>295</v>
      </c>
      <c r="B32" s="177">
        <v>15307.111542867</v>
      </c>
      <c r="C32" s="177">
        <v>15128.983676126001</v>
      </c>
      <c r="D32" s="914">
        <f t="shared" si="0"/>
        <v>-1.163693530566876E-2</v>
      </c>
      <c r="E32" s="924">
        <v>72261.294572939994</v>
      </c>
      <c r="F32" s="916">
        <v>81923.947393120005</v>
      </c>
      <c r="G32" s="923">
        <f t="shared" si="1"/>
        <v>0.13371823570676003</v>
      </c>
      <c r="H32" s="925">
        <f t="shared" ref="H32:H41" si="4">(F32/$F$30)</f>
        <v>0.11454044772446997</v>
      </c>
    </row>
    <row r="33" spans="1:8" x14ac:dyDescent="0.25">
      <c r="A33" s="913" t="s">
        <v>296</v>
      </c>
      <c r="B33" s="177">
        <v>8946.5619999999999</v>
      </c>
      <c r="C33" s="177">
        <v>8202.7286000000004</v>
      </c>
      <c r="D33" s="914">
        <f t="shared" si="0"/>
        <v>-8.3141814699322442E-2</v>
      </c>
      <c r="E33" s="924">
        <v>52320.061399999999</v>
      </c>
      <c r="F33" s="916">
        <v>43215.474500000004</v>
      </c>
      <c r="G33" s="923">
        <f t="shared" si="1"/>
        <v>-0.17401712949824624</v>
      </c>
      <c r="H33" s="925">
        <f t="shared" si="4"/>
        <v>6.0420914218192463E-2</v>
      </c>
    </row>
    <row r="34" spans="1:8" x14ac:dyDescent="0.25">
      <c r="A34" s="913" t="s">
        <v>297</v>
      </c>
      <c r="B34" s="177">
        <v>4676.1523080000006</v>
      </c>
      <c r="C34" s="177">
        <v>3888.7990159999999</v>
      </c>
      <c r="D34" s="914">
        <f t="shared" si="0"/>
        <v>-0.16837631457234403</v>
      </c>
      <c r="E34" s="924">
        <v>26681.319758000001</v>
      </c>
      <c r="F34" s="916">
        <v>27039.917696000004</v>
      </c>
      <c r="G34" s="923">
        <f t="shared" si="1"/>
        <v>1.3440037496364186E-2</v>
      </c>
      <c r="H34" s="925">
        <f t="shared" si="4"/>
        <v>3.780535945699267E-2</v>
      </c>
    </row>
    <row r="35" spans="1:8" x14ac:dyDescent="0.25">
      <c r="A35" s="915" t="s">
        <v>299</v>
      </c>
      <c r="B35" s="916">
        <v>9331.9548840000007</v>
      </c>
      <c r="C35" s="916">
        <v>2699.1286689999997</v>
      </c>
      <c r="D35" s="921">
        <f t="shared" si="0"/>
        <v>-0.71076492518970913</v>
      </c>
      <c r="E35" s="924">
        <v>53316.187587999993</v>
      </c>
      <c r="F35" s="916">
        <v>25352.740761000001</v>
      </c>
      <c r="G35" s="923">
        <f t="shared" si="1"/>
        <v>-0.52448324030756088</v>
      </c>
      <c r="H35" s="925">
        <f t="shared" si="4"/>
        <v>3.544646431491693E-2</v>
      </c>
    </row>
    <row r="36" spans="1:8" x14ac:dyDescent="0.25">
      <c r="A36" s="915" t="s">
        <v>298</v>
      </c>
      <c r="B36" s="916">
        <v>4797.8896738989997</v>
      </c>
      <c r="C36" s="916">
        <v>3309.4923757820002</v>
      </c>
      <c r="D36" s="921">
        <f t="shared" si="0"/>
        <v>-0.31021915868846045</v>
      </c>
      <c r="E36" s="924">
        <v>23738.062959777999</v>
      </c>
      <c r="F36" s="916">
        <v>24907.665103779</v>
      </c>
      <c r="G36" s="923">
        <f t="shared" si="1"/>
        <v>4.9271170355508195E-2</v>
      </c>
      <c r="H36" s="926">
        <f t="shared" si="4"/>
        <v>3.4824190038938406E-2</v>
      </c>
    </row>
    <row r="37" spans="1:8" x14ac:dyDescent="0.25">
      <c r="A37" s="915" t="s">
        <v>320</v>
      </c>
      <c r="B37" s="916">
        <v>4331.7401519000005</v>
      </c>
      <c r="C37" s="916">
        <v>4484.5838592</v>
      </c>
      <c r="D37" s="921">
        <f t="shared" si="0"/>
        <v>3.5284597399721403E-2</v>
      </c>
      <c r="E37" s="924">
        <v>26925.042799899998</v>
      </c>
      <c r="F37" s="916">
        <v>24809.165308899999</v>
      </c>
      <c r="G37" s="923">
        <f t="shared" si="1"/>
        <v>-7.8583997311523601E-2</v>
      </c>
      <c r="H37" s="926">
        <f t="shared" si="4"/>
        <v>3.4686474377459468E-2</v>
      </c>
    </row>
    <row r="38" spans="1:8" x14ac:dyDescent="0.25">
      <c r="A38" s="915" t="s">
        <v>283</v>
      </c>
      <c r="B38" s="916">
        <v>2453.87275</v>
      </c>
      <c r="C38" s="916">
        <v>3804.4565200000002</v>
      </c>
      <c r="D38" s="921">
        <f t="shared" si="0"/>
        <v>0.55038867439234584</v>
      </c>
      <c r="E38" s="924">
        <v>32782.776537999998</v>
      </c>
      <c r="F38" s="916">
        <v>24342.677200999999</v>
      </c>
      <c r="G38" s="923">
        <f t="shared" si="1"/>
        <v>-0.25745529294069092</v>
      </c>
      <c r="H38" s="925">
        <f t="shared" si="4"/>
        <v>3.4034262680669398E-2</v>
      </c>
    </row>
    <row r="39" spans="1:8" x14ac:dyDescent="0.25">
      <c r="A39" s="915" t="s">
        <v>300</v>
      </c>
      <c r="B39" s="916">
        <v>3855.5359296000001</v>
      </c>
      <c r="C39" s="916">
        <v>3998.2861464600001</v>
      </c>
      <c r="D39" s="921">
        <f t="shared" si="0"/>
        <v>3.7024740390581651E-2</v>
      </c>
      <c r="E39" s="924">
        <v>25119.013642319998</v>
      </c>
      <c r="F39" s="916">
        <v>20918.97903051</v>
      </c>
      <c r="G39" s="923">
        <f t="shared" si="1"/>
        <v>-0.16720539554681665</v>
      </c>
      <c r="H39" s="925">
        <f t="shared" si="4"/>
        <v>2.924748257790416E-2</v>
      </c>
    </row>
    <row r="40" spans="1:8" x14ac:dyDescent="0.25">
      <c r="A40" s="915" t="s">
        <v>528</v>
      </c>
      <c r="B40" s="916">
        <v>3982.4123588000002</v>
      </c>
      <c r="C40" s="916">
        <v>3008.3425407</v>
      </c>
      <c r="D40" s="921">
        <f t="shared" si="0"/>
        <v>-0.24459290759973226</v>
      </c>
      <c r="E40" s="924">
        <v>21745.384860599999</v>
      </c>
      <c r="F40" s="916">
        <v>20146.497288900002</v>
      </c>
      <c r="G40" s="923">
        <f t="shared" si="1"/>
        <v>-7.352767412256693E-2</v>
      </c>
      <c r="H40" s="925">
        <f t="shared" si="4"/>
        <v>2.816745155695731E-2</v>
      </c>
    </row>
    <row r="41" spans="1:8" x14ac:dyDescent="0.25">
      <c r="A41" s="917" t="s">
        <v>937</v>
      </c>
      <c r="B41" s="918">
        <v>23199.614661353</v>
      </c>
      <c r="C41" s="916">
        <v>31906.083473692008</v>
      </c>
      <c r="D41" s="921">
        <f>(C41-B41)/B41</f>
        <v>0.37528506138693113</v>
      </c>
      <c r="E41" s="922">
        <v>146647.80778972816</v>
      </c>
      <c r="F41" s="916">
        <v>166022.4803943478</v>
      </c>
      <c r="G41" s="178">
        <f t="shared" si="1"/>
        <v>0.13211702852319573</v>
      </c>
      <c r="H41" s="925">
        <f t="shared" si="4"/>
        <v>0.23212125198806802</v>
      </c>
    </row>
    <row r="42" spans="1:8" x14ac:dyDescent="0.25">
      <c r="A42" s="908" t="s">
        <v>851</v>
      </c>
      <c r="B42" s="909">
        <f>SUM(B43:B53)</f>
        <v>298839.88552014524</v>
      </c>
      <c r="C42" s="909">
        <f>SUM(C43:C53)</f>
        <v>310457.29754481849</v>
      </c>
      <c r="D42" s="910">
        <f t="shared" si="0"/>
        <v>3.8875038398748493E-2</v>
      </c>
      <c r="E42" s="911">
        <f>SUM(E43:E53)</f>
        <v>1642088.8728960268</v>
      </c>
      <c r="F42" s="909">
        <f>SUM(F43:F53)</f>
        <v>1795117.2931673583</v>
      </c>
      <c r="G42" s="912">
        <f t="shared" si="1"/>
        <v>9.3191314305325568E-2</v>
      </c>
      <c r="H42" s="175">
        <f>SUM(H43:H53)</f>
        <v>1</v>
      </c>
    </row>
    <row r="43" spans="1:8" x14ac:dyDescent="0.25">
      <c r="A43" s="913" t="s">
        <v>279</v>
      </c>
      <c r="B43" s="177">
        <v>31607.487598513701</v>
      </c>
      <c r="C43" s="177">
        <v>45027.5947346229</v>
      </c>
      <c r="D43" s="914">
        <f t="shared" si="0"/>
        <v>0.42458632924498124</v>
      </c>
      <c r="E43" s="176">
        <v>169224.06001731139</v>
      </c>
      <c r="F43" s="177">
        <v>247638.20762478857</v>
      </c>
      <c r="G43" s="178">
        <f t="shared" si="1"/>
        <v>0.46337469742455961</v>
      </c>
      <c r="H43" s="179">
        <f>(F43/$F$42)</f>
        <v>0.13795098992548191</v>
      </c>
    </row>
    <row r="44" spans="1:8" x14ac:dyDescent="0.25">
      <c r="A44" s="913" t="s">
        <v>294</v>
      </c>
      <c r="B44" s="177">
        <v>42380.242545964298</v>
      </c>
      <c r="C44" s="177">
        <v>31816.175831314504</v>
      </c>
      <c r="D44" s="914">
        <f t="shared" si="0"/>
        <v>-0.24926867049409485</v>
      </c>
      <c r="E44" s="176">
        <v>153374.49976002151</v>
      </c>
      <c r="F44" s="177">
        <v>193640.40862433051</v>
      </c>
      <c r="G44" s="178">
        <f t="shared" si="1"/>
        <v>0.26253326939818111</v>
      </c>
      <c r="H44" s="179">
        <f t="shared" ref="H44:H53" si="5">(F44/$F$42)</f>
        <v>0.10787061623291791</v>
      </c>
    </row>
    <row r="45" spans="1:8" x14ac:dyDescent="0.25">
      <c r="A45" s="913" t="s">
        <v>283</v>
      </c>
      <c r="B45" s="177">
        <v>10497.493394799299</v>
      </c>
      <c r="C45" s="177">
        <v>18032.812193273501</v>
      </c>
      <c r="D45" s="914">
        <f t="shared" si="0"/>
        <v>0.71782077064295868</v>
      </c>
      <c r="E45" s="176">
        <v>123668.7767142879</v>
      </c>
      <c r="F45" s="177">
        <v>114861.47214237921</v>
      </c>
      <c r="G45" s="178">
        <f t="shared" si="1"/>
        <v>-7.1216881139337371E-2</v>
      </c>
      <c r="H45" s="179">
        <f t="shared" si="5"/>
        <v>6.3985496980932213E-2</v>
      </c>
    </row>
    <row r="46" spans="1:8" x14ac:dyDescent="0.25">
      <c r="A46" s="913" t="s">
        <v>295</v>
      </c>
      <c r="B46" s="177">
        <v>19064.308450514698</v>
      </c>
      <c r="C46" s="177">
        <v>20017.8819474499</v>
      </c>
      <c r="D46" s="914">
        <f t="shared" si="0"/>
        <v>5.0018782449434036E-2</v>
      </c>
      <c r="E46" s="176">
        <v>92529.702184799593</v>
      </c>
      <c r="F46" s="177">
        <v>107050.42829798569</v>
      </c>
      <c r="G46" s="178">
        <f t="shared" si="1"/>
        <v>0.15693043174596435</v>
      </c>
      <c r="H46" s="179">
        <f t="shared" si="5"/>
        <v>5.9634224852852226E-2</v>
      </c>
    </row>
    <row r="47" spans="1:8" x14ac:dyDescent="0.25">
      <c r="A47" s="913" t="s">
        <v>293</v>
      </c>
      <c r="B47" s="177">
        <v>16724.916013745598</v>
      </c>
      <c r="C47" s="177">
        <v>16690.048416284098</v>
      </c>
      <c r="D47" s="914">
        <f t="shared" si="0"/>
        <v>-2.0847696594017825E-3</v>
      </c>
      <c r="E47" s="176">
        <v>94587.587454852503</v>
      </c>
      <c r="F47" s="177">
        <v>92102.716596870596</v>
      </c>
      <c r="G47" s="178">
        <f t="shared" si="1"/>
        <v>-2.6270580790190443E-2</v>
      </c>
      <c r="H47" s="179">
        <f t="shared" si="5"/>
        <v>5.1307352977677481E-2</v>
      </c>
    </row>
    <row r="48" spans="1:8" x14ac:dyDescent="0.25">
      <c r="A48" s="915" t="s">
        <v>280</v>
      </c>
      <c r="B48" s="916">
        <v>15630.4150254671</v>
      </c>
      <c r="C48" s="916">
        <v>15305.752997133101</v>
      </c>
      <c r="D48" s="914">
        <f t="shared" si="0"/>
        <v>-2.0771171322387687E-2</v>
      </c>
      <c r="E48" s="176">
        <v>89333.875571842989</v>
      </c>
      <c r="F48" s="177">
        <v>90210.375488449397</v>
      </c>
      <c r="G48" s="178">
        <f t="shared" si="1"/>
        <v>9.8115066764513093E-3</v>
      </c>
      <c r="H48" s="179">
        <f t="shared" si="5"/>
        <v>5.0253192831360635E-2</v>
      </c>
    </row>
    <row r="49" spans="1:8" x14ac:dyDescent="0.25">
      <c r="A49" s="915" t="s">
        <v>282</v>
      </c>
      <c r="B49" s="916">
        <v>7196.4428043272001</v>
      </c>
      <c r="C49" s="916">
        <v>11919.9030627426</v>
      </c>
      <c r="D49" s="914">
        <f t="shared" si="0"/>
        <v>0.65636042512214465</v>
      </c>
      <c r="E49" s="176">
        <v>48551.576212249296</v>
      </c>
      <c r="F49" s="177">
        <v>73584.326329484596</v>
      </c>
      <c r="G49" s="178">
        <f t="shared" si="1"/>
        <v>0.51559088437832579</v>
      </c>
      <c r="H49" s="179">
        <f t="shared" si="5"/>
        <v>4.0991375109339083E-2</v>
      </c>
    </row>
    <row r="50" spans="1:8" x14ac:dyDescent="0.25">
      <c r="A50" s="915" t="s">
        <v>297</v>
      </c>
      <c r="B50" s="916">
        <v>11394.647371224801</v>
      </c>
      <c r="C50" s="916">
        <v>11103.26429581</v>
      </c>
      <c r="D50" s="914">
        <f t="shared" si="0"/>
        <v>-2.5571925652621556E-2</v>
      </c>
      <c r="E50" s="176">
        <v>68542.113628064501</v>
      </c>
      <c r="F50" s="177">
        <v>67995.895959833812</v>
      </c>
      <c r="G50" s="178">
        <f t="shared" si="1"/>
        <v>-7.9690811870009315E-3</v>
      </c>
      <c r="H50" s="179">
        <f t="shared" si="5"/>
        <v>3.7878246852527296E-2</v>
      </c>
    </row>
    <row r="51" spans="1:8" x14ac:dyDescent="0.25">
      <c r="A51" s="915" t="s">
        <v>400</v>
      </c>
      <c r="B51" s="916">
        <v>11708.918412627401</v>
      </c>
      <c r="C51" s="916">
        <v>11718.044697223901</v>
      </c>
      <c r="D51" s="914">
        <f t="shared" si="0"/>
        <v>7.794301979811508E-4</v>
      </c>
      <c r="E51" s="176">
        <v>66706.271070983406</v>
      </c>
      <c r="F51" s="177">
        <v>65169.185475292397</v>
      </c>
      <c r="G51" s="178">
        <f t="shared" si="1"/>
        <v>-2.3042595111565554E-2</v>
      </c>
      <c r="H51" s="179">
        <f t="shared" si="5"/>
        <v>3.6303580675949007E-2</v>
      </c>
    </row>
    <row r="52" spans="1:8" x14ac:dyDescent="0.25">
      <c r="A52" s="915" t="s">
        <v>285</v>
      </c>
      <c r="B52" s="916">
        <v>5528.1108175570998</v>
      </c>
      <c r="C52" s="916">
        <v>9987.7502668723992</v>
      </c>
      <c r="D52" s="914">
        <f t="shared" si="0"/>
        <v>0.80672034199307829</v>
      </c>
      <c r="E52" s="176">
        <v>36033.663055287398</v>
      </c>
      <c r="F52" s="177">
        <v>60946.653465582895</v>
      </c>
      <c r="G52" s="178">
        <f t="shared" si="1"/>
        <v>0.69138101147448816</v>
      </c>
      <c r="H52" s="179">
        <f t="shared" si="5"/>
        <v>3.3951348860355973E-2</v>
      </c>
    </row>
    <row r="53" spans="1:8" x14ac:dyDescent="0.25">
      <c r="A53" s="917" t="s">
        <v>938</v>
      </c>
      <c r="B53" s="918">
        <v>127106.90308540402</v>
      </c>
      <c r="C53" s="916">
        <v>118838.0691020916</v>
      </c>
      <c r="D53" s="921">
        <f t="shared" si="0"/>
        <v>-6.5054169227587361E-2</v>
      </c>
      <c r="E53" s="922">
        <v>699536.74722632614</v>
      </c>
      <c r="F53" s="916">
        <v>681917.62316236063</v>
      </c>
      <c r="G53" s="178">
        <f t="shared" si="1"/>
        <v>-2.5186845628661553E-2</v>
      </c>
      <c r="H53" s="179">
        <f t="shared" si="5"/>
        <v>0.37987357470060629</v>
      </c>
    </row>
    <row r="54" spans="1:8" x14ac:dyDescent="0.25">
      <c r="A54" s="908" t="s">
        <v>852</v>
      </c>
      <c r="B54" s="909">
        <f>SUM(B55:B65)</f>
        <v>25013.680039902003</v>
      </c>
      <c r="C54" s="909">
        <f>SUM(C55:C65)</f>
        <v>27426.236327062994</v>
      </c>
      <c r="D54" s="910">
        <f t="shared" si="0"/>
        <v>9.6449474180227132E-2</v>
      </c>
      <c r="E54" s="911">
        <f>SUM(E55:E65)</f>
        <v>140853.054354105</v>
      </c>
      <c r="F54" s="909">
        <f>SUM(F55:F65)</f>
        <v>151889.3485736594</v>
      </c>
      <c r="G54" s="912">
        <f t="shared" si="1"/>
        <v>7.8353247433379222E-2</v>
      </c>
      <c r="H54" s="175">
        <f>SUM(H55:H65)</f>
        <v>1</v>
      </c>
    </row>
    <row r="55" spans="1:8" x14ac:dyDescent="0.25">
      <c r="A55" s="913" t="s">
        <v>295</v>
      </c>
      <c r="B55" s="177">
        <v>2619.2612052879999</v>
      </c>
      <c r="C55" s="177">
        <v>2336.9496111030003</v>
      </c>
      <c r="D55" s="914">
        <f t="shared" si="0"/>
        <v>-0.10778290978198113</v>
      </c>
      <c r="E55" s="176">
        <v>11975.150677496</v>
      </c>
      <c r="F55" s="177">
        <v>14295.765564865002</v>
      </c>
      <c r="G55" s="178">
        <f t="shared" si="1"/>
        <v>0.19378586122761352</v>
      </c>
      <c r="H55" s="179">
        <f>(F55/$F$54)</f>
        <v>9.4119605483278551E-2</v>
      </c>
    </row>
    <row r="56" spans="1:8" x14ac:dyDescent="0.25">
      <c r="A56" s="913" t="s">
        <v>297</v>
      </c>
      <c r="B56" s="177">
        <v>2174.6061060000002</v>
      </c>
      <c r="C56" s="177">
        <v>2058.4093120000002</v>
      </c>
      <c r="D56" s="914">
        <f t="shared" si="0"/>
        <v>-5.3433490175254728E-2</v>
      </c>
      <c r="E56" s="176">
        <v>13904.975747</v>
      </c>
      <c r="F56" s="177">
        <v>13679.835483999999</v>
      </c>
      <c r="G56" s="178">
        <f t="shared" si="1"/>
        <v>-1.6191345249097263E-2</v>
      </c>
      <c r="H56" s="179">
        <f t="shared" ref="H56:H65" si="6">(F56/$F$54)</f>
        <v>9.0064481890683099E-2</v>
      </c>
    </row>
    <row r="57" spans="1:8" x14ac:dyDescent="0.25">
      <c r="A57" s="913" t="s">
        <v>298</v>
      </c>
      <c r="B57" s="177">
        <v>1891.2235085360001</v>
      </c>
      <c r="C57" s="177">
        <v>1822.2466077199999</v>
      </c>
      <c r="D57" s="914">
        <f t="shared" si="0"/>
        <v>-3.6472104172073923E-2</v>
      </c>
      <c r="E57" s="176">
        <v>9462.3123234410014</v>
      </c>
      <c r="F57" s="177">
        <v>12413.682681100001</v>
      </c>
      <c r="G57" s="178">
        <f t="shared" si="1"/>
        <v>0.31190794139689992</v>
      </c>
      <c r="H57" s="179">
        <f t="shared" si="6"/>
        <v>8.1728460867550118E-2</v>
      </c>
    </row>
    <row r="58" spans="1:8" x14ac:dyDescent="0.25">
      <c r="A58" s="913" t="s">
        <v>301</v>
      </c>
      <c r="B58" s="177">
        <v>1677.9632591</v>
      </c>
      <c r="C58" s="177">
        <v>1790.9118513999999</v>
      </c>
      <c r="D58" s="914">
        <f t="shared" si="0"/>
        <v>6.731291146421263E-2</v>
      </c>
      <c r="E58" s="176">
        <v>9438.3263005000008</v>
      </c>
      <c r="F58" s="177">
        <v>10887.7271683</v>
      </c>
      <c r="G58" s="178">
        <f t="shared" si="1"/>
        <v>0.1535654544729203</v>
      </c>
      <c r="H58" s="179">
        <f t="shared" si="6"/>
        <v>7.1681966316551479E-2</v>
      </c>
    </row>
    <row r="59" spans="1:8" x14ac:dyDescent="0.25">
      <c r="A59" s="915" t="s">
        <v>294</v>
      </c>
      <c r="B59" s="916">
        <v>1533.2230633999998</v>
      </c>
      <c r="C59" s="916">
        <v>2085.8439948999999</v>
      </c>
      <c r="D59" s="914">
        <f t="shared" si="0"/>
        <v>0.36043087577520205</v>
      </c>
      <c r="E59" s="176">
        <v>10727.49867248</v>
      </c>
      <c r="F59" s="177">
        <v>10138.086580399999</v>
      </c>
      <c r="G59" s="178">
        <f t="shared" si="1"/>
        <v>-5.4944037755237513E-2</v>
      </c>
      <c r="H59" s="179">
        <f t="shared" si="6"/>
        <v>6.6746527492567986E-2</v>
      </c>
    </row>
    <row r="60" spans="1:8" x14ac:dyDescent="0.25">
      <c r="A60" s="915" t="s">
        <v>302</v>
      </c>
      <c r="B60" s="916">
        <v>1168.6939141</v>
      </c>
      <c r="C60" s="916">
        <v>1285.6150810000001</v>
      </c>
      <c r="D60" s="914">
        <f t="shared" si="0"/>
        <v>0.10004430201045411</v>
      </c>
      <c r="E60" s="176">
        <v>6696.0142052000001</v>
      </c>
      <c r="F60" s="177">
        <v>8481.5559463999998</v>
      </c>
      <c r="G60" s="178">
        <f t="shared" si="1"/>
        <v>0.26665740042985292</v>
      </c>
      <c r="H60" s="179">
        <f t="shared" si="6"/>
        <v>5.5840360275736071E-2</v>
      </c>
    </row>
    <row r="61" spans="1:8" x14ac:dyDescent="0.25">
      <c r="A61" s="915" t="s">
        <v>853</v>
      </c>
      <c r="B61" s="916">
        <v>1481.669754</v>
      </c>
      <c r="C61" s="916">
        <v>1367.6359650000002</v>
      </c>
      <c r="D61" s="914">
        <f t="shared" si="0"/>
        <v>-7.6963026809548973E-2</v>
      </c>
      <c r="E61" s="176">
        <v>9234.4728769999983</v>
      </c>
      <c r="F61" s="177">
        <v>8148.4880929999999</v>
      </c>
      <c r="G61" s="178">
        <f t="shared" si="1"/>
        <v>-0.11760116667891519</v>
      </c>
      <c r="H61" s="179">
        <f t="shared" si="6"/>
        <v>5.3647528082249658E-2</v>
      </c>
    </row>
    <row r="62" spans="1:8" x14ac:dyDescent="0.25">
      <c r="A62" s="915" t="s">
        <v>400</v>
      </c>
      <c r="B62" s="916">
        <v>806.90683319800007</v>
      </c>
      <c r="C62" s="916">
        <v>1338.11353708</v>
      </c>
      <c r="D62" s="914">
        <f t="shared" si="0"/>
        <v>0.65832470618284078</v>
      </c>
      <c r="E62" s="176">
        <v>4206.7556350979994</v>
      </c>
      <c r="F62" s="177">
        <v>7752.0421810850003</v>
      </c>
      <c r="G62" s="178">
        <f t="shared" si="1"/>
        <v>0.84276027739947645</v>
      </c>
      <c r="H62" s="179">
        <f t="shared" si="6"/>
        <v>5.1037431221357919E-2</v>
      </c>
    </row>
    <row r="63" spans="1:8" x14ac:dyDescent="0.25">
      <c r="A63" s="915" t="s">
        <v>528</v>
      </c>
      <c r="B63" s="916">
        <v>1860.7585045999999</v>
      </c>
      <c r="C63" s="916">
        <v>1220.328475</v>
      </c>
      <c r="D63" s="914">
        <f t="shared" si="0"/>
        <v>-0.34417686551843579</v>
      </c>
      <c r="E63" s="176">
        <v>7579.724070799999</v>
      </c>
      <c r="F63" s="177">
        <v>6932.5833001999999</v>
      </c>
      <c r="G63" s="178">
        <f t="shared" si="1"/>
        <v>-8.5377879795523595E-2</v>
      </c>
      <c r="H63" s="179">
        <f t="shared" si="6"/>
        <v>4.5642326899822165E-2</v>
      </c>
    </row>
    <row r="64" spans="1:8" x14ac:dyDescent="0.25">
      <c r="A64" s="915" t="s">
        <v>279</v>
      </c>
      <c r="B64" s="936">
        <v>0.52240319999999996</v>
      </c>
      <c r="C64" s="916">
        <v>1894.989016</v>
      </c>
      <c r="D64" s="914" t="s">
        <v>246</v>
      </c>
      <c r="E64" s="176">
        <v>408.16898939999999</v>
      </c>
      <c r="F64" s="177">
        <v>6418.6061821999992</v>
      </c>
      <c r="G64" s="178" t="s">
        <v>246</v>
      </c>
      <c r="H64" s="179">
        <f t="shared" si="6"/>
        <v>4.2258435120532949E-2</v>
      </c>
    </row>
    <row r="65" spans="1:8" x14ac:dyDescent="0.25">
      <c r="A65" s="917" t="s">
        <v>939</v>
      </c>
      <c r="B65" s="918">
        <v>9798.8514884800006</v>
      </c>
      <c r="C65" s="916">
        <v>10225.192875859993</v>
      </c>
      <c r="D65" s="921">
        <f t="shared" si="0"/>
        <v>4.3509322279373264E-2</v>
      </c>
      <c r="E65" s="922">
        <v>57219.654855689994</v>
      </c>
      <c r="F65" s="916">
        <v>52740.975392109394</v>
      </c>
      <c r="G65" s="178">
        <f t="shared" si="1"/>
        <v>-7.8271696585307776E-2</v>
      </c>
      <c r="H65" s="179">
        <f t="shared" si="6"/>
        <v>0.34723287634966998</v>
      </c>
    </row>
    <row r="66" spans="1:8" x14ac:dyDescent="0.25">
      <c r="A66" s="927" t="s">
        <v>854</v>
      </c>
      <c r="B66" s="909">
        <f>SUM(B67:B68)</f>
        <v>1065429.1337640001</v>
      </c>
      <c r="C66" s="909">
        <f>SUM(C67:C68)</f>
        <v>17858.915341</v>
      </c>
      <c r="D66" s="910">
        <f t="shared" si="0"/>
        <v>-0.98323781960241019</v>
      </c>
      <c r="E66" s="911">
        <f>SUM(E67:E68)</f>
        <v>6815750.1649019998</v>
      </c>
      <c r="F66" s="909">
        <f>SUM(F67:F68)</f>
        <v>5052014.126065</v>
      </c>
      <c r="G66" s="912">
        <f t="shared" si="1"/>
        <v>-0.25877357534603229</v>
      </c>
      <c r="H66" s="175">
        <f>SUM(H67:H68)</f>
        <v>0.99999999999999989</v>
      </c>
    </row>
    <row r="67" spans="1:8" x14ac:dyDescent="0.25">
      <c r="A67" s="913" t="s">
        <v>305</v>
      </c>
      <c r="B67" s="177">
        <v>1048153.839</v>
      </c>
      <c r="C67" s="1029">
        <v>9.9999999999999995E-7</v>
      </c>
      <c r="D67" s="914" t="s">
        <v>247</v>
      </c>
      <c r="E67" s="176">
        <v>6711471.9842999997</v>
      </c>
      <c r="F67" s="177">
        <v>4943906.2683809996</v>
      </c>
      <c r="G67" s="178">
        <f t="shared" si="1"/>
        <v>-0.26336483562083374</v>
      </c>
      <c r="H67" s="179">
        <f>(F67/$F$66)</f>
        <v>0.97860103812334243</v>
      </c>
    </row>
    <row r="68" spans="1:8" x14ac:dyDescent="0.25">
      <c r="A68" s="913" t="s">
        <v>299</v>
      </c>
      <c r="B68" s="177">
        <v>17275.294763999998</v>
      </c>
      <c r="C68" s="177">
        <v>17858.91534</v>
      </c>
      <c r="D68" s="914">
        <f t="shared" si="0"/>
        <v>3.378353793512158E-2</v>
      </c>
      <c r="E68" s="928">
        <v>104278.18060200001</v>
      </c>
      <c r="F68" s="929">
        <v>108107.85768399999</v>
      </c>
      <c r="G68" s="178">
        <f t="shared" si="1"/>
        <v>3.6725584008957368E-2</v>
      </c>
      <c r="H68" s="179">
        <f>(F68/$F$66)</f>
        <v>2.139896187665748E-2</v>
      </c>
    </row>
    <row r="69" spans="1:8" x14ac:dyDescent="0.25">
      <c r="A69" s="927" t="s">
        <v>855</v>
      </c>
      <c r="B69" s="909">
        <f>B70</f>
        <v>2783.0496000000003</v>
      </c>
      <c r="C69" s="909">
        <f>C70</f>
        <v>2794.1680000000001</v>
      </c>
      <c r="D69" s="910">
        <f t="shared" si="0"/>
        <v>3.9950419855973238E-3</v>
      </c>
      <c r="E69" s="911">
        <f>E70</f>
        <v>16324.9584</v>
      </c>
      <c r="F69" s="909">
        <f>F70</f>
        <v>16446.06494</v>
      </c>
      <c r="G69" s="912">
        <f t="shared" si="1"/>
        <v>7.4184899607462815E-3</v>
      </c>
      <c r="H69" s="175">
        <f>SUM(H70)</f>
        <v>1</v>
      </c>
    </row>
    <row r="70" spans="1:8" x14ac:dyDescent="0.25">
      <c r="A70" s="915" t="s">
        <v>306</v>
      </c>
      <c r="B70" s="930">
        <v>2783.0496000000003</v>
      </c>
      <c r="C70" s="916">
        <v>2794.1680000000001</v>
      </c>
      <c r="D70" s="914">
        <f t="shared" ref="D70:D85" si="7">(C70-B70)/B70</f>
        <v>3.9950419855973238E-3</v>
      </c>
      <c r="E70" s="931">
        <v>16324.9584</v>
      </c>
      <c r="F70" s="177">
        <v>16446.06494</v>
      </c>
      <c r="G70" s="178">
        <f t="shared" ref="G70:G86" si="8">(F70-E70)/E70</f>
        <v>7.4184899607462815E-3</v>
      </c>
      <c r="H70" s="179">
        <f>(F70/$F$69)</f>
        <v>1</v>
      </c>
    </row>
    <row r="71" spans="1:8" x14ac:dyDescent="0.25">
      <c r="A71" s="927" t="s">
        <v>856</v>
      </c>
      <c r="B71" s="909">
        <f>SUM(B72:B78)</f>
        <v>3779.2448665100001</v>
      </c>
      <c r="C71" s="909">
        <f>SUM(C72:C78)</f>
        <v>2874.2517345399997</v>
      </c>
      <c r="D71" s="910">
        <f t="shared" si="7"/>
        <v>-0.23946401038727341</v>
      </c>
      <c r="E71" s="911">
        <f>SUM(E72:E78)</f>
        <v>20555.965104664996</v>
      </c>
      <c r="F71" s="909">
        <f>SUM(F72:F78)</f>
        <v>19657.370016976103</v>
      </c>
      <c r="G71" s="912">
        <f t="shared" si="8"/>
        <v>-4.371456572890195E-2</v>
      </c>
      <c r="H71" s="175">
        <f>SUM(H72:H78)</f>
        <v>0.99999999999999989</v>
      </c>
    </row>
    <row r="72" spans="1:8" x14ac:dyDescent="0.25">
      <c r="A72" s="913" t="s">
        <v>280</v>
      </c>
      <c r="B72" s="177">
        <v>1084.9174835000001</v>
      </c>
      <c r="C72" s="177">
        <v>1267.5329184</v>
      </c>
      <c r="D72" s="914">
        <f t="shared" si="7"/>
        <v>0.16832195782380885</v>
      </c>
      <c r="E72" s="176">
        <v>6756.609391500001</v>
      </c>
      <c r="F72" s="177">
        <v>7215.2705136000004</v>
      </c>
      <c r="G72" s="178">
        <f t="shared" si="8"/>
        <v>6.78833266100905E-2</v>
      </c>
      <c r="H72" s="179">
        <f>(F72/$F$71)</f>
        <v>0.36705167107140441</v>
      </c>
    </row>
    <row r="73" spans="1:8" x14ac:dyDescent="0.25">
      <c r="A73" s="913" t="s">
        <v>278</v>
      </c>
      <c r="B73" s="177">
        <v>961.00908240000001</v>
      </c>
      <c r="C73" s="177">
        <v>535.31823599999996</v>
      </c>
      <c r="D73" s="914">
        <f t="shared" si="7"/>
        <v>-0.44296235508710324</v>
      </c>
      <c r="E73" s="176">
        <v>4186.1879054999999</v>
      </c>
      <c r="F73" s="177">
        <v>4700.6299905000005</v>
      </c>
      <c r="G73" s="178">
        <f t="shared" si="8"/>
        <v>0.12289034716384893</v>
      </c>
      <c r="H73" s="179">
        <f t="shared" ref="H73:H78" si="9">(F73/$F$71)</f>
        <v>0.23912812275703907</v>
      </c>
    </row>
    <row r="74" spans="1:8" x14ac:dyDescent="0.25">
      <c r="A74" s="913" t="s">
        <v>281</v>
      </c>
      <c r="B74" s="177">
        <v>488.528704</v>
      </c>
      <c r="C74" s="177">
        <v>381.59429089999998</v>
      </c>
      <c r="D74" s="914">
        <f t="shared" si="7"/>
        <v>-0.21889074730806407</v>
      </c>
      <c r="E74" s="928">
        <v>3093.447170125</v>
      </c>
      <c r="F74" s="929">
        <v>2366.2237962460999</v>
      </c>
      <c r="G74" s="178">
        <f t="shared" si="8"/>
        <v>-0.23508511181379393</v>
      </c>
      <c r="H74" s="179">
        <f t="shared" si="9"/>
        <v>0.12037336603027919</v>
      </c>
    </row>
    <row r="75" spans="1:8" x14ac:dyDescent="0.25">
      <c r="A75" s="915" t="s">
        <v>279</v>
      </c>
      <c r="B75" s="916">
        <v>723.26211509999996</v>
      </c>
      <c r="C75" s="916">
        <v>211.5515034</v>
      </c>
      <c r="D75" s="914">
        <f t="shared" si="7"/>
        <v>-0.70750368506340144</v>
      </c>
      <c r="E75" s="928">
        <v>3714.1096948999998</v>
      </c>
      <c r="F75" s="929">
        <v>2259.3287369999998</v>
      </c>
      <c r="G75" s="178">
        <f t="shared" si="8"/>
        <v>-0.39169035849900202</v>
      </c>
      <c r="H75" s="179">
        <f t="shared" si="9"/>
        <v>0.1149354534736256</v>
      </c>
    </row>
    <row r="76" spans="1:8" x14ac:dyDescent="0.25">
      <c r="A76" s="915" t="s">
        <v>282</v>
      </c>
      <c r="B76" s="933">
        <v>320.03880500000002</v>
      </c>
      <c r="C76" s="916">
        <v>211.33323300000001</v>
      </c>
      <c r="D76" s="914">
        <f t="shared" si="7"/>
        <v>-0.33966372296634467</v>
      </c>
      <c r="E76" s="176">
        <v>1692.154278</v>
      </c>
      <c r="F76" s="177">
        <v>1383.0984679999999</v>
      </c>
      <c r="G76" s="178">
        <f t="shared" si="8"/>
        <v>-0.18264044479755176</v>
      </c>
      <c r="H76" s="179">
        <f t="shared" si="9"/>
        <v>7.0360300834015746E-2</v>
      </c>
    </row>
    <row r="77" spans="1:8" x14ac:dyDescent="0.25">
      <c r="A77" s="915" t="s">
        <v>283</v>
      </c>
      <c r="B77" s="916">
        <v>43.122450000000001</v>
      </c>
      <c r="C77" s="916">
        <v>171.49804</v>
      </c>
      <c r="D77" s="914">
        <f t="shared" si="7"/>
        <v>2.9770013067439347</v>
      </c>
      <c r="E77" s="176">
        <v>347.78857399999998</v>
      </c>
      <c r="F77" s="177">
        <v>961.03392600000006</v>
      </c>
      <c r="G77" s="178">
        <f t="shared" si="8"/>
        <v>1.7632705552885708</v>
      </c>
      <c r="H77" s="179">
        <f t="shared" si="9"/>
        <v>4.8889242313190993E-2</v>
      </c>
    </row>
    <row r="78" spans="1:8" x14ac:dyDescent="0.25">
      <c r="A78" s="915" t="s">
        <v>286</v>
      </c>
      <c r="B78" s="916">
        <v>158.36622650999999</v>
      </c>
      <c r="C78" s="916">
        <v>95.423512840000001</v>
      </c>
      <c r="D78" s="914">
        <f t="shared" si="7"/>
        <v>-0.39745035956909341</v>
      </c>
      <c r="E78" s="176">
        <v>765.66809063999995</v>
      </c>
      <c r="F78" s="177">
        <v>771.78458563000004</v>
      </c>
      <c r="G78" s="178">
        <f t="shared" si="8"/>
        <v>7.9884418128062379E-3</v>
      </c>
      <c r="H78" s="179">
        <f t="shared" si="9"/>
        <v>3.9261843520444845E-2</v>
      </c>
    </row>
    <row r="79" spans="1:8" x14ac:dyDescent="0.25">
      <c r="A79" s="927" t="s">
        <v>857</v>
      </c>
      <c r="B79" s="909">
        <f>SUM(B80:B87)</f>
        <v>690.25672669999994</v>
      </c>
      <c r="C79" s="909">
        <f>SUM(C80:C87)</f>
        <v>2331.0077546999996</v>
      </c>
      <c r="D79" s="910">
        <f t="shared" si="7"/>
        <v>2.3770156298862184</v>
      </c>
      <c r="E79" s="911">
        <f>SUM(E80:E87)</f>
        <v>13679.07054108</v>
      </c>
      <c r="F79" s="909">
        <f>SUM(F80:F87)</f>
        <v>13685.874812</v>
      </c>
      <c r="G79" s="932">
        <f t="shared" si="8"/>
        <v>4.974220214425981E-4</v>
      </c>
      <c r="H79" s="175">
        <f>SUM(H80:H87)</f>
        <v>1.0000000000000002</v>
      </c>
    </row>
    <row r="80" spans="1:8" x14ac:dyDescent="0.25">
      <c r="A80" s="915" t="s">
        <v>287</v>
      </c>
      <c r="B80" s="934">
        <v>0</v>
      </c>
      <c r="C80" s="916">
        <v>1583.8667504</v>
      </c>
      <c r="D80" s="914" t="s">
        <v>246</v>
      </c>
      <c r="E80" s="935">
        <v>7380.8865866000006</v>
      </c>
      <c r="F80" s="177">
        <v>8813.5674445000004</v>
      </c>
      <c r="G80" s="178">
        <f t="shared" si="8"/>
        <v>0.19410687877267102</v>
      </c>
      <c r="H80" s="179">
        <f>(F80/$F$79)</f>
        <v>0.64399006753825627</v>
      </c>
    </row>
    <row r="81" spans="1:8" x14ac:dyDescent="0.25">
      <c r="A81" s="915" t="s">
        <v>283</v>
      </c>
      <c r="B81" s="916">
        <v>558.53840000000002</v>
      </c>
      <c r="C81" s="916">
        <v>572.24346000000003</v>
      </c>
      <c r="D81" s="914">
        <f t="shared" si="7"/>
        <v>2.4537363948476956E-2</v>
      </c>
      <c r="E81" s="176">
        <v>5542.2491360000004</v>
      </c>
      <c r="F81" s="177">
        <v>3800.2023880000002</v>
      </c>
      <c r="G81" s="178">
        <f t="shared" si="8"/>
        <v>-0.31432126294800328</v>
      </c>
      <c r="H81" s="179">
        <f t="shared" ref="H81:H86" si="10">(F81/$F$79)</f>
        <v>0.27767332671112266</v>
      </c>
    </row>
    <row r="82" spans="1:8" x14ac:dyDescent="0.25">
      <c r="A82" s="915" t="s">
        <v>303</v>
      </c>
      <c r="B82" s="916">
        <v>79.697292000000004</v>
      </c>
      <c r="C82" s="916">
        <v>106.95907800000001</v>
      </c>
      <c r="D82" s="914">
        <f t="shared" si="7"/>
        <v>0.34206665390839125</v>
      </c>
      <c r="E82" s="176">
        <v>518.97798499999999</v>
      </c>
      <c r="F82" s="177">
        <v>708.056104</v>
      </c>
      <c r="G82" s="178">
        <f t="shared" si="8"/>
        <v>0.36432782211368758</v>
      </c>
      <c r="H82" s="179">
        <f t="shared" si="10"/>
        <v>5.1736269235720667E-2</v>
      </c>
    </row>
    <row r="83" spans="1:8" x14ac:dyDescent="0.25">
      <c r="A83" s="915" t="s">
        <v>294</v>
      </c>
      <c r="B83" s="916">
        <v>47.556028400000002</v>
      </c>
      <c r="C83" s="916">
        <v>64.508973299999994</v>
      </c>
      <c r="D83" s="914">
        <f t="shared" si="7"/>
        <v>0.35648361459890099</v>
      </c>
      <c r="E83" s="176">
        <v>212.82861299999999</v>
      </c>
      <c r="F83" s="177">
        <v>344.34192150000001</v>
      </c>
      <c r="G83" s="178">
        <f t="shared" si="8"/>
        <v>0.61793058107276222</v>
      </c>
      <c r="H83" s="179">
        <f t="shared" si="10"/>
        <v>2.5160388081153232E-2</v>
      </c>
    </row>
    <row r="84" spans="1:8" x14ac:dyDescent="0.25">
      <c r="A84" s="915" t="s">
        <v>800</v>
      </c>
      <c r="B84" s="936">
        <v>2.0419200000000002</v>
      </c>
      <c r="C84" s="936">
        <v>2.985093</v>
      </c>
      <c r="D84" s="914">
        <f t="shared" si="7"/>
        <v>0.46190497179125517</v>
      </c>
      <c r="E84" s="176">
        <v>2.0419200000000002</v>
      </c>
      <c r="F84" s="177">
        <v>12.215468999999999</v>
      </c>
      <c r="G84" s="178">
        <f t="shared" si="8"/>
        <v>4.9823445580629979</v>
      </c>
      <c r="H84" s="179">
        <f t="shared" si="10"/>
        <v>8.9256033449095081E-4</v>
      </c>
    </row>
    <row r="85" spans="1:8" x14ac:dyDescent="0.25">
      <c r="A85" s="915" t="s">
        <v>858</v>
      </c>
      <c r="B85" s="936">
        <v>0.81089999999999995</v>
      </c>
      <c r="C85" s="936">
        <v>0.44440000000000002</v>
      </c>
      <c r="D85" s="914">
        <f t="shared" si="7"/>
        <v>-0.45196695030213335</v>
      </c>
      <c r="E85" s="940">
        <v>4.5758600000000005</v>
      </c>
      <c r="F85" s="937">
        <v>4.8135000000000003</v>
      </c>
      <c r="G85" s="178">
        <f t="shared" si="8"/>
        <v>5.1933407053537439E-2</v>
      </c>
      <c r="H85" s="920">
        <f t="shared" si="10"/>
        <v>3.5171299358806383E-4</v>
      </c>
    </row>
    <row r="86" spans="1:8" x14ac:dyDescent="0.25">
      <c r="A86" s="915" t="s">
        <v>859</v>
      </c>
      <c r="B86" s="936">
        <v>1.6121863000000001</v>
      </c>
      <c r="C86" s="936">
        <v>0</v>
      </c>
      <c r="D86" s="914" t="s">
        <v>247</v>
      </c>
      <c r="E86" s="176">
        <v>16.869692800000003</v>
      </c>
      <c r="F86" s="177">
        <v>2.6779850000000001</v>
      </c>
      <c r="G86" s="178">
        <f t="shared" si="8"/>
        <v>-0.84125466706779628</v>
      </c>
      <c r="H86" s="920">
        <f t="shared" si="10"/>
        <v>1.9567510566821045E-4</v>
      </c>
    </row>
    <row r="87" spans="1:8" x14ac:dyDescent="0.25">
      <c r="A87" s="915" t="s">
        <v>860</v>
      </c>
      <c r="B87" s="936">
        <v>0</v>
      </c>
      <c r="C87" s="916">
        <v>0</v>
      </c>
      <c r="D87" s="914" t="s">
        <v>247</v>
      </c>
      <c r="E87" s="940">
        <v>0.64074768000000004</v>
      </c>
      <c r="F87" s="937">
        <v>0</v>
      </c>
      <c r="G87" s="178" t="s">
        <v>247</v>
      </c>
      <c r="H87" s="179" t="s">
        <v>247</v>
      </c>
    </row>
    <row r="88" spans="1:8" x14ac:dyDescent="0.25">
      <c r="A88" s="927" t="s">
        <v>861</v>
      </c>
      <c r="B88" s="909">
        <f>SUM(B89:B94)</f>
        <v>23.313454</v>
      </c>
      <c r="C88" s="909">
        <f>SUM(C89:C94)</f>
        <v>20.607744999999998</v>
      </c>
      <c r="D88" s="910">
        <f t="shared" ref="D88:D93" si="11">(C88-B88)/B88</f>
        <v>-0.11605783510242637</v>
      </c>
      <c r="E88" s="911">
        <f>SUM(E89:E94)</f>
        <v>132.77897979999997</v>
      </c>
      <c r="F88" s="909">
        <f>SUM(F89:F94)</f>
        <v>125.9628558</v>
      </c>
      <c r="G88" s="912">
        <f t="shared" ref="G88" si="12">(F88-E88)/E88</f>
        <v>-5.133436038043708E-2</v>
      </c>
      <c r="H88" s="175">
        <f>SUM(H89:H94)</f>
        <v>1</v>
      </c>
    </row>
    <row r="89" spans="1:8" x14ac:dyDescent="0.25">
      <c r="A89" s="915" t="s">
        <v>297</v>
      </c>
      <c r="B89" s="916">
        <v>13.812078</v>
      </c>
      <c r="C89" s="916">
        <v>14.527896</v>
      </c>
      <c r="D89" s="914">
        <f t="shared" si="11"/>
        <v>5.1825510976697388E-2</v>
      </c>
      <c r="E89" s="176">
        <v>84.206763999999993</v>
      </c>
      <c r="F89" s="177">
        <v>90.581907999999999</v>
      </c>
      <c r="G89" s="178">
        <f>(F89-E89)/E89</f>
        <v>7.5708217453885368E-2</v>
      </c>
      <c r="H89" s="179">
        <f>(F89/$F$88)</f>
        <v>0.71911602372546402</v>
      </c>
    </row>
    <row r="90" spans="1:8" x14ac:dyDescent="0.25">
      <c r="A90" s="915" t="s">
        <v>607</v>
      </c>
      <c r="B90" s="916">
        <v>6.7179919999999997</v>
      </c>
      <c r="C90" s="916">
        <v>4.1261549999999998</v>
      </c>
      <c r="D90" s="914">
        <f t="shared" si="11"/>
        <v>-0.38580531206348562</v>
      </c>
      <c r="E90" s="176">
        <v>33.298666000000004</v>
      </c>
      <c r="F90" s="177">
        <v>24.730141799999998</v>
      </c>
      <c r="G90" s="178">
        <f>(F90-E90)/E90</f>
        <v>-0.257323347427792</v>
      </c>
      <c r="H90" s="179">
        <f t="shared" ref="H90:H93" si="13">(F90/$F$88)</f>
        <v>0.19632884347482377</v>
      </c>
    </row>
    <row r="91" spans="1:8" x14ac:dyDescent="0.25">
      <c r="A91" s="915" t="s">
        <v>304</v>
      </c>
      <c r="B91" s="916">
        <v>2.6558839999999999</v>
      </c>
      <c r="C91" s="916">
        <v>1.5823780000000001</v>
      </c>
      <c r="D91" s="914">
        <f t="shared" si="11"/>
        <v>-0.40419912917883455</v>
      </c>
      <c r="E91" s="176">
        <v>13.281170000000001</v>
      </c>
      <c r="F91" s="177">
        <v>7.9216600000000001</v>
      </c>
      <c r="G91" s="178">
        <f>(F91-E91)/E91</f>
        <v>-0.40354200721773764</v>
      </c>
      <c r="H91" s="179">
        <f t="shared" si="13"/>
        <v>6.2888856795830131E-2</v>
      </c>
    </row>
    <row r="92" spans="1:8" x14ac:dyDescent="0.25">
      <c r="A92" s="915" t="s">
        <v>303</v>
      </c>
      <c r="B92" s="938">
        <v>0</v>
      </c>
      <c r="C92" s="939">
        <v>0.31851600000000002</v>
      </c>
      <c r="D92" s="914" t="s">
        <v>246</v>
      </c>
      <c r="E92" s="940">
        <v>0.93070399999999998</v>
      </c>
      <c r="F92" s="937">
        <v>2.1240459999999999</v>
      </c>
      <c r="G92" s="178">
        <f>(F92-E92)/E92</f>
        <v>1.2821928346713884</v>
      </c>
      <c r="H92" s="179">
        <f t="shared" si="13"/>
        <v>1.6862478914994556E-2</v>
      </c>
    </row>
    <row r="93" spans="1:8" x14ac:dyDescent="0.25">
      <c r="A93" s="915" t="s">
        <v>858</v>
      </c>
      <c r="B93" s="938">
        <v>0.1275</v>
      </c>
      <c r="C93" s="938">
        <v>5.28E-2</v>
      </c>
      <c r="D93" s="914">
        <f t="shared" si="11"/>
        <v>-0.58588235294117652</v>
      </c>
      <c r="E93" s="940">
        <v>0.7258</v>
      </c>
      <c r="F93" s="937">
        <v>0.60510000000000008</v>
      </c>
      <c r="G93" s="178">
        <f>(F93-E93)/E93</f>
        <v>-0.16629925599338649</v>
      </c>
      <c r="H93" s="179">
        <f t="shared" si="13"/>
        <v>4.803797088887533E-3</v>
      </c>
    </row>
    <row r="94" spans="1:8" x14ac:dyDescent="0.25">
      <c r="A94" s="915" t="s">
        <v>860</v>
      </c>
      <c r="B94" s="936">
        <v>0</v>
      </c>
      <c r="C94" s="936">
        <v>0</v>
      </c>
      <c r="D94" s="914" t="s">
        <v>247</v>
      </c>
      <c r="E94" s="940">
        <v>0.3358758</v>
      </c>
      <c r="F94" s="937">
        <v>0</v>
      </c>
      <c r="G94" s="178" t="s">
        <v>247</v>
      </c>
      <c r="H94" s="179" t="s">
        <v>247</v>
      </c>
    </row>
    <row r="95" spans="1:8" x14ac:dyDescent="0.25">
      <c r="A95" s="927" t="s">
        <v>862</v>
      </c>
      <c r="B95" s="909">
        <f>SUM(B96:B98)</f>
        <v>23.817782999999999</v>
      </c>
      <c r="C95" s="909">
        <f>SUM(C96:C98)</f>
        <v>25.639190000000003</v>
      </c>
      <c r="D95" s="910">
        <f t="shared" ref="D95:D98" si="14">(C95-B95)/B95</f>
        <v>7.6472566737214975E-2</v>
      </c>
      <c r="E95" s="911">
        <f>SUM(E96:E98)</f>
        <v>152.35369399999999</v>
      </c>
      <c r="F95" s="909">
        <f>SUM(F96:F98)</f>
        <v>169.18542299999999</v>
      </c>
      <c r="G95" s="912">
        <f t="shared" ref="G95:G104" si="15">(F95-E95)/E95</f>
        <v>0.11047798420955908</v>
      </c>
      <c r="H95" s="175">
        <f>SUM(H96:H98)</f>
        <v>1</v>
      </c>
    </row>
    <row r="96" spans="1:8" x14ac:dyDescent="0.25">
      <c r="A96" s="915" t="s">
        <v>853</v>
      </c>
      <c r="B96" s="936">
        <v>13.761977999999999</v>
      </c>
      <c r="C96" s="936">
        <v>13.694468000000001</v>
      </c>
      <c r="D96" s="914">
        <f t="shared" si="14"/>
        <v>-4.9055448279308857E-3</v>
      </c>
      <c r="E96" s="176">
        <v>91.857196999999985</v>
      </c>
      <c r="F96" s="177">
        <v>94.351579999999998</v>
      </c>
      <c r="G96" s="178">
        <f t="shared" si="15"/>
        <v>2.7155008877529908E-2</v>
      </c>
      <c r="H96" s="179">
        <f>(F96/$F$95)</f>
        <v>0.55768149718194104</v>
      </c>
    </row>
    <row r="97" spans="1:8" x14ac:dyDescent="0.25">
      <c r="A97" s="915" t="s">
        <v>303</v>
      </c>
      <c r="B97" s="1003">
        <v>5.7312000000000003</v>
      </c>
      <c r="C97" s="1003">
        <v>6.67347</v>
      </c>
      <c r="D97" s="914">
        <f t="shared" si="14"/>
        <v>0.16441059463986593</v>
      </c>
      <c r="E97" s="176">
        <v>37.419330000000002</v>
      </c>
      <c r="F97" s="177">
        <v>45.907530000000001</v>
      </c>
      <c r="G97" s="178">
        <f t="shared" si="15"/>
        <v>0.22683997816101995</v>
      </c>
      <c r="H97" s="179">
        <f t="shared" ref="H97:H98" si="16">(F97/$F$95)</f>
        <v>0.27134447629096276</v>
      </c>
    </row>
    <row r="98" spans="1:8" x14ac:dyDescent="0.25">
      <c r="A98" s="915" t="s">
        <v>607</v>
      </c>
      <c r="B98" s="1004">
        <v>4.324605</v>
      </c>
      <c r="C98" s="1004">
        <v>5.2712519999999996</v>
      </c>
      <c r="D98" s="914">
        <f t="shared" si="14"/>
        <v>0.21889791090747007</v>
      </c>
      <c r="E98" s="176">
        <v>23.077166999999996</v>
      </c>
      <c r="F98" s="177">
        <v>28.926313</v>
      </c>
      <c r="G98" s="178">
        <f t="shared" si="15"/>
        <v>0.25346031425781185</v>
      </c>
      <c r="H98" s="179">
        <f t="shared" si="16"/>
        <v>0.17097402652709626</v>
      </c>
    </row>
    <row r="99" spans="1:8" x14ac:dyDescent="0.25">
      <c r="A99" s="927" t="s">
        <v>863</v>
      </c>
      <c r="B99" s="909">
        <f>SUM(B100:B103)</f>
        <v>2350.8733109999998</v>
      </c>
      <c r="C99" s="909">
        <f>SUM(C100:C103)</f>
        <v>2300.5616680000003</v>
      </c>
      <c r="D99" s="910">
        <f>(C99-B99)/B99</f>
        <v>-2.1401256615822609E-2</v>
      </c>
      <c r="E99" s="911">
        <f>SUM(E100:E103)</f>
        <v>6262.7597151</v>
      </c>
      <c r="F99" s="909">
        <f>SUM(F100:F103)</f>
        <v>17222.739076799997</v>
      </c>
      <c r="G99" s="912">
        <f t="shared" si="15"/>
        <v>1.7500239287920683</v>
      </c>
      <c r="H99" s="175">
        <f>SUM(H100:H103)</f>
        <v>1</v>
      </c>
    </row>
    <row r="100" spans="1:8" x14ac:dyDescent="0.25">
      <c r="A100" s="915" t="s">
        <v>294</v>
      </c>
      <c r="B100" s="916">
        <v>2265.8347939999999</v>
      </c>
      <c r="C100" s="916">
        <v>2241.5011469999999</v>
      </c>
      <c r="D100" s="914">
        <f>(C100-B100)/B100</f>
        <v>-1.0739373878641184E-2</v>
      </c>
      <c r="E100" s="176">
        <v>5708.1442071000001</v>
      </c>
      <c r="F100" s="177">
        <v>16693.861887799998</v>
      </c>
      <c r="G100" s="178">
        <f t="shared" si="15"/>
        <v>1.924569051187522</v>
      </c>
      <c r="H100" s="179">
        <f>(F100/$F$99)</f>
        <v>0.96929192350638194</v>
      </c>
    </row>
    <row r="101" spans="1:8" x14ac:dyDescent="0.25">
      <c r="A101" s="915" t="s">
        <v>853</v>
      </c>
      <c r="B101" s="916">
        <v>71.908602000000002</v>
      </c>
      <c r="C101" s="916">
        <v>47.115799000000003</v>
      </c>
      <c r="D101" s="914">
        <f>(C101-B101)/B101</f>
        <v>-0.34478215832926357</v>
      </c>
      <c r="E101" s="176">
        <v>474.61411300000009</v>
      </c>
      <c r="F101" s="177">
        <v>460.19239799999997</v>
      </c>
      <c r="G101" s="178">
        <f t="shared" si="15"/>
        <v>-3.0386190812661563E-2</v>
      </c>
      <c r="H101" s="179">
        <f t="shared" ref="H101:H103" si="17">(F101/$F$99)</f>
        <v>2.672004702317677E-2</v>
      </c>
    </row>
    <row r="102" spans="1:8" x14ac:dyDescent="0.25">
      <c r="A102" s="915" t="s">
        <v>303</v>
      </c>
      <c r="B102" s="916">
        <v>5.9222400000000004</v>
      </c>
      <c r="C102" s="916">
        <v>6.67347</v>
      </c>
      <c r="D102" s="914">
        <f>(C102-B102)/B102</f>
        <v>0.12684896255470895</v>
      </c>
      <c r="E102" s="176">
        <v>41.539450000000002</v>
      </c>
      <c r="F102" s="177">
        <v>47.328267000000004</v>
      </c>
      <c r="G102" s="178">
        <f t="shared" si="15"/>
        <v>0.13935709307658145</v>
      </c>
      <c r="H102" s="179">
        <f t="shared" si="17"/>
        <v>2.7480104522836241E-3</v>
      </c>
    </row>
    <row r="103" spans="1:8" x14ac:dyDescent="0.25">
      <c r="A103" s="915" t="s">
        <v>607</v>
      </c>
      <c r="B103" s="916">
        <v>7.2076750000000001</v>
      </c>
      <c r="C103" s="916">
        <v>5.2712519999999996</v>
      </c>
      <c r="D103" s="914">
        <f>(C103-B103)/B103</f>
        <v>-0.26866125345551795</v>
      </c>
      <c r="E103" s="176">
        <v>38.461945</v>
      </c>
      <c r="F103" s="177">
        <v>21.356524</v>
      </c>
      <c r="G103" s="178">
        <f t="shared" si="15"/>
        <v>-0.4447362451378889</v>
      </c>
      <c r="H103" s="179">
        <f t="shared" si="17"/>
        <v>1.2400190181577125E-3</v>
      </c>
    </row>
    <row r="104" spans="1:8" x14ac:dyDescent="0.25">
      <c r="A104" s="927" t="s">
        <v>864</v>
      </c>
      <c r="B104" s="941">
        <f>SUM(B105:B105)</f>
        <v>3.8921445000000001</v>
      </c>
      <c r="C104" s="942">
        <f>SUM(C105:C105)</f>
        <v>3.5141680000000002</v>
      </c>
      <c r="D104" s="910">
        <f t="shared" ref="D104" si="18">(C104-B104)/B104</f>
        <v>-9.7112658587059114E-2</v>
      </c>
      <c r="E104" s="943">
        <f>SUM(E105:E105)</f>
        <v>20.989611100000001</v>
      </c>
      <c r="F104" s="944">
        <f>SUM(F105:F105)</f>
        <v>17.498118000000002</v>
      </c>
      <c r="G104" s="912">
        <f t="shared" si="15"/>
        <v>-0.16634386808624574</v>
      </c>
      <c r="H104" s="945">
        <f>SUM(H105:H105)</f>
        <v>1</v>
      </c>
    </row>
    <row r="105" spans="1:8" ht="15.75" thickBot="1" x14ac:dyDescent="0.3">
      <c r="A105" s="946" t="s">
        <v>607</v>
      </c>
      <c r="B105" s="947">
        <v>3.8921445000000001</v>
      </c>
      <c r="C105" s="948">
        <v>3.5141680000000002</v>
      </c>
      <c r="D105" s="949">
        <f>(C105-B105)/B105</f>
        <v>-9.7112658587059114E-2</v>
      </c>
      <c r="E105" s="950">
        <v>20.989611100000001</v>
      </c>
      <c r="F105" s="951">
        <v>17.498118000000002</v>
      </c>
      <c r="G105" s="952">
        <f>(F105-E105)/E105</f>
        <v>-0.16634386808624574</v>
      </c>
      <c r="H105" s="953">
        <f>F105/F104</f>
        <v>1</v>
      </c>
    </row>
    <row r="106" spans="1:8" ht="68.25" customHeight="1" thickBot="1" x14ac:dyDescent="0.3">
      <c r="A106" s="1042" t="s">
        <v>940</v>
      </c>
      <c r="B106" s="1043"/>
      <c r="C106" s="1043"/>
      <c r="D106" s="1043"/>
      <c r="E106" s="1043"/>
      <c r="F106" s="1043"/>
      <c r="G106" s="1043"/>
      <c r="H106" s="1044"/>
    </row>
  </sheetData>
  <mergeCells count="3">
    <mergeCell ref="B4:D4"/>
    <mergeCell ref="E4:H4"/>
    <mergeCell ref="A106:H106"/>
  </mergeCells>
  <printOptions horizontalCentered="1" verticalCentered="1"/>
  <pageMargins left="0" right="0" top="0" bottom="0" header="0.31496062992125984" footer="0.31496062992125984"/>
  <pageSetup paperSize="9" scale="4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871E9-EA89-4D17-A4FD-379D84BDC75F}">
  <sheetPr>
    <tabColor rgb="FF002060"/>
  </sheetPr>
  <dimension ref="A1:H123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5" customWidth="1"/>
    <col min="2" max="2" width="11.5703125" style="4" bestFit="1" customWidth="1"/>
    <col min="3" max="3" width="11.7109375" style="4" bestFit="1" customWidth="1"/>
    <col min="4" max="4" width="10.7109375" style="1001" bestFit="1" customWidth="1"/>
    <col min="5" max="5" width="11.140625" customWidth="1"/>
    <col min="8" max="8" width="9.140625" customWidth="1"/>
    <col min="9" max="9" width="2.28515625" customWidth="1"/>
    <col min="10" max="10" width="15.42578125" customWidth="1"/>
  </cols>
  <sheetData>
    <row r="1" spans="1:8" x14ac:dyDescent="0.25">
      <c r="A1" s="107" t="s">
        <v>865</v>
      </c>
      <c r="B1" s="887"/>
      <c r="C1" s="887"/>
      <c r="D1" s="955"/>
    </row>
    <row r="2" spans="1:8" ht="15.75" customHeight="1" x14ac:dyDescent="0.25">
      <c r="A2" s="57" t="s">
        <v>866</v>
      </c>
      <c r="B2" s="887"/>
      <c r="C2" s="887"/>
      <c r="D2" s="955"/>
    </row>
    <row r="3" spans="1:8" ht="15.75" thickBot="1" x14ac:dyDescent="0.3">
      <c r="A3" s="75"/>
      <c r="B3" s="956"/>
      <c r="C3" s="956"/>
      <c r="D3" s="955"/>
    </row>
    <row r="4" spans="1:8" ht="15.75" thickBot="1" x14ac:dyDescent="0.3">
      <c r="A4" s="76"/>
      <c r="B4" s="1045" t="s">
        <v>883</v>
      </c>
      <c r="C4" s="1046"/>
      <c r="D4" s="1046"/>
      <c r="E4" s="1045" t="s">
        <v>884</v>
      </c>
      <c r="F4" s="1046"/>
      <c r="G4" s="1046"/>
      <c r="H4" s="1047"/>
    </row>
    <row r="5" spans="1:8" ht="15.75" thickBot="1" x14ac:dyDescent="0.3">
      <c r="A5" s="957" t="s">
        <v>867</v>
      </c>
      <c r="B5" s="905">
        <v>2024</v>
      </c>
      <c r="C5" s="903">
        <v>2025</v>
      </c>
      <c r="D5" s="958" t="s">
        <v>275</v>
      </c>
      <c r="E5" s="905">
        <v>2024</v>
      </c>
      <c r="F5" s="903">
        <v>2025</v>
      </c>
      <c r="G5" s="906" t="s">
        <v>275</v>
      </c>
      <c r="H5" s="959" t="s">
        <v>277</v>
      </c>
    </row>
    <row r="6" spans="1:8" x14ac:dyDescent="0.25">
      <c r="A6" s="960" t="s">
        <v>868</v>
      </c>
      <c r="B6" s="961">
        <f>+SUM(B7:B21)</f>
        <v>213722.93790652501</v>
      </c>
      <c r="C6" s="962">
        <f>+SUM(C7:C21)</f>
        <v>228931.72590969104</v>
      </c>
      <c r="D6" s="963">
        <f>(C6-B6)/B6</f>
        <v>7.1161234035711354E-2</v>
      </c>
      <c r="E6" s="961">
        <f>+SUM(E7:E21)</f>
        <v>1290938.465400354</v>
      </c>
      <c r="F6" s="962">
        <f>+SUM(F7:F21)</f>
        <v>1336658.9539356118</v>
      </c>
      <c r="G6" s="963">
        <f>(F6-E6)/E6</f>
        <v>3.5416473953372073E-2</v>
      </c>
      <c r="H6" s="964">
        <f>SUM(H7:H21)</f>
        <v>1</v>
      </c>
    </row>
    <row r="7" spans="1:8" x14ac:dyDescent="0.25">
      <c r="A7" s="965" t="s">
        <v>254</v>
      </c>
      <c r="B7" s="180">
        <v>36766.341328875998</v>
      </c>
      <c r="C7" s="956">
        <v>41571.51616159</v>
      </c>
      <c r="D7" s="966">
        <f t="shared" ref="D7:D73" si="0">+C7/B7-1</f>
        <v>0.13069494159703221</v>
      </c>
      <c r="E7" s="180">
        <v>232264.06901624831</v>
      </c>
      <c r="F7" s="956">
        <v>240305.07828134671</v>
      </c>
      <c r="G7" s="966">
        <f t="shared" ref="G7:G74" si="1">+F7/E7-1</f>
        <v>3.4620117089810831E-2</v>
      </c>
      <c r="H7" s="967">
        <f t="shared" ref="H7:H21" si="2">(F7/$F$6)</f>
        <v>0.17978039766523904</v>
      </c>
    </row>
    <row r="8" spans="1:8" x14ac:dyDescent="0.25">
      <c r="A8" s="965" t="s">
        <v>307</v>
      </c>
      <c r="B8" s="180">
        <v>23169.836320999999</v>
      </c>
      <c r="C8" s="956">
        <v>37722.690131999996</v>
      </c>
      <c r="D8" s="966">
        <f t="shared" si="0"/>
        <v>0.62809480435604148</v>
      </c>
      <c r="E8" s="180">
        <v>125232.11719999999</v>
      </c>
      <c r="F8" s="956">
        <v>210813.92981799998</v>
      </c>
      <c r="G8" s="966">
        <f t="shared" si="1"/>
        <v>0.68338549671984605</v>
      </c>
      <c r="H8" s="967">
        <f t="shared" si="2"/>
        <v>0.15771706701794563</v>
      </c>
    </row>
    <row r="9" spans="1:8" x14ac:dyDescent="0.25">
      <c r="A9" s="965" t="s">
        <v>250</v>
      </c>
      <c r="B9" s="180">
        <v>39468.235774950001</v>
      </c>
      <c r="C9" s="956">
        <v>37282.92874114</v>
      </c>
      <c r="D9" s="966">
        <f t="shared" si="0"/>
        <v>-5.5368753908098145E-2</v>
      </c>
      <c r="E9" s="180">
        <v>224691.84716080001</v>
      </c>
      <c r="F9" s="956">
        <v>203559.05000171001</v>
      </c>
      <c r="G9" s="966">
        <f t="shared" si="1"/>
        <v>-9.4052354040092823E-2</v>
      </c>
      <c r="H9" s="967">
        <f t="shared" si="2"/>
        <v>0.15228944481489304</v>
      </c>
    </row>
    <row r="10" spans="1:8" x14ac:dyDescent="0.25">
      <c r="A10" s="968" t="s">
        <v>260</v>
      </c>
      <c r="B10" s="969">
        <v>43335.274197399995</v>
      </c>
      <c r="C10" s="970">
        <v>25948.464370000005</v>
      </c>
      <c r="D10" s="966">
        <f t="shared" si="0"/>
        <v>-0.40121610280345599</v>
      </c>
      <c r="E10" s="180">
        <v>229600.90416948</v>
      </c>
      <c r="F10" s="956">
        <v>171098.46540670999</v>
      </c>
      <c r="G10" s="966">
        <f t="shared" si="1"/>
        <v>-0.25480055914582289</v>
      </c>
      <c r="H10" s="967">
        <f t="shared" si="2"/>
        <v>0.1280045780585494</v>
      </c>
    </row>
    <row r="11" spans="1:8" x14ac:dyDescent="0.25">
      <c r="A11" s="330" t="s">
        <v>259</v>
      </c>
      <c r="B11" s="969">
        <v>22804.537410240002</v>
      </c>
      <c r="C11" s="971">
        <v>20724.337821904002</v>
      </c>
      <c r="D11" s="966">
        <f t="shared" si="0"/>
        <v>-9.1218670693224424E-2</v>
      </c>
      <c r="E11" s="180">
        <v>125368.535676347</v>
      </c>
      <c r="F11" s="972">
        <v>126575.32465022801</v>
      </c>
      <c r="G11" s="966">
        <f t="shared" si="1"/>
        <v>9.6259317967664071E-3</v>
      </c>
      <c r="H11" s="967">
        <f t="shared" si="2"/>
        <v>9.469530299972484E-2</v>
      </c>
    </row>
    <row r="12" spans="1:8" x14ac:dyDescent="0.25">
      <c r="A12" s="330" t="s">
        <v>248</v>
      </c>
      <c r="B12" s="969">
        <v>8659.9084189900004</v>
      </c>
      <c r="C12" s="971">
        <v>19334.024910110002</v>
      </c>
      <c r="D12" s="966">
        <f t="shared" si="0"/>
        <v>1.2325899968772323</v>
      </c>
      <c r="E12" s="180">
        <v>82777.876836605996</v>
      </c>
      <c r="F12" s="972">
        <v>121910.228886643</v>
      </c>
      <c r="G12" s="966">
        <f t="shared" si="1"/>
        <v>0.47273925770384007</v>
      </c>
      <c r="H12" s="967">
        <f t="shared" si="2"/>
        <v>9.1205186280086475E-2</v>
      </c>
    </row>
    <row r="13" spans="1:8" x14ac:dyDescent="0.25">
      <c r="A13" s="330" t="s">
        <v>256</v>
      </c>
      <c r="B13" s="969">
        <v>13861.701126329999</v>
      </c>
      <c r="C13" s="971">
        <v>16097.956809430101</v>
      </c>
      <c r="D13" s="966">
        <f t="shared" si="0"/>
        <v>0.1613262082856759</v>
      </c>
      <c r="E13" s="180">
        <v>84366.721025319988</v>
      </c>
      <c r="F13" s="972">
        <v>96212.042021710105</v>
      </c>
      <c r="G13" s="966">
        <f t="shared" si="1"/>
        <v>0.14040276607212365</v>
      </c>
      <c r="H13" s="967">
        <f t="shared" si="2"/>
        <v>7.1979499137327999E-2</v>
      </c>
    </row>
    <row r="14" spans="1:8" x14ac:dyDescent="0.25">
      <c r="A14" s="330" t="s">
        <v>268</v>
      </c>
      <c r="B14" s="969">
        <v>14855.21284299</v>
      </c>
      <c r="C14" s="971">
        <v>17272.46803412</v>
      </c>
      <c r="D14" s="966">
        <f t="shared" si="0"/>
        <v>0.16272100687340019</v>
      </c>
      <c r="E14" s="180">
        <v>113226.9645517</v>
      </c>
      <c r="F14" s="972">
        <v>90084.860003549999</v>
      </c>
      <c r="G14" s="966">
        <f t="shared" si="1"/>
        <v>-0.20438686703098186</v>
      </c>
      <c r="H14" s="967">
        <f t="shared" si="2"/>
        <v>6.7395545990476702E-2</v>
      </c>
    </row>
    <row r="15" spans="1:8" x14ac:dyDescent="0.25">
      <c r="A15" s="330" t="s">
        <v>269</v>
      </c>
      <c r="B15" s="969">
        <v>3479.8275847489999</v>
      </c>
      <c r="C15" s="971">
        <v>5083.553563857</v>
      </c>
      <c r="D15" s="966">
        <f t="shared" si="0"/>
        <v>0.46086363190424473</v>
      </c>
      <c r="E15" s="180">
        <v>31036.189034658997</v>
      </c>
      <c r="F15" s="972">
        <v>29179.585285435001</v>
      </c>
      <c r="G15" s="966">
        <f t="shared" si="1"/>
        <v>-5.9820609648648326E-2</v>
      </c>
      <c r="H15" s="967">
        <f t="shared" si="2"/>
        <v>2.1830239643044064E-2</v>
      </c>
    </row>
    <row r="16" spans="1:8" x14ac:dyDescent="0.25">
      <c r="A16" s="330" t="s">
        <v>249</v>
      </c>
      <c r="B16" s="969">
        <v>4008.9293165999998</v>
      </c>
      <c r="C16" s="971">
        <v>3741.1800035799997</v>
      </c>
      <c r="D16" s="966">
        <f t="shared" si="0"/>
        <v>-6.6788234931285828E-2</v>
      </c>
      <c r="E16" s="180">
        <v>22161.575092930001</v>
      </c>
      <c r="F16" s="972">
        <v>24039.186351304001</v>
      </c>
      <c r="G16" s="966">
        <f t="shared" si="1"/>
        <v>8.4723727916478087E-2</v>
      </c>
      <c r="H16" s="967">
        <f t="shared" si="2"/>
        <v>1.7984532464712755E-2</v>
      </c>
    </row>
    <row r="17" spans="1:8" x14ac:dyDescent="0.25">
      <c r="A17" s="330" t="s">
        <v>251</v>
      </c>
      <c r="B17" s="969">
        <v>1718.5720590000001</v>
      </c>
      <c r="C17" s="970">
        <v>2399.7758399999998</v>
      </c>
      <c r="D17" s="966">
        <f t="shared" si="0"/>
        <v>0.39637778202700291</v>
      </c>
      <c r="E17" s="180">
        <v>10498.856480999999</v>
      </c>
      <c r="F17" s="956">
        <v>12359.268454999999</v>
      </c>
      <c r="G17" s="966">
        <f t="shared" si="1"/>
        <v>0.17720139115786826</v>
      </c>
      <c r="H17" s="967">
        <f t="shared" si="2"/>
        <v>9.2463888552946159E-3</v>
      </c>
    </row>
    <row r="18" spans="1:8" x14ac:dyDescent="0.25">
      <c r="A18" s="330" t="s">
        <v>267</v>
      </c>
      <c r="B18" s="969">
        <v>1388.9492303000002</v>
      </c>
      <c r="C18" s="971">
        <v>1562.2402809999999</v>
      </c>
      <c r="D18" s="966">
        <f t="shared" si="0"/>
        <v>0.12476413602430259</v>
      </c>
      <c r="E18" s="180">
        <v>8044.8559483839999</v>
      </c>
      <c r="F18" s="972">
        <v>8948.4784068850004</v>
      </c>
      <c r="G18" s="966">
        <f t="shared" si="1"/>
        <v>0.1123230129039805</v>
      </c>
      <c r="H18" s="967">
        <f t="shared" si="2"/>
        <v>6.6946608785565043E-3</v>
      </c>
    </row>
    <row r="19" spans="1:8" x14ac:dyDescent="0.25">
      <c r="A19" s="330" t="s">
        <v>266</v>
      </c>
      <c r="B19" s="969">
        <v>174.7876875</v>
      </c>
      <c r="C19" s="971">
        <v>154.48893049999998</v>
      </c>
      <c r="D19" s="966">
        <f t="shared" si="0"/>
        <v>-0.11613379231875254</v>
      </c>
      <c r="E19" s="180">
        <v>993.45036340000001</v>
      </c>
      <c r="F19" s="972">
        <v>868.37522450000006</v>
      </c>
      <c r="G19" s="966">
        <f t="shared" si="1"/>
        <v>-0.12589973642159724</v>
      </c>
      <c r="H19" s="967">
        <f t="shared" si="2"/>
        <v>6.4966102381103761E-4</v>
      </c>
    </row>
    <row r="20" spans="1:8" x14ac:dyDescent="0.25">
      <c r="A20" s="330" t="s">
        <v>261</v>
      </c>
      <c r="B20" s="969">
        <v>0</v>
      </c>
      <c r="C20" s="971">
        <v>0</v>
      </c>
      <c r="D20" s="966" t="s">
        <v>247</v>
      </c>
      <c r="E20" s="180">
        <v>463.27817329999999</v>
      </c>
      <c r="F20" s="972">
        <v>503.85285729999998</v>
      </c>
      <c r="G20" s="966">
        <f t="shared" si="1"/>
        <v>8.7581687069305358E-2</v>
      </c>
      <c r="H20" s="973">
        <f t="shared" si="2"/>
        <v>3.7694944983271411E-4</v>
      </c>
    </row>
    <row r="21" spans="1:8" ht="15.75" thickBot="1" x14ac:dyDescent="0.3">
      <c r="A21" s="330" t="s">
        <v>264</v>
      </c>
      <c r="B21" s="969">
        <v>30.8246076</v>
      </c>
      <c r="C21" s="971">
        <v>36.100310460000003</v>
      </c>
      <c r="D21" s="966">
        <f t="shared" si="0"/>
        <v>0.17115231208977355</v>
      </c>
      <c r="E21" s="180">
        <v>211.22467018</v>
      </c>
      <c r="F21" s="972">
        <v>201.22828528999997</v>
      </c>
      <c r="G21" s="966">
        <f t="shared" si="1"/>
        <v>-4.7325839739654318E-2</v>
      </c>
      <c r="H21" s="973">
        <f t="shared" si="2"/>
        <v>1.5054572050522721E-4</v>
      </c>
    </row>
    <row r="22" spans="1:8" x14ac:dyDescent="0.25">
      <c r="A22" s="960" t="s">
        <v>869</v>
      </c>
      <c r="B22" s="974">
        <f>+SUM(B23:B39)</f>
        <v>8310719.5649570692</v>
      </c>
      <c r="C22" s="975">
        <f>+SUM(C23:C39)</f>
        <v>8894295.8976893164</v>
      </c>
      <c r="D22" s="963">
        <f>+C22/B22-1</f>
        <v>7.021971180365072E-2</v>
      </c>
      <c r="E22" s="974">
        <f>+SUM(E23:E39)</f>
        <v>53498121.447394937</v>
      </c>
      <c r="F22" s="975">
        <f>+SUM(F23:F39)</f>
        <v>51148976.017038889</v>
      </c>
      <c r="G22" s="963">
        <f>+F22/E22-1</f>
        <v>-4.3910802226317047E-2</v>
      </c>
      <c r="H22" s="964">
        <f>SUM(H23:H39)</f>
        <v>1</v>
      </c>
    </row>
    <row r="23" spans="1:8" x14ac:dyDescent="0.25">
      <c r="A23" s="965" t="s">
        <v>263</v>
      </c>
      <c r="B23" s="976">
        <v>2893353.6514086002</v>
      </c>
      <c r="C23" s="972">
        <v>2546253.4597992497</v>
      </c>
      <c r="D23" s="966">
        <f t="shared" si="0"/>
        <v>-0.11996466157545871</v>
      </c>
      <c r="E23" s="976">
        <v>18160079.072822485</v>
      </c>
      <c r="F23" s="972">
        <v>14269108.364101198</v>
      </c>
      <c r="G23" s="966">
        <f t="shared" si="1"/>
        <v>-0.21425956864605999</v>
      </c>
      <c r="H23" s="967">
        <f t="shared" ref="H23:H39" si="3">(F23/$F$22)</f>
        <v>0.27897153521407414</v>
      </c>
    </row>
    <row r="24" spans="1:8" x14ac:dyDescent="0.25">
      <c r="A24" s="965" t="s">
        <v>251</v>
      </c>
      <c r="B24" s="976">
        <v>1440466.7852399999</v>
      </c>
      <c r="C24" s="972">
        <v>2471997.339288</v>
      </c>
      <c r="D24" s="966">
        <f t="shared" si="0"/>
        <v>0.71610853135786412</v>
      </c>
      <c r="E24" s="976">
        <v>9529418.4847119991</v>
      </c>
      <c r="F24" s="972">
        <v>12297382.747626999</v>
      </c>
      <c r="G24" s="966">
        <f t="shared" si="1"/>
        <v>0.29046518078260841</v>
      </c>
      <c r="H24" s="967">
        <f t="shared" si="3"/>
        <v>0.24042285310913089</v>
      </c>
    </row>
    <row r="25" spans="1:8" x14ac:dyDescent="0.25">
      <c r="A25" s="965" t="s">
        <v>250</v>
      </c>
      <c r="B25" s="976">
        <v>1837230.8152730721</v>
      </c>
      <c r="C25" s="972">
        <v>1813907.9265354774</v>
      </c>
      <c r="D25" s="966">
        <f t="shared" si="0"/>
        <v>-1.2694588259520412E-2</v>
      </c>
      <c r="E25" s="976">
        <v>11358631.566238908</v>
      </c>
      <c r="F25" s="971">
        <v>11413579.230869956</v>
      </c>
      <c r="G25" s="966">
        <f t="shared" si="1"/>
        <v>4.8375250408128068E-3</v>
      </c>
      <c r="H25" s="967">
        <f t="shared" si="3"/>
        <v>0.22314384606776552</v>
      </c>
    </row>
    <row r="26" spans="1:8" x14ac:dyDescent="0.25">
      <c r="A26" s="965" t="s">
        <v>264</v>
      </c>
      <c r="B26" s="977">
        <v>695394.73277841532</v>
      </c>
      <c r="C26" s="971">
        <v>722364.44641822204</v>
      </c>
      <c r="D26" s="966">
        <f t="shared" si="0"/>
        <v>3.8783315962217069E-2</v>
      </c>
      <c r="E26" s="976">
        <v>4287966.420116974</v>
      </c>
      <c r="F26" s="972">
        <v>4210479.8550771018</v>
      </c>
      <c r="G26" s="966">
        <f t="shared" si="1"/>
        <v>-1.8070702390845295E-2</v>
      </c>
      <c r="H26" s="967">
        <f t="shared" si="3"/>
        <v>8.231796964370304E-2</v>
      </c>
    </row>
    <row r="27" spans="1:8" x14ac:dyDescent="0.25">
      <c r="A27" s="965" t="s">
        <v>249</v>
      </c>
      <c r="B27" s="977">
        <v>357118.72679664002</v>
      </c>
      <c r="C27" s="971">
        <v>234763.60289271898</v>
      </c>
      <c r="D27" s="966">
        <f t="shared" si="0"/>
        <v>-0.34261749587160617</v>
      </c>
      <c r="E27" s="976">
        <v>2183821.2813223926</v>
      </c>
      <c r="F27" s="971">
        <v>2336304.9214690421</v>
      </c>
      <c r="G27" s="966">
        <f t="shared" si="1"/>
        <v>6.9824230330017834E-2</v>
      </c>
      <c r="H27" s="967">
        <f t="shared" si="3"/>
        <v>4.56764749443032E-2</v>
      </c>
    </row>
    <row r="28" spans="1:8" x14ac:dyDescent="0.25">
      <c r="A28" s="965" t="s">
        <v>261</v>
      </c>
      <c r="B28" s="977">
        <v>334931.19331098651</v>
      </c>
      <c r="C28" s="971">
        <v>246093.029496306</v>
      </c>
      <c r="D28" s="966">
        <f t="shared" si="0"/>
        <v>-0.26524302778867626</v>
      </c>
      <c r="E28" s="976">
        <v>1820433.491039919</v>
      </c>
      <c r="F28" s="972">
        <v>1422945.1377508068</v>
      </c>
      <c r="G28" s="966">
        <f t="shared" si="1"/>
        <v>-0.21834818753089835</v>
      </c>
      <c r="H28" s="967">
        <f t="shared" si="3"/>
        <v>2.7819621203693135E-2</v>
      </c>
    </row>
    <row r="29" spans="1:8" x14ac:dyDescent="0.25">
      <c r="A29" s="965" t="s">
        <v>307</v>
      </c>
      <c r="B29" s="977">
        <v>97150.714445000005</v>
      </c>
      <c r="C29" s="971">
        <v>191966.20741499998</v>
      </c>
      <c r="D29" s="966">
        <f t="shared" si="0"/>
        <v>0.97596289962106186</v>
      </c>
      <c r="E29" s="976">
        <v>749884.11654700001</v>
      </c>
      <c r="F29" s="972">
        <v>1333400.15714218</v>
      </c>
      <c r="G29" s="966">
        <f t="shared" si="1"/>
        <v>0.77814161911056745</v>
      </c>
      <c r="H29" s="967">
        <f t="shared" si="3"/>
        <v>2.6068951149637757E-2</v>
      </c>
    </row>
    <row r="30" spans="1:8" x14ac:dyDescent="0.25">
      <c r="A30" s="965" t="s">
        <v>259</v>
      </c>
      <c r="B30" s="977">
        <v>166132.116823624</v>
      </c>
      <c r="C30" s="971">
        <v>138857.40470216199</v>
      </c>
      <c r="D30" s="966">
        <f t="shared" si="0"/>
        <v>-0.16417483050804993</v>
      </c>
      <c r="E30" s="976">
        <v>954730.86020886397</v>
      </c>
      <c r="F30" s="972">
        <v>849272.87408350699</v>
      </c>
      <c r="G30" s="966">
        <f t="shared" si="1"/>
        <v>-0.11045834016749623</v>
      </c>
      <c r="H30" s="967">
        <f t="shared" si="3"/>
        <v>1.6603907648133461E-2</v>
      </c>
    </row>
    <row r="31" spans="1:8" x14ac:dyDescent="0.25">
      <c r="A31" s="965" t="s">
        <v>268</v>
      </c>
      <c r="B31" s="977">
        <v>150645.90255500001</v>
      </c>
      <c r="C31" s="971">
        <v>168269.390732</v>
      </c>
      <c r="D31" s="966">
        <f t="shared" si="0"/>
        <v>0.11698617671042033</v>
      </c>
      <c r="E31" s="976">
        <v>2429027.7303170003</v>
      </c>
      <c r="F31" s="972">
        <v>843773.37611499999</v>
      </c>
      <c r="G31" s="966">
        <f t="shared" si="1"/>
        <v>-0.6526291710943608</v>
      </c>
      <c r="H31" s="967">
        <f t="shared" si="3"/>
        <v>1.6496388428849873E-2</v>
      </c>
    </row>
    <row r="32" spans="1:8" x14ac:dyDescent="0.25">
      <c r="A32" s="965" t="s">
        <v>269</v>
      </c>
      <c r="B32" s="977">
        <v>95264.286149499996</v>
      </c>
      <c r="C32" s="971">
        <v>129359.24475719999</v>
      </c>
      <c r="D32" s="966">
        <f t="shared" si="0"/>
        <v>0.3578986416188974</v>
      </c>
      <c r="E32" s="976">
        <v>687466.90611839993</v>
      </c>
      <c r="F32" s="972">
        <v>734029.52321430005</v>
      </c>
      <c r="G32" s="966">
        <f t="shared" si="1"/>
        <v>6.7730703371313705E-2</v>
      </c>
      <c r="H32" s="967">
        <f t="shared" si="3"/>
        <v>1.4350815605180015E-2</v>
      </c>
    </row>
    <row r="33" spans="1:8" x14ac:dyDescent="0.25">
      <c r="A33" s="965" t="s">
        <v>308</v>
      </c>
      <c r="B33" s="977">
        <v>108251.6959322357</v>
      </c>
      <c r="C33" s="971">
        <v>109549.11256298528</v>
      </c>
      <c r="D33" s="966">
        <f t="shared" si="0"/>
        <v>1.1985185262702425E-2</v>
      </c>
      <c r="E33" s="976">
        <v>595567.73695100506</v>
      </c>
      <c r="F33" s="972">
        <v>609356.5773035126</v>
      </c>
      <c r="G33" s="966">
        <f t="shared" si="1"/>
        <v>2.3152430020973336E-2</v>
      </c>
      <c r="H33" s="967">
        <f t="shared" si="3"/>
        <v>1.1913368062354211E-2</v>
      </c>
    </row>
    <row r="34" spans="1:8" x14ac:dyDescent="0.25">
      <c r="A34" s="965" t="s">
        <v>267</v>
      </c>
      <c r="B34" s="977">
        <v>70096.586299999995</v>
      </c>
      <c r="C34" s="971">
        <v>61429.082559999995</v>
      </c>
      <c r="D34" s="966">
        <f t="shared" si="0"/>
        <v>-0.123650868002398</v>
      </c>
      <c r="E34" s="976">
        <v>361860.71589600004</v>
      </c>
      <c r="F34" s="972">
        <v>359415.94087385305</v>
      </c>
      <c r="G34" s="966">
        <f t="shared" si="1"/>
        <v>-6.7561216643633459E-3</v>
      </c>
      <c r="H34" s="967">
        <f t="shared" si="3"/>
        <v>7.0268452833566683E-3</v>
      </c>
    </row>
    <row r="35" spans="1:8" x14ac:dyDescent="0.25">
      <c r="A35" s="965" t="s">
        <v>256</v>
      </c>
      <c r="B35" s="977">
        <v>45708.837720000003</v>
      </c>
      <c r="C35" s="971">
        <v>39769.813580000002</v>
      </c>
      <c r="D35" s="966">
        <f t="shared" si="0"/>
        <v>-0.12993163764917537</v>
      </c>
      <c r="E35" s="976">
        <v>257621.18744000001</v>
      </c>
      <c r="F35" s="972">
        <v>230244.14613000001</v>
      </c>
      <c r="G35" s="966">
        <f t="shared" si="1"/>
        <v>-0.1062685937521195</v>
      </c>
      <c r="H35" s="967">
        <f t="shared" si="3"/>
        <v>4.5014419458426777E-3</v>
      </c>
    </row>
    <row r="36" spans="1:8" x14ac:dyDescent="0.25">
      <c r="A36" s="965" t="s">
        <v>253</v>
      </c>
      <c r="B36" s="977">
        <v>5260.3031439959996</v>
      </c>
      <c r="C36" s="971">
        <v>3827.9999999962001</v>
      </c>
      <c r="D36" s="966">
        <f t="shared" si="0"/>
        <v>-0.2722852856179212</v>
      </c>
      <c r="E36" s="976">
        <v>25981.103143975899</v>
      </c>
      <c r="F36" s="972">
        <v>155370.88457143004</v>
      </c>
      <c r="G36" s="966">
        <f t="shared" si="1"/>
        <v>4.9801496383903574</v>
      </c>
      <c r="H36" s="967">
        <f t="shared" si="3"/>
        <v>3.0376147612353461E-3</v>
      </c>
    </row>
    <row r="37" spans="1:8" x14ac:dyDescent="0.25">
      <c r="A37" s="965" t="s">
        <v>254</v>
      </c>
      <c r="B37" s="977">
        <v>11818.97596</v>
      </c>
      <c r="C37" s="971">
        <v>11942.737349999999</v>
      </c>
      <c r="D37" s="966">
        <f t="shared" si="0"/>
        <v>1.0471413971807397E-2</v>
      </c>
      <c r="E37" s="976">
        <v>70385.233139999997</v>
      </c>
      <c r="F37" s="972">
        <v>73798.770820000005</v>
      </c>
      <c r="G37" s="966">
        <f t="shared" si="1"/>
        <v>4.8497923892790062E-2</v>
      </c>
      <c r="H37" s="967">
        <f t="shared" si="3"/>
        <v>1.4428201025063719E-3</v>
      </c>
    </row>
    <row r="38" spans="1:8" x14ac:dyDescent="0.25">
      <c r="A38" s="965" t="s">
        <v>260</v>
      </c>
      <c r="B38" s="977">
        <v>1894.2411200000001</v>
      </c>
      <c r="C38" s="971">
        <v>1082.13994</v>
      </c>
      <c r="D38" s="966">
        <f t="shared" si="0"/>
        <v>-0.42872112289485087</v>
      </c>
      <c r="E38" s="976">
        <v>25245.541379999999</v>
      </c>
      <c r="F38" s="972">
        <v>7650.5502300000007</v>
      </c>
      <c r="G38" s="966">
        <f t="shared" si="1"/>
        <v>-0.69695440019119914</v>
      </c>
      <c r="H38" s="973">
        <f t="shared" si="3"/>
        <v>1.4957386883857515E-4</v>
      </c>
    </row>
    <row r="39" spans="1:8" ht="15.75" thickBot="1" x14ac:dyDescent="0.3">
      <c r="A39" s="965" t="s">
        <v>248</v>
      </c>
      <c r="B39" s="977">
        <v>0</v>
      </c>
      <c r="C39" s="971">
        <v>2862.95966</v>
      </c>
      <c r="D39" s="966" t="s">
        <v>246</v>
      </c>
      <c r="E39" s="976">
        <v>0</v>
      </c>
      <c r="F39" s="972">
        <v>2862.95966</v>
      </c>
      <c r="G39" s="966" t="s">
        <v>246</v>
      </c>
      <c r="H39" s="978">
        <f t="shared" si="3"/>
        <v>5.5972961395088002E-5</v>
      </c>
    </row>
    <row r="40" spans="1:8" x14ac:dyDescent="0.25">
      <c r="A40" s="960" t="s">
        <v>870</v>
      </c>
      <c r="B40" s="974">
        <f>+SUM(B41:B52)</f>
        <v>106659.659748219</v>
      </c>
      <c r="C40" s="975">
        <f>+SUM(C41:C52)</f>
        <v>136087.19853965999</v>
      </c>
      <c r="D40" s="963">
        <f t="shared" si="0"/>
        <v>0.27590130008765912</v>
      </c>
      <c r="E40" s="974">
        <f>+SUM(E41:E52)</f>
        <v>629602.8637352658</v>
      </c>
      <c r="F40" s="975">
        <f>+SUM(F41:F52)</f>
        <v>715240.32794240653</v>
      </c>
      <c r="G40" s="963">
        <f t="shared" si="1"/>
        <v>0.13601822536047004</v>
      </c>
      <c r="H40" s="964">
        <f>SUM(H41:H52)</f>
        <v>1.0000000000000004</v>
      </c>
    </row>
    <row r="41" spans="1:8" x14ac:dyDescent="0.25">
      <c r="A41" s="965" t="s">
        <v>260</v>
      </c>
      <c r="B41" s="976">
        <v>31043.744267399998</v>
      </c>
      <c r="C41" s="972">
        <v>60921.660442100001</v>
      </c>
      <c r="D41" s="966">
        <f t="shared" si="0"/>
        <v>0.96244563533773642</v>
      </c>
      <c r="E41" s="976">
        <v>179342.62361575</v>
      </c>
      <c r="F41" s="972">
        <v>288313.12737105001</v>
      </c>
      <c r="G41" s="966">
        <f t="shared" si="1"/>
        <v>0.60761073724880066</v>
      </c>
      <c r="H41" s="979">
        <f t="shared" ref="H41:H52" si="4">(F41/$F$40)</f>
        <v>0.40309965211338855</v>
      </c>
    </row>
    <row r="42" spans="1:8" x14ac:dyDescent="0.25">
      <c r="A42" s="330" t="s">
        <v>248</v>
      </c>
      <c r="B42" s="976">
        <v>18288.944827699997</v>
      </c>
      <c r="C42" s="972">
        <v>22392.911501564002</v>
      </c>
      <c r="D42" s="966">
        <f t="shared" si="0"/>
        <v>0.22439603337029235</v>
      </c>
      <c r="E42" s="976">
        <v>108135.42157149399</v>
      </c>
      <c r="F42" s="972">
        <v>114354.01980117599</v>
      </c>
      <c r="G42" s="966">
        <f t="shared" si="1"/>
        <v>5.7507504380241992E-2</v>
      </c>
      <c r="H42" s="979">
        <f t="shared" si="4"/>
        <v>0.15988195202883493</v>
      </c>
    </row>
    <row r="43" spans="1:8" x14ac:dyDescent="0.25">
      <c r="A43" s="965" t="s">
        <v>249</v>
      </c>
      <c r="B43" s="976">
        <v>12647.36876238</v>
      </c>
      <c r="C43" s="972">
        <v>16489.93138658</v>
      </c>
      <c r="D43" s="966">
        <f t="shared" si="0"/>
        <v>0.3038230873468184</v>
      </c>
      <c r="E43" s="976">
        <v>77596.958751459999</v>
      </c>
      <c r="F43" s="972">
        <v>90644.523531159997</v>
      </c>
      <c r="G43" s="966">
        <f t="shared" si="1"/>
        <v>0.1681453112291531</v>
      </c>
      <c r="H43" s="979">
        <f t="shared" si="4"/>
        <v>0.12673295952414332</v>
      </c>
    </row>
    <row r="44" spans="1:8" x14ac:dyDescent="0.25">
      <c r="A44" s="330" t="s">
        <v>269</v>
      </c>
      <c r="B44" s="977">
        <v>13622.467913839</v>
      </c>
      <c r="C44" s="971">
        <v>12380.337331255998</v>
      </c>
      <c r="D44" s="966">
        <f t="shared" si="0"/>
        <v>-9.1182492808159044E-2</v>
      </c>
      <c r="E44" s="976">
        <v>80175.022705242009</v>
      </c>
      <c r="F44" s="972">
        <v>83293.014896444001</v>
      </c>
      <c r="G44" s="966">
        <f t="shared" si="1"/>
        <v>3.8889819871521292E-2</v>
      </c>
      <c r="H44" s="979">
        <f t="shared" si="4"/>
        <v>0.11645458406415672</v>
      </c>
    </row>
    <row r="45" spans="1:8" x14ac:dyDescent="0.25">
      <c r="A45" s="330" t="s">
        <v>256</v>
      </c>
      <c r="B45" s="977">
        <v>18278.516884000001</v>
      </c>
      <c r="C45" s="971">
        <v>10901.857269</v>
      </c>
      <c r="D45" s="966">
        <f t="shared" si="0"/>
        <v>-0.40356992100694555</v>
      </c>
      <c r="E45" s="976">
        <v>105636.24898799999</v>
      </c>
      <c r="F45" s="972">
        <v>68568.215261000005</v>
      </c>
      <c r="G45" s="966">
        <f t="shared" si="1"/>
        <v>-0.35090259340059327</v>
      </c>
      <c r="H45" s="979">
        <f t="shared" si="4"/>
        <v>9.5867378533109421E-2</v>
      </c>
    </row>
    <row r="46" spans="1:8" x14ac:dyDescent="0.25">
      <c r="A46" s="330" t="s">
        <v>266</v>
      </c>
      <c r="B46" s="977">
        <v>4331.7401519000005</v>
      </c>
      <c r="C46" s="971">
        <v>4484.5838592</v>
      </c>
      <c r="D46" s="966">
        <f t="shared" si="0"/>
        <v>3.528459739972134E-2</v>
      </c>
      <c r="E46" s="976">
        <v>26925.042799899998</v>
      </c>
      <c r="F46" s="972">
        <v>24809.165308899999</v>
      </c>
      <c r="G46" s="966">
        <f t="shared" si="1"/>
        <v>-7.8583997311523546E-2</v>
      </c>
      <c r="H46" s="979">
        <f t="shared" si="4"/>
        <v>3.4686474377459482E-2</v>
      </c>
    </row>
    <row r="47" spans="1:8" x14ac:dyDescent="0.25">
      <c r="A47" s="330" t="s">
        <v>264</v>
      </c>
      <c r="B47" s="977">
        <v>4053.5631296000001</v>
      </c>
      <c r="C47" s="971">
        <v>4141.3037464600002</v>
      </c>
      <c r="D47" s="966">
        <f t="shared" si="0"/>
        <v>2.1645306624016536E-2</v>
      </c>
      <c r="E47" s="976">
        <v>25960.677552320001</v>
      </c>
      <c r="F47" s="972">
        <v>21903.596190509998</v>
      </c>
      <c r="G47" s="966">
        <f t="shared" si="1"/>
        <v>-0.15627794589080124</v>
      </c>
      <c r="H47" s="979">
        <f t="shared" si="4"/>
        <v>3.0624106799908724E-2</v>
      </c>
    </row>
    <row r="48" spans="1:8" x14ac:dyDescent="0.25">
      <c r="A48" s="330" t="s">
        <v>250</v>
      </c>
      <c r="B48" s="977">
        <v>2268.8351944999999</v>
      </c>
      <c r="C48" s="971">
        <v>2188.3584238999997</v>
      </c>
      <c r="D48" s="966">
        <f t="shared" si="0"/>
        <v>-3.547052284585861E-2</v>
      </c>
      <c r="E48" s="976">
        <v>15316.473835899998</v>
      </c>
      <c r="F48" s="972">
        <v>14322.0446775</v>
      </c>
      <c r="G48" s="966">
        <f t="shared" si="1"/>
        <v>-6.4925463200882105E-2</v>
      </c>
      <c r="H48" s="979">
        <f t="shared" si="4"/>
        <v>2.0024101155903022E-2</v>
      </c>
    </row>
    <row r="49" spans="1:8" x14ac:dyDescent="0.25">
      <c r="A49" s="330" t="s">
        <v>267</v>
      </c>
      <c r="B49" s="977">
        <v>1358.3265065999999</v>
      </c>
      <c r="C49" s="971">
        <v>1272.2605754000001</v>
      </c>
      <c r="D49" s="966">
        <f t="shared" si="0"/>
        <v>-6.336174018677565E-2</v>
      </c>
      <c r="E49" s="976">
        <v>8148.5274208999999</v>
      </c>
      <c r="F49" s="972">
        <v>6448.1979675269995</v>
      </c>
      <c r="G49" s="966">
        <f t="shared" si="1"/>
        <v>-0.20866708370052955</v>
      </c>
      <c r="H49" s="979">
        <f t="shared" si="4"/>
        <v>9.0154284030335447E-3</v>
      </c>
    </row>
    <row r="50" spans="1:8" x14ac:dyDescent="0.25">
      <c r="A50" s="330" t="s">
        <v>261</v>
      </c>
      <c r="B50" s="980">
        <v>765.69821030000003</v>
      </c>
      <c r="C50" s="971">
        <v>899.19403119999993</v>
      </c>
      <c r="D50" s="966">
        <f t="shared" si="0"/>
        <v>0.17434521735096697</v>
      </c>
      <c r="E50" s="976">
        <v>2362.9866943000002</v>
      </c>
      <c r="F50" s="972">
        <v>2493.3261962999995</v>
      </c>
      <c r="G50" s="966">
        <f t="shared" si="1"/>
        <v>5.5158796414048528E-2</v>
      </c>
      <c r="H50" s="979">
        <f t="shared" si="4"/>
        <v>3.485997781295087E-3</v>
      </c>
    </row>
    <row r="51" spans="1:8" x14ac:dyDescent="0.25">
      <c r="A51" s="330" t="s">
        <v>307</v>
      </c>
      <c r="B51" s="980">
        <v>0</v>
      </c>
      <c r="C51" s="971">
        <v>12.080772999999999</v>
      </c>
      <c r="D51" s="966" t="s">
        <v>246</v>
      </c>
      <c r="E51" s="976">
        <v>0</v>
      </c>
      <c r="F51" s="972">
        <v>83.735690839699984</v>
      </c>
      <c r="G51" s="966" t="s">
        <v>246</v>
      </c>
      <c r="H51" s="405">
        <f t="shared" si="4"/>
        <v>1.1707350322455902E-4</v>
      </c>
    </row>
    <row r="52" spans="1:8" ht="15.75" thickBot="1" x14ac:dyDescent="0.3">
      <c r="A52" s="330" t="s">
        <v>268</v>
      </c>
      <c r="B52" s="981">
        <v>0.45390000000000003</v>
      </c>
      <c r="C52" s="982">
        <v>2.7191999999999998</v>
      </c>
      <c r="D52" s="966">
        <f t="shared" si="0"/>
        <v>4.9907468605419689</v>
      </c>
      <c r="E52" s="976">
        <v>2.8798000000000004</v>
      </c>
      <c r="F52" s="972">
        <v>7.3610499999999996</v>
      </c>
      <c r="G52" s="966">
        <f t="shared" si="1"/>
        <v>1.5560976456698379</v>
      </c>
      <c r="H52" s="983">
        <f t="shared" si="4"/>
        <v>1.0291715542908727E-5</v>
      </c>
    </row>
    <row r="53" spans="1:8" x14ac:dyDescent="0.25">
      <c r="A53" s="960" t="s">
        <v>871</v>
      </c>
      <c r="B53" s="974">
        <f>+SUM(B54:B71)</f>
        <v>298839.88552014536</v>
      </c>
      <c r="C53" s="975">
        <f>+SUM(C54:C71)</f>
        <v>310457.29754481849</v>
      </c>
      <c r="D53" s="963">
        <f t="shared" si="0"/>
        <v>3.8875038398748174E-2</v>
      </c>
      <c r="E53" s="974">
        <f>+SUM(E54:E71)</f>
        <v>1642088.8728960273</v>
      </c>
      <c r="F53" s="975">
        <f>+SUM(F54:F71)</f>
        <v>1795117.2931673578</v>
      </c>
      <c r="G53" s="963">
        <f t="shared" si="1"/>
        <v>9.3191314305324902E-2</v>
      </c>
      <c r="H53" s="964">
        <f>SUM(H54:H71)</f>
        <v>1.0000000000000004</v>
      </c>
    </row>
    <row r="54" spans="1:8" x14ac:dyDescent="0.25">
      <c r="A54" s="965" t="s">
        <v>249</v>
      </c>
      <c r="B54" s="976">
        <v>74363.844297144999</v>
      </c>
      <c r="C54" s="972">
        <v>57088.284866747999</v>
      </c>
      <c r="D54" s="966">
        <f t="shared" si="0"/>
        <v>-0.23231127429839249</v>
      </c>
      <c r="E54" s="976">
        <v>301322.77638889197</v>
      </c>
      <c r="F54" s="972">
        <v>361623.51514668379</v>
      </c>
      <c r="G54" s="966">
        <f t="shared" si="1"/>
        <v>0.20012008212736876</v>
      </c>
      <c r="H54" s="979">
        <f t="shared" ref="H54:H70" si="5">(F54/$F$53)</f>
        <v>0.20144840480513929</v>
      </c>
    </row>
    <row r="55" spans="1:8" x14ac:dyDescent="0.25">
      <c r="A55" s="965" t="s">
        <v>260</v>
      </c>
      <c r="B55" s="976">
        <v>46095.577239752711</v>
      </c>
      <c r="C55" s="972">
        <v>58467.895002404803</v>
      </c>
      <c r="D55" s="966">
        <f t="shared" si="0"/>
        <v>0.26840574526924965</v>
      </c>
      <c r="E55" s="976">
        <v>249067.71586047459</v>
      </c>
      <c r="F55" s="972">
        <v>330027.08198023605</v>
      </c>
      <c r="G55" s="966">
        <f t="shared" si="1"/>
        <v>0.32504961889606809</v>
      </c>
      <c r="H55" s="979">
        <f t="shared" si="5"/>
        <v>0.18384708522189463</v>
      </c>
    </row>
    <row r="56" spans="1:8" ht="15" customHeight="1" x14ac:dyDescent="0.25">
      <c r="A56" s="965" t="s">
        <v>269</v>
      </c>
      <c r="B56" s="976">
        <v>43332.653005370703</v>
      </c>
      <c r="C56" s="972">
        <v>40802.605781590602</v>
      </c>
      <c r="D56" s="966">
        <f t="shared" si="0"/>
        <v>-5.8386621826882479E-2</v>
      </c>
      <c r="E56" s="976">
        <v>269807.65920097462</v>
      </c>
      <c r="F56" s="972">
        <v>253756.33503993219</v>
      </c>
      <c r="G56" s="966">
        <f t="shared" si="1"/>
        <v>-5.9491729065727195E-2</v>
      </c>
      <c r="H56" s="979">
        <f t="shared" si="5"/>
        <v>0.14135919474776884</v>
      </c>
    </row>
    <row r="57" spans="1:8" x14ac:dyDescent="0.25">
      <c r="A57" s="965" t="s">
        <v>248</v>
      </c>
      <c r="B57" s="976">
        <v>32029.270500123799</v>
      </c>
      <c r="C57" s="972">
        <v>46671.282308227295</v>
      </c>
      <c r="D57" s="966">
        <f t="shared" si="0"/>
        <v>0.45714471729997408</v>
      </c>
      <c r="E57" s="976">
        <v>228909.78567141452</v>
      </c>
      <c r="F57" s="972">
        <v>249835.61535579638</v>
      </c>
      <c r="G57" s="966">
        <f t="shared" si="1"/>
        <v>9.1415181849934468E-2</v>
      </c>
      <c r="H57" s="979">
        <f t="shared" si="5"/>
        <v>0.13917509251720209</v>
      </c>
    </row>
    <row r="58" spans="1:8" x14ac:dyDescent="0.25">
      <c r="A58" s="330" t="s">
        <v>256</v>
      </c>
      <c r="B58" s="977">
        <v>17808.964213883697</v>
      </c>
      <c r="C58" s="971">
        <v>20965.601722685798</v>
      </c>
      <c r="D58" s="966">
        <f t="shared" si="0"/>
        <v>0.17724992149409879</v>
      </c>
      <c r="E58" s="976">
        <v>108579.98586850248</v>
      </c>
      <c r="F58" s="972">
        <v>117256.07890423691</v>
      </c>
      <c r="G58" s="966">
        <f t="shared" si="1"/>
        <v>7.9905085327988123E-2</v>
      </c>
      <c r="H58" s="979">
        <f t="shared" si="5"/>
        <v>6.5319452578692969E-2</v>
      </c>
    </row>
    <row r="59" spans="1:8" x14ac:dyDescent="0.25">
      <c r="A59" s="330" t="s">
        <v>264</v>
      </c>
      <c r="B59" s="977">
        <v>18895.994921058595</v>
      </c>
      <c r="C59" s="971">
        <v>18858.394079608701</v>
      </c>
      <c r="D59" s="966">
        <f t="shared" si="0"/>
        <v>-1.9898841848221549E-3</v>
      </c>
      <c r="E59" s="976">
        <v>108030.61030744338</v>
      </c>
      <c r="F59" s="972">
        <v>103581.7387342896</v>
      </c>
      <c r="G59" s="966">
        <f t="shared" si="1"/>
        <v>-4.1181583261380994E-2</v>
      </c>
      <c r="H59" s="979">
        <f t="shared" si="5"/>
        <v>5.7701933533004367E-2</v>
      </c>
    </row>
    <row r="60" spans="1:8" ht="15" customHeight="1" x14ac:dyDescent="0.25">
      <c r="A60" s="330" t="s">
        <v>307</v>
      </c>
      <c r="B60" s="977">
        <v>7197.9428021565</v>
      </c>
      <c r="C60" s="971">
        <v>11959.3413273852</v>
      </c>
      <c r="D60" s="966">
        <f t="shared" si="0"/>
        <v>0.66149435416494118</v>
      </c>
      <c r="E60" s="976">
        <v>48557.788462401295</v>
      </c>
      <c r="F60" s="972">
        <v>73802.169208127103</v>
      </c>
      <c r="G60" s="966">
        <f t="shared" si="1"/>
        <v>0.51988324726264556</v>
      </c>
      <c r="H60" s="979">
        <f t="shared" si="5"/>
        <v>4.1112728114778722E-2</v>
      </c>
    </row>
    <row r="61" spans="1:8" x14ac:dyDescent="0.25">
      <c r="A61" s="330" t="s">
        <v>267</v>
      </c>
      <c r="B61" s="977">
        <v>13867.9622235728</v>
      </c>
      <c r="C61" s="971">
        <v>12162.6171513061</v>
      </c>
      <c r="D61" s="966">
        <f t="shared" si="0"/>
        <v>-0.12297012674060726</v>
      </c>
      <c r="E61" s="976">
        <v>73310.228221264406</v>
      </c>
      <c r="F61" s="972">
        <v>69992.721568168694</v>
      </c>
      <c r="G61" s="966">
        <f t="shared" si="1"/>
        <v>-4.525298493250951E-2</v>
      </c>
      <c r="H61" s="979">
        <f t="shared" si="5"/>
        <v>3.8990611830534747E-2</v>
      </c>
    </row>
    <row r="62" spans="1:8" x14ac:dyDescent="0.25">
      <c r="A62" s="330" t="s">
        <v>259</v>
      </c>
      <c r="B62" s="977">
        <v>8994.3889793572998</v>
      </c>
      <c r="C62" s="971">
        <v>7824.9343537722998</v>
      </c>
      <c r="D62" s="966">
        <f t="shared" si="0"/>
        <v>-0.13002046367674036</v>
      </c>
      <c r="E62" s="976">
        <v>49154.580356049701</v>
      </c>
      <c r="F62" s="972">
        <v>48390.497091171404</v>
      </c>
      <c r="G62" s="966">
        <f t="shared" si="1"/>
        <v>-1.5544497773018917E-2</v>
      </c>
      <c r="H62" s="979">
        <f t="shared" si="5"/>
        <v>2.6956732730143658E-2</v>
      </c>
    </row>
    <row r="63" spans="1:8" x14ac:dyDescent="0.25">
      <c r="A63" s="330" t="s">
        <v>268</v>
      </c>
      <c r="B63" s="977">
        <v>6596.8764134924995</v>
      </c>
      <c r="C63" s="971">
        <v>7273.8993276426008</v>
      </c>
      <c r="D63" s="966">
        <f t="shared" si="0"/>
        <v>0.10262780014574702</v>
      </c>
      <c r="E63" s="976">
        <v>51548.683347295999</v>
      </c>
      <c r="F63" s="972">
        <v>43512.270600184391</v>
      </c>
      <c r="G63" s="966">
        <f t="shared" si="1"/>
        <v>-0.15589947648067637</v>
      </c>
      <c r="H63" s="405">
        <f t="shared" si="5"/>
        <v>2.4239235377990293E-2</v>
      </c>
    </row>
    <row r="64" spans="1:8" x14ac:dyDescent="0.25">
      <c r="A64" s="330" t="s">
        <v>254</v>
      </c>
      <c r="B64" s="977">
        <v>6884.3560435583004</v>
      </c>
      <c r="C64" s="971">
        <v>7655.3195768302003</v>
      </c>
      <c r="D64" s="966">
        <f t="shared" si="0"/>
        <v>0.11198774851182947</v>
      </c>
      <c r="E64" s="976">
        <v>41596.602113894805</v>
      </c>
      <c r="F64" s="972">
        <v>42844.077333046102</v>
      </c>
      <c r="G64" s="966">
        <f t="shared" si="1"/>
        <v>2.9989834644080116E-2</v>
      </c>
      <c r="H64" s="405">
        <f t="shared" si="5"/>
        <v>2.3867007184500324E-2</v>
      </c>
    </row>
    <row r="65" spans="1:8" x14ac:dyDescent="0.25">
      <c r="A65" s="330" t="s">
        <v>250</v>
      </c>
      <c r="B65" s="977">
        <v>8980.8399430636</v>
      </c>
      <c r="C65" s="971">
        <v>7305.5366113990003</v>
      </c>
      <c r="D65" s="966">
        <f t="shared" si="0"/>
        <v>-0.18654194287902093</v>
      </c>
      <c r="E65" s="976">
        <v>52034.320039586804</v>
      </c>
      <c r="F65" s="972">
        <v>37725.4362830272</v>
      </c>
      <c r="G65" s="966">
        <f t="shared" si="1"/>
        <v>-0.27498934829308141</v>
      </c>
      <c r="H65" s="979">
        <f t="shared" si="5"/>
        <v>2.101558289623701E-2</v>
      </c>
    </row>
    <row r="66" spans="1:8" x14ac:dyDescent="0.25">
      <c r="A66" s="330" t="s">
        <v>266</v>
      </c>
      <c r="B66" s="977">
        <v>4814.1065371115001</v>
      </c>
      <c r="C66" s="971">
        <v>4084.0388125538998</v>
      </c>
      <c r="D66" s="966">
        <f t="shared" si="0"/>
        <v>-0.1516517590397255</v>
      </c>
      <c r="E66" s="976">
        <v>26405.2695572599</v>
      </c>
      <c r="F66" s="972">
        <v>25880.078194886199</v>
      </c>
      <c r="G66" s="966">
        <f t="shared" si="1"/>
        <v>-1.9889642150208831E-2</v>
      </c>
      <c r="H66" s="979">
        <f t="shared" si="5"/>
        <v>1.4416928795344969E-2</v>
      </c>
    </row>
    <row r="67" spans="1:8" x14ac:dyDescent="0.25">
      <c r="A67" s="330" t="s">
        <v>261</v>
      </c>
      <c r="B67" s="977">
        <v>5447.2363104040005</v>
      </c>
      <c r="C67" s="971">
        <v>5135.0013101534996</v>
      </c>
      <c r="D67" s="966">
        <f t="shared" si="0"/>
        <v>-5.7319892594735578E-2</v>
      </c>
      <c r="E67" s="976">
        <v>11290.0963617628</v>
      </c>
      <c r="F67" s="972">
        <v>14421.1537637728</v>
      </c>
      <c r="G67" s="966">
        <f t="shared" si="1"/>
        <v>0.27732778372151334</v>
      </c>
      <c r="H67" s="979">
        <f t="shared" si="5"/>
        <v>8.0335440022014891E-3</v>
      </c>
    </row>
    <row r="68" spans="1:8" x14ac:dyDescent="0.25">
      <c r="A68" s="330" t="s">
        <v>251</v>
      </c>
      <c r="B68" s="977">
        <v>1667.9588097433</v>
      </c>
      <c r="C68" s="971">
        <v>2369.2327036127999</v>
      </c>
      <c r="D68" s="966">
        <f t="shared" si="0"/>
        <v>0.42043837639937065</v>
      </c>
      <c r="E68" s="976">
        <v>11276.229458944901</v>
      </c>
      <c r="F68" s="972">
        <v>13207.023463442802</v>
      </c>
      <c r="G68" s="966">
        <f t="shared" si="1"/>
        <v>0.1712269168987417</v>
      </c>
      <c r="H68" s="979">
        <f t="shared" si="5"/>
        <v>7.3571924874836119E-3</v>
      </c>
    </row>
    <row r="69" spans="1:8" x14ac:dyDescent="0.25">
      <c r="A69" s="330" t="s">
        <v>263</v>
      </c>
      <c r="B69" s="981">
        <v>1860.2846474371004</v>
      </c>
      <c r="C69" s="971">
        <v>1833.3126088976999</v>
      </c>
      <c r="D69" s="966">
        <f t="shared" si="0"/>
        <v>-1.4498877135044719E-2</v>
      </c>
      <c r="E69" s="976">
        <v>11103.7080107782</v>
      </c>
      <c r="F69" s="972">
        <v>9255.4186410809016</v>
      </c>
      <c r="G69" s="966">
        <f t="shared" si="1"/>
        <v>-0.16645695004796524</v>
      </c>
      <c r="H69" s="979">
        <f t="shared" si="5"/>
        <v>5.1558851760323517E-3</v>
      </c>
    </row>
    <row r="70" spans="1:8" x14ac:dyDescent="0.25">
      <c r="A70" s="330" t="s">
        <v>253</v>
      </c>
      <c r="B70" s="984">
        <v>1.6286329139</v>
      </c>
      <c r="C70" s="971">
        <v>0</v>
      </c>
      <c r="D70" s="966" t="s">
        <v>247</v>
      </c>
      <c r="E70" s="976">
        <v>1.6286329139</v>
      </c>
      <c r="F70" s="972">
        <v>6.0818592760000003</v>
      </c>
      <c r="G70" s="966">
        <f t="shared" si="1"/>
        <v>2.7343340074320972</v>
      </c>
      <c r="H70" s="1030">
        <f t="shared" si="5"/>
        <v>3.3880010510449649E-6</v>
      </c>
    </row>
    <row r="71" spans="1:8" ht="15" customHeight="1" thickBot="1" x14ac:dyDescent="0.3">
      <c r="A71" s="330" t="s">
        <v>308</v>
      </c>
      <c r="B71" s="981">
        <v>0</v>
      </c>
      <c r="C71" s="971">
        <v>0</v>
      </c>
      <c r="D71" s="966" t="s">
        <v>247</v>
      </c>
      <c r="E71" s="976">
        <v>91.205036172700005</v>
      </c>
      <c r="F71" s="972">
        <v>0</v>
      </c>
      <c r="G71" s="966" t="s">
        <v>247</v>
      </c>
      <c r="H71" s="1030" t="s">
        <v>247</v>
      </c>
    </row>
    <row r="72" spans="1:8" x14ac:dyDescent="0.25">
      <c r="A72" s="960" t="s">
        <v>872</v>
      </c>
      <c r="B72" s="974">
        <f>+SUM(B73:B84)</f>
        <v>25013.680039901996</v>
      </c>
      <c r="C72" s="975">
        <f>+SUM(C73:C84)</f>
        <v>27426.236327063001</v>
      </c>
      <c r="D72" s="963">
        <f t="shared" si="0"/>
        <v>9.6449474180227757E-2</v>
      </c>
      <c r="E72" s="974">
        <f>+SUM(E73:E84)</f>
        <v>140853.05435410497</v>
      </c>
      <c r="F72" s="975">
        <f>+SUM(F73:F84)</f>
        <v>151889.34857365937</v>
      </c>
      <c r="G72" s="963">
        <f t="shared" si="1"/>
        <v>7.8353247433379236E-2</v>
      </c>
      <c r="H72" s="964">
        <f>SUM(H73:H84)</f>
        <v>1</v>
      </c>
    </row>
    <row r="73" spans="1:8" x14ac:dyDescent="0.25">
      <c r="A73" s="965" t="s">
        <v>269</v>
      </c>
      <c r="B73" s="976">
        <v>6760.9294688170003</v>
      </c>
      <c r="C73" s="972">
        <v>7367.5188582500004</v>
      </c>
      <c r="D73" s="966">
        <f t="shared" si="0"/>
        <v>8.9719822138469851E-2</v>
      </c>
      <c r="E73" s="976">
        <v>39171.370277308997</v>
      </c>
      <c r="F73" s="972">
        <v>46354.904055200997</v>
      </c>
      <c r="G73" s="966">
        <f t="shared" si="1"/>
        <v>0.18338734966474335</v>
      </c>
      <c r="H73" s="979">
        <f t="shared" ref="H73:H84" si="6">(F73/$F$72)</f>
        <v>0.30518864219580871</v>
      </c>
    </row>
    <row r="74" spans="1:8" x14ac:dyDescent="0.25">
      <c r="A74" s="965" t="s">
        <v>249</v>
      </c>
      <c r="B74" s="976">
        <v>4430.2544341800003</v>
      </c>
      <c r="C74" s="972">
        <v>5684.5615465199999</v>
      </c>
      <c r="D74" s="966">
        <f t="shared" ref="D74:D88" si="7">+C74/B74-1</f>
        <v>0.28312304202279082</v>
      </c>
      <c r="E74" s="976">
        <v>24601.737636580001</v>
      </c>
      <c r="F74" s="972">
        <v>29436.546391979999</v>
      </c>
      <c r="G74" s="966">
        <f t="shared" si="1"/>
        <v>0.19652305974563289</v>
      </c>
      <c r="H74" s="979">
        <f t="shared" si="6"/>
        <v>0.19380257186174329</v>
      </c>
    </row>
    <row r="75" spans="1:8" x14ac:dyDescent="0.25">
      <c r="A75" s="965" t="s">
        <v>248</v>
      </c>
      <c r="B75" s="976">
        <v>3051.1351021049995</v>
      </c>
      <c r="C75" s="972">
        <v>3608.9047944530002</v>
      </c>
      <c r="D75" s="966">
        <f t="shared" si="7"/>
        <v>0.18280727456584644</v>
      </c>
      <c r="E75" s="976">
        <v>14458.533172526</v>
      </c>
      <c r="F75" s="972">
        <v>18132.442315249002</v>
      </c>
      <c r="G75" s="966">
        <f t="shared" ref="G75:G89" si="8">+F75/E75-1</f>
        <v>0.25409971391179131</v>
      </c>
      <c r="H75" s="405">
        <f t="shared" si="6"/>
        <v>0.11937928818264434</v>
      </c>
    </row>
    <row r="76" spans="1:8" x14ac:dyDescent="0.25">
      <c r="A76" s="965" t="s">
        <v>260</v>
      </c>
      <c r="B76" s="976">
        <v>1802.2212459</v>
      </c>
      <c r="C76" s="972">
        <v>3664.0712269999995</v>
      </c>
      <c r="D76" s="966">
        <f t="shared" si="7"/>
        <v>1.0330862458400452</v>
      </c>
      <c r="E76" s="976">
        <v>11339.48972976</v>
      </c>
      <c r="F76" s="972">
        <v>18011.1652909</v>
      </c>
      <c r="G76" s="966">
        <f t="shared" si="8"/>
        <v>0.58835765278136609</v>
      </c>
      <c r="H76" s="405">
        <f t="shared" si="6"/>
        <v>0.11858083177021074</v>
      </c>
    </row>
    <row r="77" spans="1:8" x14ac:dyDescent="0.25">
      <c r="A77" s="330" t="s">
        <v>267</v>
      </c>
      <c r="B77" s="977">
        <v>1989.5149443</v>
      </c>
      <c r="C77" s="971">
        <v>1878.4660239999998</v>
      </c>
      <c r="D77" s="966">
        <f t="shared" si="7"/>
        <v>-5.581708276087971E-2</v>
      </c>
      <c r="E77" s="976">
        <v>11428.51401898</v>
      </c>
      <c r="F77" s="972">
        <v>11278.879617524899</v>
      </c>
      <c r="G77" s="966">
        <f t="shared" si="8"/>
        <v>-1.3093075898283457E-2</v>
      </c>
      <c r="H77" s="979">
        <f t="shared" si="6"/>
        <v>7.4257212394687175E-2</v>
      </c>
    </row>
    <row r="78" spans="1:8" x14ac:dyDescent="0.25">
      <c r="A78" s="330" t="s">
        <v>256</v>
      </c>
      <c r="B78" s="977">
        <v>2734.7745009999999</v>
      </c>
      <c r="C78" s="971">
        <v>1419.5941929999999</v>
      </c>
      <c r="D78" s="966">
        <f t="shared" si="7"/>
        <v>-0.480909964430007</v>
      </c>
      <c r="E78" s="976">
        <v>17067.444378</v>
      </c>
      <c r="F78" s="972">
        <v>9567.3578339999985</v>
      </c>
      <c r="G78" s="966">
        <f t="shared" si="8"/>
        <v>-0.43943817116917872</v>
      </c>
      <c r="H78" s="405">
        <f t="shared" si="6"/>
        <v>6.298899773976098E-2</v>
      </c>
    </row>
    <row r="79" spans="1:8" x14ac:dyDescent="0.25">
      <c r="A79" s="330" t="s">
        <v>250</v>
      </c>
      <c r="B79" s="977">
        <v>1899.3886631999999</v>
      </c>
      <c r="C79" s="971">
        <v>1750.0182523000001</v>
      </c>
      <c r="D79" s="966">
        <f t="shared" si="7"/>
        <v>-7.864130906643807E-2</v>
      </c>
      <c r="E79" s="976">
        <v>11694.254291699999</v>
      </c>
      <c r="F79" s="972">
        <v>9533.4481925999989</v>
      </c>
      <c r="G79" s="966">
        <f t="shared" si="8"/>
        <v>-0.18477502243419086</v>
      </c>
      <c r="H79" s="405">
        <f t="shared" si="6"/>
        <v>6.2765745472775622E-2</v>
      </c>
    </row>
    <row r="80" spans="1:8" x14ac:dyDescent="0.25">
      <c r="A80" s="330" t="s">
        <v>266</v>
      </c>
      <c r="B80" s="977">
        <v>1105.4399981000001</v>
      </c>
      <c r="C80" s="971">
        <v>536.67628409999998</v>
      </c>
      <c r="D80" s="966">
        <f t="shared" si="7"/>
        <v>-0.51451341997537225</v>
      </c>
      <c r="E80" s="976">
        <v>5728.9600068</v>
      </c>
      <c r="F80" s="972">
        <v>3783.4365931000002</v>
      </c>
      <c r="G80" s="966">
        <f t="shared" si="8"/>
        <v>-0.33959451827046394</v>
      </c>
      <c r="H80" s="979">
        <f t="shared" si="6"/>
        <v>2.4909163339160725E-2</v>
      </c>
    </row>
    <row r="81" spans="1:8" x14ac:dyDescent="0.25">
      <c r="A81" s="330" t="s">
        <v>264</v>
      </c>
      <c r="B81" s="977">
        <v>356.44283000000001</v>
      </c>
      <c r="C81" s="971">
        <v>655.81285223999998</v>
      </c>
      <c r="D81" s="966">
        <f t="shared" si="7"/>
        <v>0.8398822954020424</v>
      </c>
      <c r="E81" s="976">
        <v>2466.15159275</v>
      </c>
      <c r="F81" s="972">
        <v>3198.7698706199999</v>
      </c>
      <c r="G81" s="966">
        <f t="shared" si="8"/>
        <v>0.2970694421315192</v>
      </c>
      <c r="H81" s="979">
        <f t="shared" si="6"/>
        <v>2.1059869573861151E-2</v>
      </c>
    </row>
    <row r="82" spans="1:8" x14ac:dyDescent="0.25">
      <c r="A82" s="330" t="s">
        <v>261</v>
      </c>
      <c r="B82" s="977">
        <v>874.00105229999997</v>
      </c>
      <c r="C82" s="971">
        <v>844.93145619999996</v>
      </c>
      <c r="D82" s="966">
        <f t="shared" si="7"/>
        <v>-3.3260367391436341E-2</v>
      </c>
      <c r="E82" s="976">
        <v>2836.6453297000003</v>
      </c>
      <c r="F82" s="972">
        <v>2506.7997863000001</v>
      </c>
      <c r="G82" s="966">
        <f t="shared" si="8"/>
        <v>-0.11628014963537381</v>
      </c>
      <c r="H82" s="979">
        <f t="shared" si="6"/>
        <v>1.6504118358795363E-2</v>
      </c>
    </row>
    <row r="83" spans="1:8" x14ac:dyDescent="0.25">
      <c r="A83" s="330" t="s">
        <v>268</v>
      </c>
      <c r="B83" s="981">
        <v>9.5777999999999999</v>
      </c>
      <c r="C83" s="982">
        <v>9.7899999999999991</v>
      </c>
      <c r="D83" s="966">
        <f t="shared" si="7"/>
        <v>2.2155401031552113E-2</v>
      </c>
      <c r="E83" s="976">
        <v>59.953920000000011</v>
      </c>
      <c r="F83" s="972">
        <v>46.139859999999999</v>
      </c>
      <c r="G83" s="966">
        <f t="shared" si="8"/>
        <v>-0.23041128920344178</v>
      </c>
      <c r="H83" s="405">
        <f t="shared" si="6"/>
        <v>3.0377284801918998E-4</v>
      </c>
    </row>
    <row r="84" spans="1:8" ht="15.75" thickBot="1" x14ac:dyDescent="0.3">
      <c r="A84" s="330" t="s">
        <v>307</v>
      </c>
      <c r="B84" s="977">
        <v>0</v>
      </c>
      <c r="C84" s="971">
        <v>5.8908389999999997</v>
      </c>
      <c r="D84" s="966" t="s">
        <v>246</v>
      </c>
      <c r="E84" s="976">
        <v>0</v>
      </c>
      <c r="F84" s="972">
        <v>39.4587661845</v>
      </c>
      <c r="G84" s="966" t="s">
        <v>246</v>
      </c>
      <c r="H84" s="983">
        <f t="shared" si="6"/>
        <v>2.597862625328484E-4</v>
      </c>
    </row>
    <row r="85" spans="1:8" x14ac:dyDescent="0.25">
      <c r="A85" s="960" t="s">
        <v>873</v>
      </c>
      <c r="B85" s="974">
        <f>+B86</f>
        <v>1065429.1337640001</v>
      </c>
      <c r="C85" s="975">
        <f>+C86</f>
        <v>17858.915341</v>
      </c>
      <c r="D85" s="963">
        <f t="shared" si="7"/>
        <v>-0.98323781960241019</v>
      </c>
      <c r="E85" s="974">
        <f>+E86</f>
        <v>6815750.1649019998</v>
      </c>
      <c r="F85" s="975">
        <f>+F86</f>
        <v>5052014.126065</v>
      </c>
      <c r="G85" s="963">
        <f t="shared" si="8"/>
        <v>-0.25877357534603229</v>
      </c>
      <c r="H85" s="964">
        <f>SUM(H86)</f>
        <v>1</v>
      </c>
    </row>
    <row r="86" spans="1:8" ht="15.75" thickBot="1" x14ac:dyDescent="0.3">
      <c r="A86" s="330" t="s">
        <v>256</v>
      </c>
      <c r="B86" s="977">
        <v>1065429.1337640001</v>
      </c>
      <c r="C86" s="971">
        <v>17858.915341</v>
      </c>
      <c r="D86" s="966">
        <f t="shared" si="7"/>
        <v>-0.98323781960241019</v>
      </c>
      <c r="E86" s="976">
        <v>6815750.1649019998</v>
      </c>
      <c r="F86" s="972">
        <v>5052014.126065</v>
      </c>
      <c r="G86" s="966">
        <f t="shared" si="8"/>
        <v>-0.25877357534603229</v>
      </c>
      <c r="H86" s="979">
        <f>(F86/$F$85)</f>
        <v>1</v>
      </c>
    </row>
    <row r="87" spans="1:8" x14ac:dyDescent="0.25">
      <c r="A87" s="960" t="s">
        <v>874</v>
      </c>
      <c r="B87" s="974">
        <f>+B88</f>
        <v>2783.0496000000003</v>
      </c>
      <c r="C87" s="975">
        <f>+C88</f>
        <v>2794.1680000000001</v>
      </c>
      <c r="D87" s="963">
        <f t="shared" si="7"/>
        <v>3.995041985597414E-3</v>
      </c>
      <c r="E87" s="974">
        <f>+E88</f>
        <v>16324.9584</v>
      </c>
      <c r="F87" s="975">
        <f>+F88</f>
        <v>16446.06494</v>
      </c>
      <c r="G87" s="963">
        <f t="shared" si="8"/>
        <v>7.4184899607463439E-3</v>
      </c>
      <c r="H87" s="964">
        <f>SUM(H88)</f>
        <v>1</v>
      </c>
    </row>
    <row r="88" spans="1:8" ht="15.75" thickBot="1" x14ac:dyDescent="0.3">
      <c r="A88" s="330" t="s">
        <v>261</v>
      </c>
      <c r="B88" s="977">
        <v>2783.0496000000003</v>
      </c>
      <c r="C88" s="971">
        <v>2794.1680000000001</v>
      </c>
      <c r="D88" s="966">
        <f t="shared" si="7"/>
        <v>3.995041985597414E-3</v>
      </c>
      <c r="E88" s="976">
        <v>16324.9584</v>
      </c>
      <c r="F88" s="972">
        <v>16446.06494</v>
      </c>
      <c r="G88" s="966">
        <f t="shared" si="8"/>
        <v>7.4184899607463439E-3</v>
      </c>
      <c r="H88" s="979">
        <f>(F88/$F$87)</f>
        <v>1</v>
      </c>
    </row>
    <row r="89" spans="1:8" x14ac:dyDescent="0.25">
      <c r="A89" s="960" t="s">
        <v>875</v>
      </c>
      <c r="B89" s="974">
        <f>SUM(B90:B96)</f>
        <v>3779.2448665100001</v>
      </c>
      <c r="C89" s="975">
        <f>SUM(C90:C96)</f>
        <v>2874.2517345399997</v>
      </c>
      <c r="D89" s="963">
        <f t="shared" ref="D89:D110" si="9">(C89-B89)/B89</f>
        <v>-0.23946401038727341</v>
      </c>
      <c r="E89" s="974">
        <f>SUM(E90:E96)</f>
        <v>20555.965104664996</v>
      </c>
      <c r="F89" s="975">
        <f>SUM(F90:F96)</f>
        <v>19657.3700169761</v>
      </c>
      <c r="G89" s="963">
        <f t="shared" si="8"/>
        <v>-4.3714565728902088E-2</v>
      </c>
      <c r="H89" s="964">
        <f>SUM(H90:H96)</f>
        <v>1.0000000000000002</v>
      </c>
    </row>
    <row r="90" spans="1:8" x14ac:dyDescent="0.25">
      <c r="A90" s="965" t="s">
        <v>259</v>
      </c>
      <c r="B90" s="176">
        <v>774.06210780000004</v>
      </c>
      <c r="C90" s="898">
        <v>886.41252959999997</v>
      </c>
      <c r="D90" s="966">
        <f t="shared" si="9"/>
        <v>0.14514393698887623</v>
      </c>
      <c r="E90" s="176">
        <v>4664.2033642000006</v>
      </c>
      <c r="F90" s="898">
        <v>5142.6767772000003</v>
      </c>
      <c r="G90" s="966">
        <f t="shared" ref="G90:G103" si="10">(F90-E90)/E90</f>
        <v>0.10258416617776848</v>
      </c>
      <c r="H90" s="979">
        <f>(F90/$F$89)</f>
        <v>0.26161570814197349</v>
      </c>
    </row>
    <row r="91" spans="1:8" x14ac:dyDescent="0.25">
      <c r="A91" s="965" t="s">
        <v>250</v>
      </c>
      <c r="B91" s="976">
        <v>961.00908240000001</v>
      </c>
      <c r="C91" s="972">
        <v>535.31823599999996</v>
      </c>
      <c r="D91" s="966">
        <f t="shared" si="9"/>
        <v>-0.44296235508710324</v>
      </c>
      <c r="E91" s="976">
        <v>4186.1879054999999</v>
      </c>
      <c r="F91" s="972">
        <v>4700.6299905000005</v>
      </c>
      <c r="G91" s="966">
        <f t="shared" si="10"/>
        <v>0.12289034716384893</v>
      </c>
      <c r="H91" s="979">
        <f>(F91/$F$89)</f>
        <v>0.2391281227570391</v>
      </c>
    </row>
    <row r="92" spans="1:8" x14ac:dyDescent="0.25">
      <c r="A92" s="965" t="s">
        <v>254</v>
      </c>
      <c r="B92" s="976">
        <v>799.38407970000003</v>
      </c>
      <c r="C92" s="986">
        <v>762.71467970000003</v>
      </c>
      <c r="D92" s="966">
        <f t="shared" si="9"/>
        <v>-4.5872066921524901E-2</v>
      </c>
      <c r="E92" s="976">
        <v>5185.8531974250009</v>
      </c>
      <c r="F92" s="986">
        <v>4438.8175326460996</v>
      </c>
      <c r="G92" s="966">
        <f t="shared" si="10"/>
        <v>-0.14405260549022803</v>
      </c>
      <c r="H92" s="979">
        <f>(F92/$F$89)</f>
        <v>0.22580932895971018</v>
      </c>
    </row>
    <row r="93" spans="1:8" x14ac:dyDescent="0.25">
      <c r="A93" s="965" t="s">
        <v>260</v>
      </c>
      <c r="B93" s="976">
        <v>723.26211509999996</v>
      </c>
      <c r="C93" s="972">
        <v>211.5515034</v>
      </c>
      <c r="D93" s="966">
        <f t="shared" si="9"/>
        <v>-0.70750368506340144</v>
      </c>
      <c r="E93" s="976">
        <v>3714.1096948999998</v>
      </c>
      <c r="F93" s="972">
        <v>2259.3287369999998</v>
      </c>
      <c r="G93" s="966">
        <f t="shared" si="10"/>
        <v>-0.39169035849900202</v>
      </c>
      <c r="H93" s="979">
        <f>(F93/$F$89)</f>
        <v>0.11493545347362562</v>
      </c>
    </row>
    <row r="94" spans="1:8" x14ac:dyDescent="0.25">
      <c r="A94" s="330" t="s">
        <v>307</v>
      </c>
      <c r="B94" s="977">
        <v>320.03880500000002</v>
      </c>
      <c r="C94" s="971">
        <v>211.33323300000001</v>
      </c>
      <c r="D94" s="966">
        <f t="shared" si="9"/>
        <v>-0.33966372296634467</v>
      </c>
      <c r="E94" s="976">
        <v>1692.154278</v>
      </c>
      <c r="F94" s="972">
        <v>1383.0984679999999</v>
      </c>
      <c r="G94" s="966">
        <f t="shared" si="10"/>
        <v>-0.18264044479755176</v>
      </c>
      <c r="H94" s="979">
        <f t="shared" ref="H94:H96" si="11">(F94/$F$89)</f>
        <v>7.036030083401576E-2</v>
      </c>
    </row>
    <row r="95" spans="1:8" x14ac:dyDescent="0.25">
      <c r="A95" s="330" t="s">
        <v>248</v>
      </c>
      <c r="B95" s="977">
        <v>43.122450000000001</v>
      </c>
      <c r="C95" s="971">
        <v>171.49804</v>
      </c>
      <c r="D95" s="966">
        <f t="shared" si="9"/>
        <v>2.9770013067439347</v>
      </c>
      <c r="E95" s="976">
        <v>347.78857399999998</v>
      </c>
      <c r="F95" s="972">
        <v>961.03392600000006</v>
      </c>
      <c r="G95" s="966">
        <f t="shared" si="10"/>
        <v>1.7632705552885708</v>
      </c>
      <c r="H95" s="979">
        <f t="shared" si="11"/>
        <v>4.8889242313191E-2</v>
      </c>
    </row>
    <row r="96" spans="1:8" ht="15.75" thickBot="1" x14ac:dyDescent="0.3">
      <c r="A96" s="987" t="s">
        <v>268</v>
      </c>
      <c r="B96" s="988">
        <v>158.36622650999999</v>
      </c>
      <c r="C96" s="989">
        <v>95.423512840000001</v>
      </c>
      <c r="D96" s="966">
        <f t="shared" si="9"/>
        <v>-0.39745035956909341</v>
      </c>
      <c r="E96" s="990">
        <v>765.66809063999995</v>
      </c>
      <c r="F96" s="991">
        <v>771.78458563000004</v>
      </c>
      <c r="G96" s="966">
        <f t="shared" si="10"/>
        <v>7.9884418128062379E-3</v>
      </c>
      <c r="H96" s="979">
        <f t="shared" si="11"/>
        <v>3.9261843520444852E-2</v>
      </c>
    </row>
    <row r="97" spans="1:8" x14ac:dyDescent="0.25">
      <c r="A97" s="960" t="s">
        <v>876</v>
      </c>
      <c r="B97" s="974">
        <f>SUM(B98:B103)</f>
        <v>690.25672670000006</v>
      </c>
      <c r="C97" s="975">
        <f>SUM(C98:C103)</f>
        <v>2331.0077546999996</v>
      </c>
      <c r="D97" s="963">
        <f t="shared" si="9"/>
        <v>2.377015629886218</v>
      </c>
      <c r="E97" s="974">
        <f>SUM(E98:E103)</f>
        <v>13679.07054108</v>
      </c>
      <c r="F97" s="975">
        <f>SUM(F98:F103)</f>
        <v>13685.874812</v>
      </c>
      <c r="G97" s="985">
        <f t="shared" si="10"/>
        <v>4.974220214425981E-4</v>
      </c>
      <c r="H97" s="964">
        <f>SUM(H98:H103)</f>
        <v>1.0000000000000002</v>
      </c>
    </row>
    <row r="98" spans="1:8" x14ac:dyDescent="0.25">
      <c r="A98" s="992" t="s">
        <v>269</v>
      </c>
      <c r="B98" s="993">
        <v>0</v>
      </c>
      <c r="C98" s="916">
        <v>1583.8667504</v>
      </c>
      <c r="D98" s="178" t="s">
        <v>246</v>
      </c>
      <c r="E98" s="935">
        <v>7380.8865866000006</v>
      </c>
      <c r="F98" s="177">
        <v>8813.5674445000004</v>
      </c>
      <c r="G98" s="178">
        <f t="shared" si="10"/>
        <v>0.19410687877267102</v>
      </c>
      <c r="H98" s="979">
        <f>(F98/$F$97)</f>
        <v>0.64399006753825627</v>
      </c>
    </row>
    <row r="99" spans="1:8" x14ac:dyDescent="0.25">
      <c r="A99" s="992" t="s">
        <v>248</v>
      </c>
      <c r="B99" s="924">
        <v>558.53840000000002</v>
      </c>
      <c r="C99" s="916">
        <v>572.24346000000003</v>
      </c>
      <c r="D99" s="178">
        <f t="shared" si="9"/>
        <v>2.4537363948476956E-2</v>
      </c>
      <c r="E99" s="176">
        <v>5542.2491360000004</v>
      </c>
      <c r="F99" s="177">
        <v>3800.2023880000002</v>
      </c>
      <c r="G99" s="178">
        <f t="shared" si="10"/>
        <v>-0.31432126294800328</v>
      </c>
      <c r="H99" s="979">
        <f t="shared" ref="H99:H103" si="12">(F99/$F$97)</f>
        <v>0.27767332671112266</v>
      </c>
    </row>
    <row r="100" spans="1:8" x14ac:dyDescent="0.25">
      <c r="A100" s="992" t="s">
        <v>260</v>
      </c>
      <c r="B100" s="924">
        <v>81.309478300000009</v>
      </c>
      <c r="C100" s="916">
        <v>106.95907800000001</v>
      </c>
      <c r="D100" s="178">
        <f t="shared" si="9"/>
        <v>0.31545645398637362</v>
      </c>
      <c r="E100" s="176">
        <v>536.48842548000005</v>
      </c>
      <c r="F100" s="177">
        <v>710.73408900000004</v>
      </c>
      <c r="G100" s="178">
        <f t="shared" si="10"/>
        <v>0.32478923168584883</v>
      </c>
      <c r="H100" s="979">
        <f t="shared" si="12"/>
        <v>5.1931944341388883E-2</v>
      </c>
    </row>
    <row r="101" spans="1:8" x14ac:dyDescent="0.25">
      <c r="A101" s="992" t="s">
        <v>267</v>
      </c>
      <c r="B101" s="924">
        <v>47.556028400000002</v>
      </c>
      <c r="C101" s="916">
        <v>64.508973299999994</v>
      </c>
      <c r="D101" s="178">
        <f t="shared" si="9"/>
        <v>0.35648361459890099</v>
      </c>
      <c r="E101" s="176">
        <v>212.82861299999999</v>
      </c>
      <c r="F101" s="177">
        <v>344.34192150000001</v>
      </c>
      <c r="G101" s="178">
        <f t="shared" si="10"/>
        <v>0.61793058107276222</v>
      </c>
      <c r="H101" s="979">
        <f t="shared" si="12"/>
        <v>2.5160388081153232E-2</v>
      </c>
    </row>
    <row r="102" spans="1:8" x14ac:dyDescent="0.25">
      <c r="A102" s="992" t="s">
        <v>249</v>
      </c>
      <c r="B102" s="994">
        <v>2.0419200000000002</v>
      </c>
      <c r="C102" s="936">
        <v>2.985093</v>
      </c>
      <c r="D102" s="178">
        <f t="shared" si="9"/>
        <v>0.46190497179125517</v>
      </c>
      <c r="E102" s="176">
        <v>2.0419200000000002</v>
      </c>
      <c r="F102" s="177">
        <v>12.215468999999999</v>
      </c>
      <c r="G102" s="178">
        <f t="shared" si="10"/>
        <v>4.9823445580629979</v>
      </c>
      <c r="H102" s="979">
        <f t="shared" si="12"/>
        <v>8.9256033449095081E-4</v>
      </c>
    </row>
    <row r="103" spans="1:8" ht="15.75" thickBot="1" x14ac:dyDescent="0.3">
      <c r="A103" s="992" t="s">
        <v>268</v>
      </c>
      <c r="B103" s="994">
        <v>0.81089999999999995</v>
      </c>
      <c r="C103" s="936">
        <v>0.44440000000000002</v>
      </c>
      <c r="D103" s="178">
        <f t="shared" si="9"/>
        <v>-0.45196695030213335</v>
      </c>
      <c r="E103" s="940">
        <v>4.5758600000000005</v>
      </c>
      <c r="F103" s="937">
        <v>4.8135000000000003</v>
      </c>
      <c r="G103" s="178">
        <f t="shared" si="10"/>
        <v>5.1933407053537439E-2</v>
      </c>
      <c r="H103" s="405">
        <f t="shared" si="12"/>
        <v>3.5171299358806383E-4</v>
      </c>
    </row>
    <row r="104" spans="1:8" x14ac:dyDescent="0.25">
      <c r="A104" s="960" t="s">
        <v>877</v>
      </c>
      <c r="B104" s="974">
        <f>SUM(B105:B107)</f>
        <v>23.313454</v>
      </c>
      <c r="C104" s="975">
        <f>SUM(C105:C107)</f>
        <v>20.607745000000001</v>
      </c>
      <c r="D104" s="963">
        <f t="shared" si="9"/>
        <v>-0.11605783510242622</v>
      </c>
      <c r="E104" s="974">
        <f>SUM(E105:E107)</f>
        <v>132.7789798</v>
      </c>
      <c r="F104" s="975">
        <f>SUM(F105:F107)</f>
        <v>125.9628558</v>
      </c>
      <c r="G104" s="963">
        <f>(F104-E104)/E104</f>
        <v>-5.1334360380437281E-2</v>
      </c>
      <c r="H104" s="964">
        <f>SUM(H105:H107)</f>
        <v>1</v>
      </c>
    </row>
    <row r="105" spans="1:8" x14ac:dyDescent="0.25">
      <c r="A105" s="992" t="s">
        <v>269</v>
      </c>
      <c r="B105" s="994">
        <v>16.467962</v>
      </c>
      <c r="C105" s="936">
        <v>16.110274</v>
      </c>
      <c r="D105" s="178">
        <f t="shared" si="9"/>
        <v>-2.1720234719997504E-2</v>
      </c>
      <c r="E105" s="176">
        <v>97.487933999999996</v>
      </c>
      <c r="F105" s="177">
        <v>98.503568000000001</v>
      </c>
      <c r="G105" s="178">
        <f>(F105-E105)/E105</f>
        <v>1.0418048247899128E-2</v>
      </c>
      <c r="H105" s="979">
        <f>(F105/$F$104)</f>
        <v>0.78200488052129413</v>
      </c>
    </row>
    <row r="106" spans="1:8" x14ac:dyDescent="0.25">
      <c r="A106" s="992" t="s">
        <v>260</v>
      </c>
      <c r="B106" s="924">
        <v>6.7179919999999997</v>
      </c>
      <c r="C106" s="916">
        <v>4.4446709999999996</v>
      </c>
      <c r="D106" s="178">
        <f t="shared" si="9"/>
        <v>-0.33839293050661567</v>
      </c>
      <c r="E106" s="176">
        <v>34.5652458</v>
      </c>
      <c r="F106" s="177">
        <v>26.854187799999998</v>
      </c>
      <c r="G106" s="178">
        <f>(F106-E106)/E106</f>
        <v>-0.2230870292263335</v>
      </c>
      <c r="H106" s="979">
        <f>(F106/$F$104)</f>
        <v>0.21319132238981833</v>
      </c>
    </row>
    <row r="107" spans="1:8" ht="15.75" thickBot="1" x14ac:dyDescent="0.3">
      <c r="A107" s="992" t="s">
        <v>268</v>
      </c>
      <c r="B107" s="995">
        <v>0.1275</v>
      </c>
      <c r="C107" s="996">
        <v>5.28E-2</v>
      </c>
      <c r="D107" s="178">
        <f t="shared" si="9"/>
        <v>-0.58588235294117652</v>
      </c>
      <c r="E107" s="997">
        <v>0.7258</v>
      </c>
      <c r="F107" s="998">
        <v>0.60510000000000008</v>
      </c>
      <c r="G107" s="178">
        <f>(F107-E107)/E107</f>
        <v>-0.16629925599338649</v>
      </c>
      <c r="H107" s="979">
        <f>(F107/$F$104)</f>
        <v>4.803797088887533E-3</v>
      </c>
    </row>
    <row r="108" spans="1:8" x14ac:dyDescent="0.25">
      <c r="A108" s="960" t="s">
        <v>878</v>
      </c>
      <c r="B108" s="974">
        <f>SUM(B109:B110)</f>
        <v>23.817782999999999</v>
      </c>
      <c r="C108" s="975">
        <f>SUM(C109:C110)</f>
        <v>25.639189999999999</v>
      </c>
      <c r="D108" s="963">
        <f t="shared" si="9"/>
        <v>7.6472566737214823E-2</v>
      </c>
      <c r="E108" s="974">
        <f>SUM(E109:E110)</f>
        <v>152.35369399999999</v>
      </c>
      <c r="F108" s="975">
        <f>SUM(F109:F110)</f>
        <v>169.18542300000001</v>
      </c>
      <c r="G108" s="963">
        <f t="shared" ref="G108:G116" si="13">(F108-E108)/E108</f>
        <v>0.11047798420955927</v>
      </c>
      <c r="H108" s="964">
        <f>SUM(H109:H110)</f>
        <v>0.99999999999999989</v>
      </c>
    </row>
    <row r="109" spans="1:8" x14ac:dyDescent="0.25">
      <c r="A109" s="992" t="s">
        <v>250</v>
      </c>
      <c r="B109" s="994">
        <v>13.761977999999999</v>
      </c>
      <c r="C109" s="936">
        <v>13.694468000000001</v>
      </c>
      <c r="D109" s="178">
        <f t="shared" si="9"/>
        <v>-4.9055448279308857E-3</v>
      </c>
      <c r="E109" s="176">
        <v>91.857196999999985</v>
      </c>
      <c r="F109" s="177">
        <v>94.351579999999998</v>
      </c>
      <c r="G109" s="178">
        <f t="shared" si="13"/>
        <v>2.7155008877529908E-2</v>
      </c>
      <c r="H109" s="979">
        <f>(F109/$F$108)</f>
        <v>0.55768149718194093</v>
      </c>
    </row>
    <row r="110" spans="1:8" ht="15.75" thickBot="1" x14ac:dyDescent="0.3">
      <c r="A110" s="992" t="s">
        <v>260</v>
      </c>
      <c r="B110" s="924">
        <v>10.055804999999999</v>
      </c>
      <c r="C110" s="916">
        <v>11.944721999999999</v>
      </c>
      <c r="D110" s="178">
        <f t="shared" si="9"/>
        <v>0.18784343968483869</v>
      </c>
      <c r="E110" s="176">
        <v>60.496496999999998</v>
      </c>
      <c r="F110" s="177">
        <v>74.833843000000002</v>
      </c>
      <c r="G110" s="178">
        <f t="shared" si="13"/>
        <v>0.23699464780580609</v>
      </c>
      <c r="H110" s="979">
        <f>(F110/$F$108)</f>
        <v>0.44231850281805896</v>
      </c>
    </row>
    <row r="111" spans="1:8" x14ac:dyDescent="0.25">
      <c r="A111" s="960" t="s">
        <v>879</v>
      </c>
      <c r="B111" s="974">
        <f>SUM(B112:B114)</f>
        <v>2350.8733109999998</v>
      </c>
      <c r="C111" s="975">
        <f>SUM(C112:C114)</f>
        <v>2300.5616680000003</v>
      </c>
      <c r="D111" s="963">
        <f>(C111-B111)/B111</f>
        <v>-2.1401256615822609E-2</v>
      </c>
      <c r="E111" s="974">
        <f>SUM(E112:E114)</f>
        <v>6262.7597151</v>
      </c>
      <c r="F111" s="975">
        <f>SUM(F112:F114)</f>
        <v>17222.739076799997</v>
      </c>
      <c r="G111" s="963">
        <f t="shared" si="13"/>
        <v>1.7500239287920683</v>
      </c>
      <c r="H111" s="964">
        <f>SUM(H112:H114)</f>
        <v>1</v>
      </c>
    </row>
    <row r="112" spans="1:8" x14ac:dyDescent="0.25">
      <c r="A112" s="992" t="s">
        <v>249</v>
      </c>
      <c r="B112" s="924">
        <v>2265.8347939999999</v>
      </c>
      <c r="C112" s="916">
        <v>2241.5011469999999</v>
      </c>
      <c r="D112" s="178">
        <f>(C112-B112)/B112</f>
        <v>-1.0739373878641184E-2</v>
      </c>
      <c r="E112" s="176">
        <v>5708.1442071000001</v>
      </c>
      <c r="F112" s="177">
        <v>16693.861887799998</v>
      </c>
      <c r="G112" s="178">
        <f t="shared" si="13"/>
        <v>1.924569051187522</v>
      </c>
      <c r="H112" s="979">
        <f>(F112/$F$111)</f>
        <v>0.96929192350638194</v>
      </c>
    </row>
    <row r="113" spans="1:8" x14ac:dyDescent="0.25">
      <c r="A113" s="992" t="s">
        <v>250</v>
      </c>
      <c r="B113" s="924">
        <v>71.908602000000002</v>
      </c>
      <c r="C113" s="916">
        <v>47.115799000000003</v>
      </c>
      <c r="D113" s="178">
        <f>(C113-B113)/B113</f>
        <v>-0.34478215832926357</v>
      </c>
      <c r="E113" s="176">
        <v>474.61411300000009</v>
      </c>
      <c r="F113" s="177">
        <v>460.19239799999997</v>
      </c>
      <c r="G113" s="178">
        <f t="shared" si="13"/>
        <v>-3.0386190812661563E-2</v>
      </c>
      <c r="H113" s="979">
        <f>(F113/$F$111)</f>
        <v>2.672004702317677E-2</v>
      </c>
    </row>
    <row r="114" spans="1:8" ht="15.75" thickBot="1" x14ac:dyDescent="0.3">
      <c r="A114" s="992" t="s">
        <v>260</v>
      </c>
      <c r="B114" s="924">
        <v>13.129915</v>
      </c>
      <c r="C114" s="916">
        <v>11.944721999999999</v>
      </c>
      <c r="D114" s="178">
        <f>(C114-B114)/B114</f>
        <v>-9.0266616349001627E-2</v>
      </c>
      <c r="E114" s="176">
        <v>80.001395000000002</v>
      </c>
      <c r="F114" s="177">
        <v>68.68479099999999</v>
      </c>
      <c r="G114" s="178">
        <f t="shared" si="13"/>
        <v>-0.14145508337698376</v>
      </c>
      <c r="H114" s="979">
        <f>(F114/$F$111)</f>
        <v>3.9880294704413358E-3</v>
      </c>
    </row>
    <row r="115" spans="1:8" x14ac:dyDescent="0.25">
      <c r="A115" s="960" t="s">
        <v>880</v>
      </c>
      <c r="B115" s="999">
        <f>SUM(B116)</f>
        <v>3.8921445000000001</v>
      </c>
      <c r="C115" s="1000">
        <f>SUM(C116)</f>
        <v>3.5141680000000002</v>
      </c>
      <c r="D115" s="963">
        <f t="shared" ref="D115:D116" si="14">(C115-B115)/B115</f>
        <v>-9.7112658587059114E-2</v>
      </c>
      <c r="E115" s="975">
        <f>SUM(E116)</f>
        <v>20.989611100000001</v>
      </c>
      <c r="F115" s="975">
        <f>SUM(F116)</f>
        <v>17.498118000000002</v>
      </c>
      <c r="G115" s="963">
        <f t="shared" si="13"/>
        <v>-0.16634386808624574</v>
      </c>
      <c r="H115" s="964">
        <f>SUM(H116)</f>
        <v>1</v>
      </c>
    </row>
    <row r="116" spans="1:8" ht="15.75" thickBot="1" x14ac:dyDescent="0.3">
      <c r="A116" s="992" t="s">
        <v>260</v>
      </c>
      <c r="B116" s="994">
        <v>3.8921445000000001</v>
      </c>
      <c r="C116" s="936">
        <v>3.5141680000000002</v>
      </c>
      <c r="D116" s="178">
        <f t="shared" si="14"/>
        <v>-9.7112658587059114E-2</v>
      </c>
      <c r="E116" s="176">
        <v>20.989611100000001</v>
      </c>
      <c r="F116" s="177">
        <v>17.498118000000002</v>
      </c>
      <c r="G116" s="178">
        <f t="shared" si="13"/>
        <v>-0.16634386808624574</v>
      </c>
      <c r="H116" s="979">
        <f>(F116/$F$115)</f>
        <v>1</v>
      </c>
    </row>
    <row r="117" spans="1:8" ht="55.5" customHeight="1" thickBot="1" x14ac:dyDescent="0.3">
      <c r="A117" s="1042" t="s">
        <v>941</v>
      </c>
      <c r="B117" s="1043"/>
      <c r="C117" s="1043"/>
      <c r="D117" s="1043"/>
      <c r="E117" s="1043"/>
      <c r="F117" s="1043"/>
      <c r="G117" s="1043"/>
      <c r="H117" s="1044"/>
    </row>
    <row r="118" spans="1:8" x14ac:dyDescent="0.25">
      <c r="B118"/>
      <c r="C118"/>
      <c r="D118"/>
    </row>
    <row r="119" spans="1:8" x14ac:dyDescent="0.25">
      <c r="B119" s="77"/>
      <c r="C119" s="77"/>
      <c r="D119" s="77"/>
    </row>
    <row r="120" spans="1:8" x14ac:dyDescent="0.25">
      <c r="B120"/>
      <c r="C120"/>
      <c r="D120"/>
    </row>
    <row r="121" spans="1:8" x14ac:dyDescent="0.25">
      <c r="B121"/>
      <c r="C121"/>
      <c r="D121"/>
    </row>
    <row r="122" spans="1:8" x14ac:dyDescent="0.25">
      <c r="B122"/>
      <c r="C122"/>
      <c r="D122"/>
    </row>
    <row r="123" spans="1:8" x14ac:dyDescent="0.25">
      <c r="B123"/>
      <c r="C123"/>
      <c r="D123"/>
    </row>
  </sheetData>
  <mergeCells count="3">
    <mergeCell ref="B4:D4"/>
    <mergeCell ref="E4:H4"/>
    <mergeCell ref="A117:H117"/>
  </mergeCells>
  <printOptions horizontalCentered="1"/>
  <pageMargins left="0" right="0" top="0" bottom="0" header="0.31496062992125984" footer="0.31496062992125984"/>
  <pageSetup paperSize="9" scale="46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E645E-2488-407E-A06B-34599BF7A444}">
  <sheetPr>
    <tabColor rgb="FF002060"/>
    <pageSetUpPr fitToPage="1"/>
  </sheetPr>
  <dimension ref="A1:J43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29.42578125" style="626" customWidth="1"/>
    <col min="2" max="2" width="10.5703125" style="626" bestFit="1" customWidth="1"/>
    <col min="3" max="3" width="12.42578125" style="674" bestFit="1" customWidth="1"/>
    <col min="4" max="4" width="12.42578125" style="626" bestFit="1" customWidth="1"/>
    <col min="5" max="5" width="7.42578125" style="626" customWidth="1"/>
    <col min="6" max="7" width="13.42578125" style="626" bestFit="1" customWidth="1"/>
    <col min="8" max="8" width="12.7109375" style="626" customWidth="1"/>
    <col min="9" max="9" width="10.42578125" style="626" customWidth="1"/>
    <col min="10" max="10" width="2.42578125" style="626" customWidth="1"/>
    <col min="11" max="16384" width="11.42578125" style="626"/>
  </cols>
  <sheetData>
    <row r="1" spans="1:10" x14ac:dyDescent="0.2">
      <c r="A1" s="620" t="s">
        <v>531</v>
      </c>
      <c r="B1" s="621"/>
      <c r="C1" s="622"/>
      <c r="D1" s="623"/>
      <c r="E1" s="621"/>
      <c r="F1" s="624"/>
      <c r="G1" s="624"/>
      <c r="H1" s="624"/>
      <c r="I1" s="625"/>
    </row>
    <row r="2" spans="1:10" ht="15.75" x14ac:dyDescent="0.25">
      <c r="A2" s="627" t="s">
        <v>532</v>
      </c>
      <c r="B2" s="621"/>
      <c r="C2" s="628"/>
      <c r="D2" s="629"/>
      <c r="E2" s="629"/>
      <c r="F2" s="629"/>
      <c r="G2" s="629"/>
      <c r="I2" s="625"/>
    </row>
    <row r="3" spans="1:10" x14ac:dyDescent="0.2">
      <c r="A3" s="75"/>
      <c r="B3" s="630"/>
      <c r="C3" s="631"/>
      <c r="D3" s="632"/>
      <c r="E3" s="630"/>
      <c r="F3" s="624"/>
      <c r="G3" s="624"/>
      <c r="H3" s="624"/>
      <c r="I3" s="625"/>
    </row>
    <row r="4" spans="1:10" x14ac:dyDescent="0.2">
      <c r="A4" s="76"/>
      <c r="B4" s="1048" t="s">
        <v>883</v>
      </c>
      <c r="C4" s="1048"/>
      <c r="D4" s="1048"/>
      <c r="E4" s="633"/>
      <c r="F4" s="1048" t="s">
        <v>884</v>
      </c>
      <c r="G4" s="1048"/>
      <c r="H4" s="1048"/>
      <c r="I4" s="1048"/>
    </row>
    <row r="5" spans="1:10" x14ac:dyDescent="0.2">
      <c r="A5" s="634" t="s">
        <v>533</v>
      </c>
      <c r="B5" s="635">
        <v>2024</v>
      </c>
      <c r="C5" s="496">
        <v>2025</v>
      </c>
      <c r="D5" s="636" t="s">
        <v>534</v>
      </c>
      <c r="E5" s="637"/>
      <c r="F5" s="635">
        <v>2024</v>
      </c>
      <c r="G5" s="496">
        <v>2025</v>
      </c>
      <c r="H5" s="638" t="s">
        <v>534</v>
      </c>
      <c r="I5" s="636" t="s">
        <v>522</v>
      </c>
    </row>
    <row r="6" spans="1:10" x14ac:dyDescent="0.2">
      <c r="A6" s="639" t="s">
        <v>535</v>
      </c>
      <c r="B6" s="640">
        <f>SUM(B7:B38)</f>
        <v>3972854.4677000004</v>
      </c>
      <c r="C6" s="641">
        <f>SUM(C7:C38)</f>
        <v>7083710.5790000008</v>
      </c>
      <c r="D6" s="642">
        <f>C6/B6-1</f>
        <v>0.78302795548938509</v>
      </c>
      <c r="E6" s="643"/>
      <c r="F6" s="640">
        <f>SUM(F7:F38)</f>
        <v>23190573.053400006</v>
      </c>
      <c r="G6" s="641">
        <f>SUM(G7:G38)</f>
        <v>38215999.742999993</v>
      </c>
      <c r="H6" s="644">
        <f t="shared" ref="H6:H36" si="0">G6/F6-1</f>
        <v>0.64791097033270972</v>
      </c>
      <c r="I6" s="642">
        <f>SUM(I7:I38)</f>
        <v>0.99999999999999989</v>
      </c>
    </row>
    <row r="7" spans="1:10" x14ac:dyDescent="0.2">
      <c r="A7" s="645" t="s">
        <v>536</v>
      </c>
      <c r="B7" s="646">
        <v>1073108.497</v>
      </c>
      <c r="C7" s="497">
        <v>3908878.9749999996</v>
      </c>
      <c r="D7" s="647">
        <f>+C7/B7-1</f>
        <v>2.6425757376143482</v>
      </c>
      <c r="E7" s="648"/>
      <c r="F7" s="646">
        <v>7093603.5319999997</v>
      </c>
      <c r="G7" s="649">
        <v>21142890.887999997</v>
      </c>
      <c r="H7" s="650">
        <f t="shared" si="0"/>
        <v>1.980557172757424</v>
      </c>
      <c r="I7" s="647">
        <f t="shared" ref="I7:I36" si="1">G7/$G$6</f>
        <v>0.55324709624723944</v>
      </c>
      <c r="J7" s="651"/>
    </row>
    <row r="8" spans="1:10" x14ac:dyDescent="0.2">
      <c r="A8" s="645" t="s">
        <v>537</v>
      </c>
      <c r="B8" s="646">
        <v>1078616.92</v>
      </c>
      <c r="C8" s="497">
        <v>1303885.8999999999</v>
      </c>
      <c r="D8" s="647">
        <f t="shared" ref="D8:D35" si="2">+C8/B8-1</f>
        <v>0.20884984819262797</v>
      </c>
      <c r="E8" s="648"/>
      <c r="F8" s="646">
        <v>6515255.7199999997</v>
      </c>
      <c r="G8" s="649">
        <v>7268187.1500000004</v>
      </c>
      <c r="H8" s="650">
        <f t="shared" si="0"/>
        <v>0.115564371124945</v>
      </c>
      <c r="I8" s="647">
        <f t="shared" si="1"/>
        <v>0.19018702111361907</v>
      </c>
      <c r="J8" s="651"/>
    </row>
    <row r="9" spans="1:10" x14ac:dyDescent="0.2">
      <c r="A9" s="645" t="s">
        <v>538</v>
      </c>
      <c r="B9" s="646">
        <v>539938.53</v>
      </c>
      <c r="C9" s="497">
        <v>486836.78</v>
      </c>
      <c r="D9" s="647">
        <f t="shared" si="2"/>
        <v>-9.8347769328482659E-2</v>
      </c>
      <c r="E9" s="648"/>
      <c r="F9" s="646">
        <v>3038760.8899999997</v>
      </c>
      <c r="G9" s="649">
        <v>2670690.4699999997</v>
      </c>
      <c r="H9" s="650">
        <f t="shared" si="0"/>
        <v>-0.12112516690972686</v>
      </c>
      <c r="I9" s="647">
        <f t="shared" si="1"/>
        <v>6.9884092734985664E-2</v>
      </c>
      <c r="J9" s="651"/>
    </row>
    <row r="10" spans="1:10" x14ac:dyDescent="0.2">
      <c r="A10" s="645" t="s">
        <v>540</v>
      </c>
      <c r="B10" s="646">
        <v>259816.375</v>
      </c>
      <c r="C10" s="497">
        <v>296252.87</v>
      </c>
      <c r="D10" s="647">
        <f t="shared" si="2"/>
        <v>0.14023940946755187</v>
      </c>
      <c r="E10" s="648"/>
      <c r="F10" s="646">
        <v>1093144.0649999999</v>
      </c>
      <c r="G10" s="649">
        <v>1326767.395</v>
      </c>
      <c r="H10" s="650">
        <f t="shared" si="0"/>
        <v>0.21371687180133936</v>
      </c>
      <c r="I10" s="647">
        <f t="shared" si="1"/>
        <v>3.4717589593950722E-2</v>
      </c>
      <c r="J10" s="651"/>
    </row>
    <row r="11" spans="1:10" x14ac:dyDescent="0.2">
      <c r="A11" s="645" t="s">
        <v>539</v>
      </c>
      <c r="B11" s="646">
        <v>222607.75</v>
      </c>
      <c r="C11" s="497">
        <v>184853.598</v>
      </c>
      <c r="D11" s="647">
        <f t="shared" si="2"/>
        <v>-0.1695994501539142</v>
      </c>
      <c r="E11" s="648"/>
      <c r="F11" s="646">
        <v>1440889.63</v>
      </c>
      <c r="G11" s="649">
        <v>1290851.648</v>
      </c>
      <c r="H11" s="650">
        <f>G11/F11-1</f>
        <v>-0.10412871248160749</v>
      </c>
      <c r="I11" s="647">
        <f>G11/$G$6</f>
        <v>3.3777780423929503E-2</v>
      </c>
      <c r="J11" s="651"/>
    </row>
    <row r="12" spans="1:10" x14ac:dyDescent="0.2">
      <c r="A12" s="645" t="s">
        <v>541</v>
      </c>
      <c r="B12" s="646">
        <v>160544.97000000003</v>
      </c>
      <c r="C12" s="497">
        <v>198191.03</v>
      </c>
      <c r="D12" s="647">
        <f t="shared" si="2"/>
        <v>0.23448919016273106</v>
      </c>
      <c r="E12" s="648"/>
      <c r="F12" s="646">
        <v>911872.60000000009</v>
      </c>
      <c r="G12" s="649">
        <v>1061092.8049999999</v>
      </c>
      <c r="H12" s="650">
        <f t="shared" si="0"/>
        <v>0.16364150540327649</v>
      </c>
      <c r="I12" s="647">
        <f t="shared" si="1"/>
        <v>2.7765669147366997E-2</v>
      </c>
      <c r="J12" s="651"/>
    </row>
    <row r="13" spans="1:10" x14ac:dyDescent="0.2">
      <c r="A13" s="645" t="s">
        <v>545</v>
      </c>
      <c r="B13" s="646">
        <v>166883.51</v>
      </c>
      <c r="C13" s="497">
        <v>170341.06</v>
      </c>
      <c r="D13" s="647">
        <f t="shared" si="2"/>
        <v>2.0718344191106741E-2</v>
      </c>
      <c r="E13" s="648"/>
      <c r="F13" s="646">
        <v>309779.98</v>
      </c>
      <c r="G13" s="649">
        <v>756083.37999999989</v>
      </c>
      <c r="H13" s="650">
        <f t="shared" si="0"/>
        <v>1.4407109200536454</v>
      </c>
      <c r="I13" s="647">
        <f t="shared" si="1"/>
        <v>1.9784472081971146E-2</v>
      </c>
      <c r="J13" s="651"/>
    </row>
    <row r="14" spans="1:10" x14ac:dyDescent="0.2">
      <c r="A14" s="645" t="s">
        <v>542</v>
      </c>
      <c r="B14" s="646">
        <v>89524.483000000007</v>
      </c>
      <c r="C14" s="497">
        <v>129874.56200000001</v>
      </c>
      <c r="D14" s="647">
        <f t="shared" si="2"/>
        <v>0.45071557687744468</v>
      </c>
      <c r="E14" s="648"/>
      <c r="F14" s="646">
        <v>572602.853</v>
      </c>
      <c r="G14" s="649">
        <v>619174.09700000007</v>
      </c>
      <c r="H14" s="650">
        <f t="shared" si="0"/>
        <v>8.1332539221560696E-2</v>
      </c>
      <c r="I14" s="647">
        <f t="shared" si="1"/>
        <v>1.6201959942534643E-2</v>
      </c>
      <c r="J14" s="651"/>
    </row>
    <row r="15" spans="1:10" x14ac:dyDescent="0.2">
      <c r="A15" s="645" t="s">
        <v>543</v>
      </c>
      <c r="B15" s="646">
        <v>82203.540000000008</v>
      </c>
      <c r="C15" s="497">
        <v>87124</v>
      </c>
      <c r="D15" s="647">
        <f t="shared" si="2"/>
        <v>5.9857032920966668E-2</v>
      </c>
      <c r="E15" s="648"/>
      <c r="F15" s="646">
        <v>528471.61</v>
      </c>
      <c r="G15" s="649">
        <v>463574.62599999999</v>
      </c>
      <c r="H15" s="650">
        <f t="shared" si="0"/>
        <v>-0.12280126835952454</v>
      </c>
      <c r="I15" s="647">
        <f t="shared" si="1"/>
        <v>1.2130380707491834E-2</v>
      </c>
      <c r="J15" s="651"/>
    </row>
    <row r="16" spans="1:10" x14ac:dyDescent="0.2">
      <c r="A16" s="645" t="s">
        <v>546</v>
      </c>
      <c r="B16" s="646">
        <v>88578.63</v>
      </c>
      <c r="C16" s="497">
        <v>86648.54</v>
      </c>
      <c r="D16" s="647">
        <f t="shared" si="2"/>
        <v>-2.178956707729629E-2</v>
      </c>
      <c r="E16" s="648"/>
      <c r="F16" s="646">
        <v>503723.04</v>
      </c>
      <c r="G16" s="649">
        <v>443012.26</v>
      </c>
      <c r="H16" s="650">
        <f t="shared" si="0"/>
        <v>-0.12052412770319176</v>
      </c>
      <c r="I16" s="647">
        <f t="shared" si="1"/>
        <v>1.159232423537857E-2</v>
      </c>
      <c r="J16" s="651"/>
    </row>
    <row r="17" spans="1:10" x14ac:dyDescent="0.2">
      <c r="A17" s="645" t="s">
        <v>544</v>
      </c>
      <c r="B17" s="646">
        <v>76385.029699999999</v>
      </c>
      <c r="C17" s="497">
        <v>86216.444000000018</v>
      </c>
      <c r="D17" s="647">
        <f t="shared" si="2"/>
        <v>0.12870865323496772</v>
      </c>
      <c r="E17" s="648"/>
      <c r="F17" s="646">
        <v>503240.37239999999</v>
      </c>
      <c r="G17" s="649">
        <v>402349.63300000003</v>
      </c>
      <c r="H17" s="650">
        <f t="shared" si="0"/>
        <v>-0.20048220479379009</v>
      </c>
      <c r="I17" s="647">
        <f t="shared" si="1"/>
        <v>1.0528303216081589E-2</v>
      </c>
      <c r="J17" s="651"/>
    </row>
    <row r="18" spans="1:10" x14ac:dyDescent="0.2">
      <c r="A18" s="645" t="s">
        <v>547</v>
      </c>
      <c r="B18" s="646">
        <v>21120.65</v>
      </c>
      <c r="C18" s="497">
        <v>42209.375</v>
      </c>
      <c r="D18" s="647">
        <f t="shared" si="2"/>
        <v>0.99848844614157217</v>
      </c>
      <c r="E18" s="648"/>
      <c r="F18" s="646">
        <v>114228.82</v>
      </c>
      <c r="G18" s="649">
        <v>220022.16999999998</v>
      </c>
      <c r="H18" s="650">
        <f t="shared" si="0"/>
        <v>0.92615287455477491</v>
      </c>
      <c r="I18" s="1005">
        <f t="shared" si="1"/>
        <v>5.7573312612422588E-3</v>
      </c>
      <c r="J18" s="651"/>
    </row>
    <row r="19" spans="1:10" x14ac:dyDescent="0.2">
      <c r="A19" s="645" t="s">
        <v>548</v>
      </c>
      <c r="B19" s="646">
        <v>32561.84</v>
      </c>
      <c r="C19" s="497">
        <v>28193.72</v>
      </c>
      <c r="D19" s="647">
        <f t="shared" si="2"/>
        <v>-0.13414843878601457</v>
      </c>
      <c r="E19" s="648"/>
      <c r="F19" s="646">
        <v>239561.28</v>
      </c>
      <c r="G19" s="649">
        <v>203855.51</v>
      </c>
      <c r="H19" s="650">
        <f t="shared" si="0"/>
        <v>-0.14904649866622854</v>
      </c>
      <c r="I19" s="1005">
        <f t="shared" si="1"/>
        <v>5.3342974505682043E-3</v>
      </c>
      <c r="J19" s="651"/>
    </row>
    <row r="20" spans="1:10" x14ac:dyDescent="0.2">
      <c r="A20" s="645" t="s">
        <v>549</v>
      </c>
      <c r="B20" s="646">
        <v>23257.352999999999</v>
      </c>
      <c r="C20" s="497">
        <v>21582.12</v>
      </c>
      <c r="D20" s="647">
        <f t="shared" si="2"/>
        <v>-7.2030252109945625E-2</v>
      </c>
      <c r="E20" s="648"/>
      <c r="F20" s="646">
        <v>164864.489</v>
      </c>
      <c r="G20" s="649">
        <v>129331.96699999999</v>
      </c>
      <c r="H20" s="650">
        <f t="shared" si="0"/>
        <v>-0.21552562480571547</v>
      </c>
      <c r="I20" s="1005">
        <f t="shared" si="1"/>
        <v>3.3842361280549691E-3</v>
      </c>
      <c r="J20" s="651"/>
    </row>
    <row r="21" spans="1:10" x14ac:dyDescent="0.2">
      <c r="A21" s="645" t="s">
        <v>550</v>
      </c>
      <c r="B21" s="646">
        <v>36454</v>
      </c>
      <c r="C21" s="497">
        <v>26717.73</v>
      </c>
      <c r="D21" s="647">
        <f t="shared" si="2"/>
        <v>-0.26708372195095187</v>
      </c>
      <c r="E21" s="648"/>
      <c r="F21" s="646">
        <v>41718.42</v>
      </c>
      <c r="G21" s="649">
        <v>56633.055</v>
      </c>
      <c r="H21" s="650">
        <f t="shared" si="0"/>
        <v>0.35750718747258414</v>
      </c>
      <c r="I21" s="1006">
        <f t="shared" si="1"/>
        <v>1.4819200172925856E-3</v>
      </c>
      <c r="J21" s="651"/>
    </row>
    <row r="22" spans="1:10" x14ac:dyDescent="0.2">
      <c r="A22" s="645" t="s">
        <v>551</v>
      </c>
      <c r="B22" s="646">
        <v>1768</v>
      </c>
      <c r="C22" s="497">
        <v>5230</v>
      </c>
      <c r="D22" s="647">
        <f t="shared" si="2"/>
        <v>1.9581447963800906</v>
      </c>
      <c r="E22" s="648"/>
      <c r="F22" s="646">
        <v>4336</v>
      </c>
      <c r="G22" s="649">
        <v>54751</v>
      </c>
      <c r="H22" s="650" t="s">
        <v>246</v>
      </c>
      <c r="I22" s="1006">
        <f t="shared" si="1"/>
        <v>1.4326721888265846E-3</v>
      </c>
      <c r="J22" s="651"/>
    </row>
    <row r="23" spans="1:10" x14ac:dyDescent="0.2">
      <c r="A23" s="645" t="s">
        <v>557</v>
      </c>
      <c r="B23" s="646">
        <v>1952.115</v>
      </c>
      <c r="C23" s="497">
        <v>8156.23</v>
      </c>
      <c r="D23" s="647">
        <f t="shared" si="2"/>
        <v>3.1781503651168093</v>
      </c>
      <c r="E23" s="648"/>
      <c r="F23" s="646">
        <v>7151.84</v>
      </c>
      <c r="G23" s="649">
        <v>34054.86</v>
      </c>
      <c r="H23" s="650">
        <f t="shared" si="0"/>
        <v>3.7616920960200453</v>
      </c>
      <c r="I23" s="1006">
        <f t="shared" si="1"/>
        <v>8.9111524568287167E-4</v>
      </c>
      <c r="J23" s="651"/>
    </row>
    <row r="24" spans="1:10" x14ac:dyDescent="0.2">
      <c r="A24" s="645" t="s">
        <v>555</v>
      </c>
      <c r="B24" s="646">
        <v>2476</v>
      </c>
      <c r="C24" s="497">
        <v>4451</v>
      </c>
      <c r="D24" s="647">
        <f t="shared" si="2"/>
        <v>0.79765751211631675</v>
      </c>
      <c r="E24" s="648"/>
      <c r="F24" s="646">
        <v>13389</v>
      </c>
      <c r="G24" s="649">
        <v>22056</v>
      </c>
      <c r="H24" s="650">
        <f t="shared" si="0"/>
        <v>0.64732242885951163</v>
      </c>
      <c r="I24" s="1007">
        <f t="shared" si="1"/>
        <v>5.7714046860804643E-4</v>
      </c>
      <c r="J24" s="651"/>
    </row>
    <row r="25" spans="1:10" x14ac:dyDescent="0.2">
      <c r="A25" s="645" t="s">
        <v>553</v>
      </c>
      <c r="B25" s="646">
        <v>3808.23</v>
      </c>
      <c r="C25" s="497">
        <v>3482.94</v>
      </c>
      <c r="D25" s="647">
        <f t="shared" si="2"/>
        <v>-8.541763496427468E-2</v>
      </c>
      <c r="E25" s="648"/>
      <c r="F25" s="646">
        <v>17261.939999999999</v>
      </c>
      <c r="G25" s="649">
        <v>21693.64</v>
      </c>
      <c r="H25" s="650">
        <f t="shared" si="0"/>
        <v>0.25673244142894713</v>
      </c>
      <c r="I25" s="1007">
        <f t="shared" si="1"/>
        <v>5.676585761431928E-4</v>
      </c>
      <c r="J25" s="651"/>
    </row>
    <row r="26" spans="1:10" x14ac:dyDescent="0.2">
      <c r="A26" s="645" t="s">
        <v>552</v>
      </c>
      <c r="B26" s="646">
        <v>5234</v>
      </c>
      <c r="C26" s="497">
        <v>1000</v>
      </c>
      <c r="D26" s="647">
        <f t="shared" si="2"/>
        <v>-0.80894153611004971</v>
      </c>
      <c r="E26" s="648"/>
      <c r="F26" s="646">
        <v>5853.95</v>
      </c>
      <c r="G26" s="649">
        <v>7918.0540000000001</v>
      </c>
      <c r="H26" s="650">
        <f t="shared" si="0"/>
        <v>0.35260021011453802</v>
      </c>
      <c r="I26" s="1007">
        <f t="shared" si="1"/>
        <v>2.0719211987775738E-4</v>
      </c>
      <c r="J26" s="651"/>
    </row>
    <row r="27" spans="1:10" x14ac:dyDescent="0.2">
      <c r="A27" s="645" t="s">
        <v>559</v>
      </c>
      <c r="B27" s="646">
        <v>1358.0150000000001</v>
      </c>
      <c r="C27" s="497">
        <v>2491.1549999999997</v>
      </c>
      <c r="D27" s="647">
        <f t="shared" si="2"/>
        <v>0.83440904555546114</v>
      </c>
      <c r="E27" s="648"/>
      <c r="F27" s="646">
        <v>4354.4800000000005</v>
      </c>
      <c r="G27" s="649">
        <v>7328.9949999999999</v>
      </c>
      <c r="H27" s="650">
        <f t="shared" si="0"/>
        <v>0.68309304440484264</v>
      </c>
      <c r="I27" s="1007">
        <f t="shared" si="1"/>
        <v>1.9177818320302998E-4</v>
      </c>
      <c r="J27" s="651"/>
    </row>
    <row r="28" spans="1:10" x14ac:dyDescent="0.2">
      <c r="A28" s="645" t="s">
        <v>554</v>
      </c>
      <c r="B28" s="646">
        <v>1109.47</v>
      </c>
      <c r="C28" s="497">
        <v>61</v>
      </c>
      <c r="D28" s="647">
        <f t="shared" si="2"/>
        <v>-0.94501879275690193</v>
      </c>
      <c r="E28" s="648"/>
      <c r="F28" s="646">
        <v>21369.212</v>
      </c>
      <c r="G28" s="649">
        <v>6167.49</v>
      </c>
      <c r="H28" s="650">
        <f t="shared" si="0"/>
        <v>-0.71138430373567352</v>
      </c>
      <c r="I28" s="1007">
        <f t="shared" si="1"/>
        <v>1.6138502306562569E-4</v>
      </c>
      <c r="J28" s="651"/>
    </row>
    <row r="29" spans="1:10" x14ac:dyDescent="0.2">
      <c r="A29" s="645" t="s">
        <v>560</v>
      </c>
      <c r="B29" s="646">
        <v>1000</v>
      </c>
      <c r="C29" s="497">
        <v>0</v>
      </c>
      <c r="D29" s="647" t="s">
        <v>247</v>
      </c>
      <c r="E29" s="648"/>
      <c r="F29" s="646">
        <v>2766</v>
      </c>
      <c r="G29" s="649">
        <v>3750</v>
      </c>
      <c r="H29" s="650">
        <f t="shared" si="0"/>
        <v>0.35574837310195218</v>
      </c>
      <c r="I29" s="1007">
        <f t="shared" si="1"/>
        <v>9.8126439847668408E-5</v>
      </c>
      <c r="J29" s="651"/>
    </row>
    <row r="30" spans="1:10" x14ac:dyDescent="0.2">
      <c r="A30" s="645" t="s">
        <v>558</v>
      </c>
      <c r="B30" s="646">
        <v>834.65499999999997</v>
      </c>
      <c r="C30" s="497">
        <v>807.39</v>
      </c>
      <c r="D30" s="647">
        <f t="shared" si="2"/>
        <v>-3.2666191420407165E-2</v>
      </c>
      <c r="E30" s="648"/>
      <c r="F30" s="646">
        <v>4239.1499999999996</v>
      </c>
      <c r="G30" s="649">
        <v>2586.41</v>
      </c>
      <c r="H30" s="650">
        <f t="shared" si="0"/>
        <v>-0.38987532878053377</v>
      </c>
      <c r="I30" s="1007">
        <f t="shared" si="1"/>
        <v>6.767872140970881E-5</v>
      </c>
      <c r="J30" s="651"/>
    </row>
    <row r="31" spans="1:10" x14ac:dyDescent="0.2">
      <c r="A31" s="645" t="s">
        <v>561</v>
      </c>
      <c r="B31" s="646">
        <v>215</v>
      </c>
      <c r="C31" s="497">
        <v>161.35</v>
      </c>
      <c r="D31" s="647">
        <f t="shared" si="2"/>
        <v>-0.24953488372093025</v>
      </c>
      <c r="E31" s="648"/>
      <c r="F31" s="646">
        <v>961</v>
      </c>
      <c r="G31" s="649">
        <v>915.43</v>
      </c>
      <c r="H31" s="650">
        <f t="shared" si="0"/>
        <v>-4.7419354838709737E-2</v>
      </c>
      <c r="I31" s="1007">
        <f t="shared" si="1"/>
        <v>2.3954103154600287E-5</v>
      </c>
      <c r="J31" s="651"/>
    </row>
    <row r="32" spans="1:10" x14ac:dyDescent="0.2">
      <c r="A32" s="645" t="s">
        <v>562</v>
      </c>
      <c r="B32" s="646">
        <v>28</v>
      </c>
      <c r="C32" s="497">
        <v>14</v>
      </c>
      <c r="D32" s="647">
        <f t="shared" si="2"/>
        <v>-0.5</v>
      </c>
      <c r="E32" s="648"/>
      <c r="F32" s="646">
        <v>221</v>
      </c>
      <c r="G32" s="649">
        <v>168</v>
      </c>
      <c r="H32" s="650">
        <f t="shared" si="0"/>
        <v>-0.23981900452488691</v>
      </c>
      <c r="I32" s="1008">
        <f>G32/$G$6</f>
        <v>4.3960645051755446E-6</v>
      </c>
      <c r="J32" s="651"/>
    </row>
    <row r="33" spans="1:10" x14ac:dyDescent="0.2">
      <c r="A33" s="645" t="s">
        <v>556</v>
      </c>
      <c r="B33" s="646">
        <v>1164.7650000000001</v>
      </c>
      <c r="C33" s="497">
        <v>46.81</v>
      </c>
      <c r="D33" s="647">
        <f t="shared" si="2"/>
        <v>-0.95981163582353524</v>
      </c>
      <c r="E33" s="648"/>
      <c r="F33" s="646">
        <v>3810.04</v>
      </c>
      <c r="G33" s="649">
        <v>46.81</v>
      </c>
      <c r="H33" s="650">
        <f t="shared" si="0"/>
        <v>-0.98771403974761418</v>
      </c>
      <c r="I33" s="1008">
        <f t="shared" si="1"/>
        <v>1.2248796398051623E-6</v>
      </c>
      <c r="J33" s="651"/>
    </row>
    <row r="34" spans="1:10" x14ac:dyDescent="0.2">
      <c r="A34" s="645" t="s">
        <v>622</v>
      </c>
      <c r="B34" s="646">
        <v>0</v>
      </c>
      <c r="C34" s="497">
        <v>0</v>
      </c>
      <c r="D34" s="647" t="s">
        <v>247</v>
      </c>
      <c r="E34" s="648"/>
      <c r="F34" s="646">
        <v>0</v>
      </c>
      <c r="G34" s="649">
        <v>30</v>
      </c>
      <c r="H34" s="650" t="s">
        <v>246</v>
      </c>
      <c r="I34" s="1008">
        <f t="shared" si="1"/>
        <v>7.850115187813472E-7</v>
      </c>
      <c r="J34" s="651"/>
    </row>
    <row r="35" spans="1:10" x14ac:dyDescent="0.2">
      <c r="A35" s="645" t="s">
        <v>564</v>
      </c>
      <c r="B35" s="646">
        <v>2</v>
      </c>
      <c r="C35" s="497">
        <v>2</v>
      </c>
      <c r="D35" s="647">
        <f t="shared" si="2"/>
        <v>0</v>
      </c>
      <c r="E35" s="648"/>
      <c r="F35" s="646">
        <v>12</v>
      </c>
      <c r="G35" s="649">
        <v>9</v>
      </c>
      <c r="H35" s="650">
        <f t="shared" si="0"/>
        <v>-0.25</v>
      </c>
      <c r="I35" s="1009">
        <f t="shared" si="1"/>
        <v>2.3550345563440417E-7</v>
      </c>
      <c r="J35" s="651"/>
    </row>
    <row r="36" spans="1:10" x14ac:dyDescent="0.2">
      <c r="A36" s="645" t="s">
        <v>563</v>
      </c>
      <c r="B36" s="646">
        <v>50</v>
      </c>
      <c r="C36" s="497">
        <v>0</v>
      </c>
      <c r="D36" s="647" t="s">
        <v>247</v>
      </c>
      <c r="E36" s="648"/>
      <c r="F36" s="646">
        <v>58</v>
      </c>
      <c r="G36" s="649">
        <v>7</v>
      </c>
      <c r="H36" s="650">
        <f t="shared" si="0"/>
        <v>-0.87931034482758619</v>
      </c>
      <c r="I36" s="1009">
        <f t="shared" si="1"/>
        <v>1.8316935438231436E-7</v>
      </c>
      <c r="J36" s="651"/>
    </row>
    <row r="37" spans="1:10" x14ac:dyDescent="0.2">
      <c r="A37" s="645" t="s">
        <v>885</v>
      </c>
      <c r="B37" s="646">
        <v>252.14</v>
      </c>
      <c r="C37" s="497">
        <v>0</v>
      </c>
      <c r="D37" s="647" t="s">
        <v>247</v>
      </c>
      <c r="E37" s="648"/>
      <c r="F37" s="646">
        <v>252.14</v>
      </c>
      <c r="G37" s="649">
        <v>0</v>
      </c>
      <c r="H37" s="650" t="s">
        <v>247</v>
      </c>
      <c r="I37" s="652" t="s">
        <v>247</v>
      </c>
      <c r="J37" s="651"/>
    </row>
    <row r="38" spans="1:10" x14ac:dyDescent="0.2">
      <c r="A38" s="645" t="s">
        <v>802</v>
      </c>
      <c r="B38" s="646">
        <v>0</v>
      </c>
      <c r="C38" s="497">
        <v>0</v>
      </c>
      <c r="D38" s="647" t="s">
        <v>247</v>
      </c>
      <c r="E38" s="648"/>
      <c r="F38" s="646">
        <v>32820</v>
      </c>
      <c r="G38" s="649">
        <v>0</v>
      </c>
      <c r="H38" s="650" t="s">
        <v>247</v>
      </c>
      <c r="I38" s="652" t="s">
        <v>247</v>
      </c>
      <c r="J38" s="651"/>
    </row>
    <row r="39" spans="1:10" x14ac:dyDescent="0.2">
      <c r="A39" s="639" t="s">
        <v>565</v>
      </c>
      <c r="B39" s="653">
        <f>SUM(B40:B41)</f>
        <v>20575.272000000001</v>
      </c>
      <c r="C39" s="498">
        <f>SUM(C40:C41)</f>
        <v>8060.9650000000001</v>
      </c>
      <c r="D39" s="642">
        <f>+C39/B39-1</f>
        <v>-0.60822073214876582</v>
      </c>
      <c r="E39" s="654"/>
      <c r="F39" s="653">
        <f>SUM(F40:F41)</f>
        <v>106024.34599999999</v>
      </c>
      <c r="G39" s="655">
        <f>SUM(G40:G41)</f>
        <v>65726.831999999995</v>
      </c>
      <c r="H39" s="644">
        <f>+G39/F39-1</f>
        <v>-0.38007793040289062</v>
      </c>
      <c r="I39" s="642">
        <f>SUM(I40:I41)</f>
        <v>1</v>
      </c>
      <c r="J39" s="651"/>
    </row>
    <row r="40" spans="1:10" x14ac:dyDescent="0.2">
      <c r="A40" s="656" t="s">
        <v>566</v>
      </c>
      <c r="B40" s="657">
        <v>14206.380000000001</v>
      </c>
      <c r="C40" s="658">
        <v>7020.6350000000002</v>
      </c>
      <c r="D40" s="647">
        <f>+C40/B40-1</f>
        <v>-0.50581112148203844</v>
      </c>
      <c r="E40" s="659"/>
      <c r="F40" s="657">
        <v>64053.479999999996</v>
      </c>
      <c r="G40" s="660">
        <v>44277.472000000002</v>
      </c>
      <c r="H40" s="650">
        <f>+G40/F40-1</f>
        <v>-0.30874213235565029</v>
      </c>
      <c r="I40" s="647">
        <f>G40/$G$39</f>
        <v>0.67365900124320621</v>
      </c>
      <c r="J40" s="651"/>
    </row>
    <row r="41" spans="1:10" x14ac:dyDescent="0.2">
      <c r="A41" s="656" t="s">
        <v>567</v>
      </c>
      <c r="B41" s="661">
        <v>6368.8919999999998</v>
      </c>
      <c r="C41" s="662">
        <v>1040.33</v>
      </c>
      <c r="D41" s="663">
        <f>+C41/B41-1</f>
        <v>-0.83665447616320077</v>
      </c>
      <c r="E41" s="659"/>
      <c r="F41" s="661">
        <v>41970.865999999995</v>
      </c>
      <c r="G41" s="664">
        <v>21449.360000000001</v>
      </c>
      <c r="H41" s="665">
        <f>+G41/F41-1</f>
        <v>-0.48894645156952432</v>
      </c>
      <c r="I41" s="663">
        <f>G41/$G$39</f>
        <v>0.3263409987567939</v>
      </c>
      <c r="J41" s="651"/>
    </row>
    <row r="42" spans="1:10" ht="35.25" customHeight="1" x14ac:dyDescent="0.2">
      <c r="A42" s="1049" t="s">
        <v>886</v>
      </c>
      <c r="B42" s="1050"/>
      <c r="C42" s="1050"/>
      <c r="D42" s="1050"/>
      <c r="E42" s="1050"/>
      <c r="F42" s="1050"/>
      <c r="G42" s="666"/>
      <c r="H42" s="666"/>
      <c r="I42" s="667"/>
    </row>
    <row r="43" spans="1:10" x14ac:dyDescent="0.2">
      <c r="A43" s="499" t="s">
        <v>568</v>
      </c>
      <c r="B43" s="668"/>
      <c r="C43" s="669"/>
      <c r="D43" s="670"/>
      <c r="E43" s="668"/>
      <c r="F43" s="671"/>
      <c r="G43" s="672"/>
      <c r="H43" s="672"/>
      <c r="I43" s="673"/>
    </row>
  </sheetData>
  <mergeCells count="3">
    <mergeCell ref="B4:D4"/>
    <mergeCell ref="F4:I4"/>
    <mergeCell ref="A42:F42"/>
  </mergeCells>
  <pageMargins left="0.7" right="0.7" top="0.75" bottom="0.75" header="0.3" footer="0.3"/>
  <pageSetup paperSize="9" scale="7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F1553-EC9C-4541-B12C-818A2DF0FB7E}">
  <sheetPr>
    <tabColor rgb="FF002060"/>
    <pageSetUpPr fitToPage="1"/>
  </sheetPr>
  <dimension ref="A1:M135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35.42578125" style="501" customWidth="1"/>
    <col min="2" max="3" width="11.7109375" style="501" customWidth="1"/>
    <col min="4" max="4" width="10.7109375" style="501" bestFit="1" customWidth="1"/>
    <col min="5" max="5" width="3" style="501" customWidth="1"/>
    <col min="6" max="6" width="14.140625" style="501" bestFit="1" customWidth="1"/>
    <col min="7" max="7" width="13.140625" style="501" bestFit="1" customWidth="1"/>
    <col min="8" max="8" width="10.7109375" style="501" bestFit="1" customWidth="1"/>
    <col min="9" max="9" width="7.7109375" style="501" bestFit="1" customWidth="1"/>
    <col min="10" max="10" width="3.42578125" style="501" customWidth="1"/>
    <col min="11" max="16384" width="11.42578125" style="501"/>
  </cols>
  <sheetData>
    <row r="1" spans="1:9" x14ac:dyDescent="0.2">
      <c r="A1" s="500" t="s">
        <v>569</v>
      </c>
    </row>
    <row r="2" spans="1:9" ht="15.75" x14ac:dyDescent="0.25">
      <c r="A2" s="502" t="s">
        <v>570</v>
      </c>
    </row>
    <row r="4" spans="1:9" x14ac:dyDescent="0.2">
      <c r="A4" s="503"/>
      <c r="B4" s="1048" t="s">
        <v>883</v>
      </c>
      <c r="C4" s="1048"/>
      <c r="D4" s="1048"/>
      <c r="E4" s="675"/>
      <c r="F4" s="1048" t="s">
        <v>884</v>
      </c>
      <c r="G4" s="1048"/>
      <c r="H4" s="1048"/>
      <c r="I4" s="1048"/>
    </row>
    <row r="5" spans="1:9" x14ac:dyDescent="0.2">
      <c r="A5" s="504" t="s">
        <v>571</v>
      </c>
      <c r="B5" s="635">
        <v>2024</v>
      </c>
      <c r="C5" s="496">
        <v>2025</v>
      </c>
      <c r="D5" s="506" t="s">
        <v>572</v>
      </c>
      <c r="E5" s="505"/>
      <c r="F5" s="635">
        <v>2024</v>
      </c>
      <c r="G5" s="496">
        <v>2025</v>
      </c>
      <c r="H5" s="505" t="s">
        <v>572</v>
      </c>
      <c r="I5" s="506" t="s">
        <v>522</v>
      </c>
    </row>
    <row r="6" spans="1:9" x14ac:dyDescent="0.2">
      <c r="A6" s="507" t="s">
        <v>573</v>
      </c>
      <c r="B6" s="508">
        <f>SUM(B7:B11)</f>
        <v>1073108.497</v>
      </c>
      <c r="C6" s="509">
        <f>SUM(C7:C11)</f>
        <v>3908878.9749999996</v>
      </c>
      <c r="D6" s="510">
        <f t="shared" ref="D6:D22" si="0">(C6-B6)/B6</f>
        <v>2.6425757376143482</v>
      </c>
      <c r="E6" s="676"/>
      <c r="F6" s="508">
        <f>SUM(F7:F11)</f>
        <v>7093603.5319999997</v>
      </c>
      <c r="G6" s="509">
        <f>SUM(G7:G11)</f>
        <v>21142890.888</v>
      </c>
      <c r="H6" s="511">
        <f>(G6-F6)/F6</f>
        <v>1.9805571727574245</v>
      </c>
      <c r="I6" s="558">
        <f>SUM(I7:I11)</f>
        <v>1</v>
      </c>
    </row>
    <row r="7" spans="1:9" x14ac:dyDescent="0.2">
      <c r="A7" s="501" t="s">
        <v>248</v>
      </c>
      <c r="B7" s="512">
        <v>467130.17499999999</v>
      </c>
      <c r="C7" s="513">
        <v>3037840.9049999998</v>
      </c>
      <c r="D7" s="677">
        <f t="shared" si="0"/>
        <v>5.5031998949757419</v>
      </c>
      <c r="E7" s="678"/>
      <c r="F7" s="514">
        <v>2118628.3149999999</v>
      </c>
      <c r="G7" s="513">
        <v>16430545.130000001</v>
      </c>
      <c r="H7" s="515">
        <f t="shared" ref="H7:H23" si="1">(G7-F7)/F7</f>
        <v>6.7552749643110488</v>
      </c>
      <c r="I7" s="559">
        <f>G7/$G$6</f>
        <v>0.77711913744612049</v>
      </c>
    </row>
    <row r="8" spans="1:9" x14ac:dyDescent="0.2">
      <c r="A8" s="501" t="s">
        <v>249</v>
      </c>
      <c r="B8" s="512">
        <v>259309.25</v>
      </c>
      <c r="C8" s="513">
        <v>497991.77999999997</v>
      </c>
      <c r="D8" s="677">
        <f t="shared" si="0"/>
        <v>0.92045513224075104</v>
      </c>
      <c r="E8" s="678"/>
      <c r="F8" s="514">
        <v>2528191.25</v>
      </c>
      <c r="G8" s="513">
        <v>2366068.12</v>
      </c>
      <c r="H8" s="515">
        <f t="shared" si="1"/>
        <v>-6.4126133653852294E-2</v>
      </c>
      <c r="I8" s="559">
        <f>G8/$G$6</f>
        <v>0.11190844868536409</v>
      </c>
    </row>
    <row r="9" spans="1:9" x14ac:dyDescent="0.2">
      <c r="A9" s="501" t="s">
        <v>251</v>
      </c>
      <c r="B9" s="512">
        <v>130219.94</v>
      </c>
      <c r="C9" s="513">
        <v>205569.5</v>
      </c>
      <c r="D9" s="677">
        <f t="shared" si="0"/>
        <v>0.57863304191355025</v>
      </c>
      <c r="E9" s="678"/>
      <c r="F9" s="514">
        <v>867253.91599999997</v>
      </c>
      <c r="G9" s="513">
        <v>1283662.7399999998</v>
      </c>
      <c r="H9" s="515">
        <f t="shared" si="1"/>
        <v>0.48014637503233804</v>
      </c>
      <c r="I9" s="559">
        <f>G9/$G$6</f>
        <v>6.0713681340925987E-2</v>
      </c>
    </row>
    <row r="10" spans="1:9" x14ac:dyDescent="0.2">
      <c r="A10" s="501" t="s">
        <v>250</v>
      </c>
      <c r="B10" s="512">
        <v>191550.64</v>
      </c>
      <c r="C10" s="513">
        <v>144053.53</v>
      </c>
      <c r="D10" s="677">
        <f t="shared" si="0"/>
        <v>-0.24796111357289127</v>
      </c>
      <c r="E10" s="678"/>
      <c r="F10" s="514">
        <v>1284913</v>
      </c>
      <c r="G10" s="513">
        <v>773425.53</v>
      </c>
      <c r="H10" s="515">
        <f t="shared" si="1"/>
        <v>-0.39807167489160744</v>
      </c>
      <c r="I10" s="559">
        <f>G10/$G$6</f>
        <v>3.6580878844669748E-2</v>
      </c>
    </row>
    <row r="11" spans="1:9" x14ac:dyDescent="0.2">
      <c r="A11" s="501" t="s">
        <v>252</v>
      </c>
      <c r="B11" s="512">
        <v>24898.491999999969</v>
      </c>
      <c r="C11" s="513">
        <v>23423.260000000242</v>
      </c>
      <c r="D11" s="677">
        <f t="shared" si="0"/>
        <v>-5.924985336460252E-2</v>
      </c>
      <c r="E11" s="678"/>
      <c r="F11" s="514">
        <v>294617.05099999998</v>
      </c>
      <c r="G11" s="513">
        <v>289189.36800000072</v>
      </c>
      <c r="H11" s="515">
        <f t="shared" si="1"/>
        <v>-1.8422840706525376E-2</v>
      </c>
      <c r="I11" s="559">
        <f>G11/$G$6</f>
        <v>1.3677853682919726E-2</v>
      </c>
    </row>
    <row r="12" spans="1:9" x14ac:dyDescent="0.2">
      <c r="A12" s="507" t="s">
        <v>574</v>
      </c>
      <c r="B12" s="508">
        <f>SUM(B13)</f>
        <v>1078616.92</v>
      </c>
      <c r="C12" s="509">
        <f>SUM(C13)</f>
        <v>1303885.8999999999</v>
      </c>
      <c r="D12" s="510">
        <f t="shared" si="0"/>
        <v>0.20884984819262803</v>
      </c>
      <c r="E12" s="676"/>
      <c r="F12" s="508">
        <f>SUM(F13)</f>
        <v>6515255.7199999997</v>
      </c>
      <c r="G12" s="509">
        <f>SUM(G13)</f>
        <v>7268187.1500000004</v>
      </c>
      <c r="H12" s="511">
        <f t="shared" si="1"/>
        <v>0.11556437112494498</v>
      </c>
      <c r="I12" s="558">
        <f>SUM(I13)</f>
        <v>1</v>
      </c>
    </row>
    <row r="13" spans="1:9" x14ac:dyDescent="0.2">
      <c r="A13" s="501" t="s">
        <v>253</v>
      </c>
      <c r="B13" s="512">
        <v>1078616.92</v>
      </c>
      <c r="C13" s="513">
        <v>1303885.8999999999</v>
      </c>
      <c r="D13" s="677">
        <f t="shared" si="0"/>
        <v>0.20884984819262803</v>
      </c>
      <c r="E13" s="678"/>
      <c r="F13" s="514">
        <v>6515255.7199999997</v>
      </c>
      <c r="G13" s="513">
        <v>7268187.1500000004</v>
      </c>
      <c r="H13" s="515">
        <f t="shared" si="1"/>
        <v>0.11556437112494498</v>
      </c>
      <c r="I13" s="559">
        <f>G12/$G$13</f>
        <v>1</v>
      </c>
    </row>
    <row r="14" spans="1:9" x14ac:dyDescent="0.2">
      <c r="A14" s="507" t="s">
        <v>575</v>
      </c>
      <c r="B14" s="508">
        <f>SUM(B15:B19)</f>
        <v>539938.53</v>
      </c>
      <c r="C14" s="509">
        <f>SUM(C15:C19)</f>
        <v>486836.78</v>
      </c>
      <c r="D14" s="510">
        <f t="shared" si="0"/>
        <v>-9.8347769328482632E-2</v>
      </c>
      <c r="E14" s="676"/>
      <c r="F14" s="508">
        <f>SUM(F15:F19)</f>
        <v>3038760.8899999997</v>
      </c>
      <c r="G14" s="509">
        <f>SUM(G15:G19)</f>
        <v>2670690.4699999997</v>
      </c>
      <c r="H14" s="511">
        <f t="shared" si="1"/>
        <v>-0.1211251669097268</v>
      </c>
      <c r="I14" s="558">
        <f>SUM(I15:I19)</f>
        <v>0.99999999999999989</v>
      </c>
    </row>
    <row r="15" spans="1:9" x14ac:dyDescent="0.2">
      <c r="A15" s="501" t="s">
        <v>249</v>
      </c>
      <c r="B15" s="512">
        <v>431974.82</v>
      </c>
      <c r="C15" s="513">
        <v>385779.53</v>
      </c>
      <c r="D15" s="677">
        <f t="shared" si="0"/>
        <v>-0.10693977486928516</v>
      </c>
      <c r="E15" s="678"/>
      <c r="F15" s="514">
        <v>2592741.0499999998</v>
      </c>
      <c r="G15" s="513">
        <v>2283078.7599999998</v>
      </c>
      <c r="H15" s="515">
        <f t="shared" si="1"/>
        <v>-0.11943432993433728</v>
      </c>
      <c r="I15" s="559">
        <f>G15/$G$14</f>
        <v>0.8548646073537679</v>
      </c>
    </row>
    <row r="16" spans="1:9" x14ac:dyDescent="0.2">
      <c r="A16" s="501" t="s">
        <v>254</v>
      </c>
      <c r="B16" s="512">
        <v>50461.72</v>
      </c>
      <c r="C16" s="513">
        <v>73509</v>
      </c>
      <c r="D16" s="677">
        <f t="shared" si="0"/>
        <v>0.45672799103954442</v>
      </c>
      <c r="E16" s="678"/>
      <c r="F16" s="514">
        <v>120185.06</v>
      </c>
      <c r="G16" s="513">
        <v>172981.79</v>
      </c>
      <c r="H16" s="515">
        <f t="shared" si="1"/>
        <v>0.43929528345702878</v>
      </c>
      <c r="I16" s="559">
        <f>G16/$G$14</f>
        <v>6.4770437436727751E-2</v>
      </c>
    </row>
    <row r="17" spans="1:9" x14ac:dyDescent="0.2">
      <c r="A17" s="501" t="s">
        <v>255</v>
      </c>
      <c r="B17" s="512">
        <v>27794</v>
      </c>
      <c r="C17" s="513">
        <v>14892</v>
      </c>
      <c r="D17" s="677">
        <f t="shared" si="0"/>
        <v>-0.4642009066705044</v>
      </c>
      <c r="E17" s="678"/>
      <c r="F17" s="514">
        <v>146538</v>
      </c>
      <c r="G17" s="513">
        <v>116440</v>
      </c>
      <c r="H17" s="515">
        <f t="shared" si="1"/>
        <v>-0.20539382276269635</v>
      </c>
      <c r="I17" s="559">
        <f>G17/$G$14</f>
        <v>4.3599212004527058E-2</v>
      </c>
    </row>
    <row r="18" spans="1:9" x14ac:dyDescent="0.2">
      <c r="A18" s="501" t="s">
        <v>262</v>
      </c>
      <c r="B18" s="512">
        <v>26923</v>
      </c>
      <c r="C18" s="513">
        <v>8555</v>
      </c>
      <c r="D18" s="677">
        <f t="shared" si="0"/>
        <v>-0.6822419492627122</v>
      </c>
      <c r="E18" s="678"/>
      <c r="F18" s="514">
        <v>127074</v>
      </c>
      <c r="G18" s="513">
        <v>48253</v>
      </c>
      <c r="H18" s="515">
        <f t="shared" si="1"/>
        <v>-0.62027637439602124</v>
      </c>
      <c r="I18" s="559">
        <f>G18/$G$14</f>
        <v>1.8067612305517382E-2</v>
      </c>
    </row>
    <row r="19" spans="1:9" x14ac:dyDescent="0.2">
      <c r="A19" s="501" t="s">
        <v>252</v>
      </c>
      <c r="B19" s="512">
        <v>2784.9899999999907</v>
      </c>
      <c r="C19" s="513">
        <v>4101.25</v>
      </c>
      <c r="D19" s="677">
        <f t="shared" si="0"/>
        <v>0.47262647262647756</v>
      </c>
      <c r="E19" s="678"/>
      <c r="F19" s="514">
        <v>52222.779999999795</v>
      </c>
      <c r="G19" s="513">
        <v>49936.919999999925</v>
      </c>
      <c r="H19" s="515">
        <f t="shared" si="1"/>
        <v>-4.3771319719093441E-2</v>
      </c>
      <c r="I19" s="559">
        <f>G19/$G$14</f>
        <v>1.8698130899459844E-2</v>
      </c>
    </row>
    <row r="20" spans="1:9" x14ac:dyDescent="0.2">
      <c r="A20" s="507" t="s">
        <v>577</v>
      </c>
      <c r="B20" s="508">
        <f>SUM(B21:B24)</f>
        <v>259816.375</v>
      </c>
      <c r="C20" s="509">
        <f>SUM(C21:C24)</f>
        <v>296252.87</v>
      </c>
      <c r="D20" s="510">
        <f t="shared" si="0"/>
        <v>0.14023940946755181</v>
      </c>
      <c r="E20" s="676"/>
      <c r="F20" s="508">
        <f>SUM(F21:F24)</f>
        <v>1093144.0649999999</v>
      </c>
      <c r="G20" s="509">
        <f>SUM(G21:G24)</f>
        <v>1326767.3950000003</v>
      </c>
      <c r="H20" s="511">
        <f t="shared" si="1"/>
        <v>0.21371687180133966</v>
      </c>
      <c r="I20" s="558">
        <f>SUM(I21:I24)</f>
        <v>0.99999999999999989</v>
      </c>
    </row>
    <row r="21" spans="1:9" x14ac:dyDescent="0.2">
      <c r="A21" s="501" t="s">
        <v>261</v>
      </c>
      <c r="B21" s="512">
        <v>259507</v>
      </c>
      <c r="C21" s="513">
        <v>296013</v>
      </c>
      <c r="D21" s="677">
        <f t="shared" si="0"/>
        <v>0.14067443267426313</v>
      </c>
      <c r="E21" s="678"/>
      <c r="F21" s="514">
        <v>1084536.74</v>
      </c>
      <c r="G21" s="513">
        <v>1323904.1800000002</v>
      </c>
      <c r="H21" s="515">
        <f t="shared" si="1"/>
        <v>0.22070938786269259</v>
      </c>
      <c r="I21" s="559">
        <f>G21/$G$20</f>
        <v>0.99784196158965743</v>
      </c>
    </row>
    <row r="22" spans="1:9" x14ac:dyDescent="0.2">
      <c r="A22" s="501" t="s">
        <v>248</v>
      </c>
      <c r="B22" s="512">
        <v>309.375</v>
      </c>
      <c r="C22" s="513">
        <v>239.87</v>
      </c>
      <c r="D22" s="677">
        <f t="shared" si="0"/>
        <v>-0.22466262626262626</v>
      </c>
      <c r="E22" s="678"/>
      <c r="F22" s="514">
        <v>3109.3250000000003</v>
      </c>
      <c r="G22" s="513">
        <v>1963.2149999999997</v>
      </c>
      <c r="H22" s="515">
        <f t="shared" si="1"/>
        <v>-0.36860411825717815</v>
      </c>
      <c r="I22" s="681">
        <f>G22/$G$20</f>
        <v>1.4796979541391272E-3</v>
      </c>
    </row>
    <row r="23" spans="1:9" x14ac:dyDescent="0.2">
      <c r="A23" s="501" t="s">
        <v>251</v>
      </c>
      <c r="B23" s="679">
        <v>0</v>
      </c>
      <c r="C23" s="680">
        <v>0</v>
      </c>
      <c r="D23" s="677" t="s">
        <v>247</v>
      </c>
      <c r="E23" s="678"/>
      <c r="F23" s="514">
        <v>2698</v>
      </c>
      <c r="G23" s="513">
        <v>900</v>
      </c>
      <c r="H23" s="515">
        <f t="shared" si="1"/>
        <v>-0.66641957005189034</v>
      </c>
      <c r="I23" s="681">
        <f>G23/$G$20</f>
        <v>6.7834045620332711E-4</v>
      </c>
    </row>
    <row r="24" spans="1:9" x14ac:dyDescent="0.2">
      <c r="A24" s="501" t="s">
        <v>265</v>
      </c>
      <c r="B24" s="679">
        <v>0</v>
      </c>
      <c r="C24" s="680">
        <v>0</v>
      </c>
      <c r="D24" s="677" t="s">
        <v>247</v>
      </c>
      <c r="E24" s="678"/>
      <c r="F24" s="514">
        <v>2800</v>
      </c>
      <c r="G24" s="513">
        <v>0</v>
      </c>
      <c r="H24" s="515" t="s">
        <v>247</v>
      </c>
      <c r="I24" s="559" t="s">
        <v>247</v>
      </c>
    </row>
    <row r="25" spans="1:9" x14ac:dyDescent="0.2">
      <c r="A25" s="507" t="s">
        <v>576</v>
      </c>
      <c r="B25" s="508">
        <f>SUM(B26:B32)</f>
        <v>222607.74999999997</v>
      </c>
      <c r="C25" s="509">
        <f>SUM(C26:C32)</f>
        <v>184853.59800000003</v>
      </c>
      <c r="D25" s="510">
        <f t="shared" ref="D25:D54" si="2">(C25-B25)/B25</f>
        <v>-0.16959945015391401</v>
      </c>
      <c r="E25" s="676"/>
      <c r="F25" s="508">
        <f>SUM(F26:F32)</f>
        <v>1440889.6300000001</v>
      </c>
      <c r="G25" s="509">
        <f>SUM(G26:G32)</f>
        <v>1290851.648</v>
      </c>
      <c r="H25" s="511">
        <f t="shared" ref="H25:H64" si="3">(G25-F25)/F25</f>
        <v>-0.10412871248160767</v>
      </c>
      <c r="I25" s="558">
        <f>SUM(I26:I32)</f>
        <v>0.99999999999999989</v>
      </c>
    </row>
    <row r="26" spans="1:9" x14ac:dyDescent="0.2">
      <c r="A26" s="516" t="s">
        <v>249</v>
      </c>
      <c r="B26" s="406">
        <v>137040.04999999999</v>
      </c>
      <c r="C26" s="406">
        <v>107082.398</v>
      </c>
      <c r="D26" s="677">
        <f t="shared" si="2"/>
        <v>-0.21860508661519015</v>
      </c>
      <c r="E26" s="678"/>
      <c r="F26" s="514">
        <v>919128.14999999991</v>
      </c>
      <c r="G26" s="513">
        <v>792297.74800000002</v>
      </c>
      <c r="H26" s="515">
        <f t="shared" si="3"/>
        <v>-0.13798990053780846</v>
      </c>
      <c r="I26" s="559">
        <f t="shared" ref="I26:I32" si="4">G26/$G$25</f>
        <v>0.61377908857889141</v>
      </c>
    </row>
    <row r="27" spans="1:9" x14ac:dyDescent="0.2">
      <c r="A27" s="516" t="s">
        <v>250</v>
      </c>
      <c r="B27" s="406">
        <v>58144.2</v>
      </c>
      <c r="C27" s="406">
        <v>51074.1</v>
      </c>
      <c r="D27" s="677">
        <f t="shared" si="2"/>
        <v>-0.12159596313991763</v>
      </c>
      <c r="E27" s="678"/>
      <c r="F27" s="514">
        <v>321367.2</v>
      </c>
      <c r="G27" s="513">
        <v>321747.89999999997</v>
      </c>
      <c r="H27" s="515">
        <f t="shared" si="3"/>
        <v>1.1846261846260398E-3</v>
      </c>
      <c r="I27" s="559">
        <f t="shared" si="4"/>
        <v>0.24925242222722091</v>
      </c>
    </row>
    <row r="28" spans="1:9" x14ac:dyDescent="0.2">
      <c r="A28" s="516" t="s">
        <v>256</v>
      </c>
      <c r="B28" s="406">
        <v>8593</v>
      </c>
      <c r="C28" s="406">
        <v>12745.5</v>
      </c>
      <c r="D28" s="677">
        <f t="shared" si="2"/>
        <v>0.48324217386244617</v>
      </c>
      <c r="E28" s="678"/>
      <c r="F28" s="514">
        <v>46502.94</v>
      </c>
      <c r="G28" s="513">
        <v>69670.8</v>
      </c>
      <c r="H28" s="515">
        <f t="shared" si="3"/>
        <v>0.49820204916076272</v>
      </c>
      <c r="I28" s="559">
        <f t="shared" si="4"/>
        <v>5.3972739708660927E-2</v>
      </c>
    </row>
    <row r="29" spans="1:9" x14ac:dyDescent="0.2">
      <c r="A29" s="516" t="s">
        <v>262</v>
      </c>
      <c r="B29" s="406">
        <v>2036.6000000000001</v>
      </c>
      <c r="C29" s="406">
        <v>3527.6</v>
      </c>
      <c r="D29" s="677">
        <f t="shared" si="2"/>
        <v>0.73210252381419993</v>
      </c>
      <c r="E29" s="678"/>
      <c r="F29" s="514">
        <v>18785.599999999999</v>
      </c>
      <c r="G29" s="513">
        <v>36326.050000000003</v>
      </c>
      <c r="H29" s="515">
        <f t="shared" si="3"/>
        <v>0.93371784771314226</v>
      </c>
      <c r="I29" s="559">
        <f t="shared" si="4"/>
        <v>2.8141150113014383E-2</v>
      </c>
    </row>
    <row r="30" spans="1:9" x14ac:dyDescent="0.2">
      <c r="A30" s="516" t="s">
        <v>258</v>
      </c>
      <c r="B30" s="406">
        <v>3558.9</v>
      </c>
      <c r="C30" s="406">
        <v>5969</v>
      </c>
      <c r="D30" s="677">
        <f t="shared" si="2"/>
        <v>0.67720363033521591</v>
      </c>
      <c r="E30" s="678"/>
      <c r="F30" s="514">
        <v>17669.2</v>
      </c>
      <c r="G30" s="513">
        <v>24578.400000000001</v>
      </c>
      <c r="H30" s="515">
        <f t="shared" si="3"/>
        <v>0.39103072012315215</v>
      </c>
      <c r="I30" s="559">
        <f t="shared" si="4"/>
        <v>1.9040452896412152E-2</v>
      </c>
    </row>
    <row r="31" spans="1:9" x14ac:dyDescent="0.2">
      <c r="A31" s="516" t="s">
        <v>259</v>
      </c>
      <c r="B31" s="406">
        <v>3971</v>
      </c>
      <c r="C31" s="406">
        <v>0</v>
      </c>
      <c r="D31" s="677" t="s">
        <v>247</v>
      </c>
      <c r="E31" s="678"/>
      <c r="F31" s="514">
        <v>21828</v>
      </c>
      <c r="G31" s="513">
        <v>20174</v>
      </c>
      <c r="H31" s="515">
        <f t="shared" si="3"/>
        <v>-7.5774234927615911E-2</v>
      </c>
      <c r="I31" s="559">
        <f t="shared" si="4"/>
        <v>1.5628441913721754E-2</v>
      </c>
    </row>
    <row r="32" spans="1:9" x14ac:dyDescent="0.2">
      <c r="A32" s="501" t="s">
        <v>252</v>
      </c>
      <c r="B32" s="512">
        <v>9263.9999999999709</v>
      </c>
      <c r="C32" s="513">
        <v>4455.0000000000291</v>
      </c>
      <c r="D32" s="677">
        <f t="shared" si="2"/>
        <v>-0.5191062176165756</v>
      </c>
      <c r="E32" s="678"/>
      <c r="F32" s="514">
        <v>95608.54000000027</v>
      </c>
      <c r="G32" s="513">
        <v>26056.75</v>
      </c>
      <c r="H32" s="515">
        <f t="shared" si="3"/>
        <v>-0.72746419932780138</v>
      </c>
      <c r="I32" s="559">
        <f t="shared" si="4"/>
        <v>2.0185704562078383E-2</v>
      </c>
    </row>
    <row r="33" spans="1:9" x14ac:dyDescent="0.2">
      <c r="A33" s="507" t="s">
        <v>541</v>
      </c>
      <c r="B33" s="508">
        <f>SUM(B34:B39)</f>
        <v>160544.96999999997</v>
      </c>
      <c r="C33" s="509">
        <f>SUM(C34:C39)</f>
        <v>198191.03000000003</v>
      </c>
      <c r="D33" s="510">
        <f t="shared" si="2"/>
        <v>0.23448919016273173</v>
      </c>
      <c r="E33" s="676"/>
      <c r="F33" s="508">
        <f>SUM(F34:F39)</f>
        <v>911872.6</v>
      </c>
      <c r="G33" s="509">
        <f>SUM(G34:G39)</f>
        <v>1061092.8050000002</v>
      </c>
      <c r="H33" s="511">
        <f t="shared" si="3"/>
        <v>0.16364150540327693</v>
      </c>
      <c r="I33" s="558">
        <f>SUM(I34:I39)</f>
        <v>1</v>
      </c>
    </row>
    <row r="34" spans="1:9" x14ac:dyDescent="0.2">
      <c r="A34" s="501" t="s">
        <v>255</v>
      </c>
      <c r="B34" s="512">
        <v>39603</v>
      </c>
      <c r="C34" s="513">
        <v>37572.620000000003</v>
      </c>
      <c r="D34" s="677">
        <f t="shared" si="2"/>
        <v>-5.1268338257202672E-2</v>
      </c>
      <c r="E34" s="678"/>
      <c r="F34" s="514">
        <v>232991.08000000002</v>
      </c>
      <c r="G34" s="513">
        <v>221797.03</v>
      </c>
      <c r="H34" s="515">
        <f t="shared" si="3"/>
        <v>-4.8044972365465739E-2</v>
      </c>
      <c r="I34" s="559">
        <f t="shared" ref="I34:I39" si="5">G34/$G$33</f>
        <v>0.20902698515611928</v>
      </c>
    </row>
    <row r="35" spans="1:9" x14ac:dyDescent="0.2">
      <c r="A35" s="501" t="s">
        <v>256</v>
      </c>
      <c r="B35" s="512">
        <v>34753.14</v>
      </c>
      <c r="C35" s="513">
        <v>35038.46</v>
      </c>
      <c r="D35" s="677">
        <f t="shared" si="2"/>
        <v>8.2099056373035571E-3</v>
      </c>
      <c r="E35" s="678"/>
      <c r="F35" s="514">
        <v>163755.29999999999</v>
      </c>
      <c r="G35" s="513">
        <v>198545.00999999998</v>
      </c>
      <c r="H35" s="515">
        <f t="shared" si="3"/>
        <v>0.21244936805098824</v>
      </c>
      <c r="I35" s="559">
        <f t="shared" si="5"/>
        <v>0.1871137086826255</v>
      </c>
    </row>
    <row r="36" spans="1:9" x14ac:dyDescent="0.2">
      <c r="A36" s="501" t="s">
        <v>249</v>
      </c>
      <c r="B36" s="512">
        <v>28403.52</v>
      </c>
      <c r="C36" s="513">
        <v>23879.35</v>
      </c>
      <c r="D36" s="677">
        <f t="shared" si="2"/>
        <v>-0.15928201856671292</v>
      </c>
      <c r="E36" s="678"/>
      <c r="F36" s="514">
        <v>119404.67</v>
      </c>
      <c r="G36" s="513">
        <v>190048.56500000003</v>
      </c>
      <c r="H36" s="515">
        <f t="shared" si="3"/>
        <v>0.59163427192588058</v>
      </c>
      <c r="I36" s="1010">
        <f t="shared" si="5"/>
        <v>0.17910644960032501</v>
      </c>
    </row>
    <row r="37" spans="1:9" x14ac:dyDescent="0.2">
      <c r="A37" s="501" t="s">
        <v>262</v>
      </c>
      <c r="B37" s="512">
        <v>12145</v>
      </c>
      <c r="C37" s="513">
        <v>40777.800000000003</v>
      </c>
      <c r="D37" s="677">
        <f t="shared" si="2"/>
        <v>2.3575792507204612</v>
      </c>
      <c r="E37" s="678"/>
      <c r="F37" s="514">
        <v>63796.959999999992</v>
      </c>
      <c r="G37" s="513">
        <v>190018.40000000002</v>
      </c>
      <c r="H37" s="515">
        <f t="shared" si="3"/>
        <v>1.9784867492118754</v>
      </c>
      <c r="I37" s="1010">
        <f t="shared" si="5"/>
        <v>0.17907802136119469</v>
      </c>
    </row>
    <row r="38" spans="1:9" x14ac:dyDescent="0.2">
      <c r="A38" s="501" t="s">
        <v>253</v>
      </c>
      <c r="B38" s="512">
        <v>6252.8</v>
      </c>
      <c r="C38" s="513">
        <v>36784</v>
      </c>
      <c r="D38" s="677">
        <f t="shared" si="2"/>
        <v>4.8828045035823955</v>
      </c>
      <c r="E38" s="678"/>
      <c r="F38" s="514">
        <v>25297.199999999997</v>
      </c>
      <c r="G38" s="513">
        <v>97986</v>
      </c>
      <c r="H38" s="515">
        <f t="shared" si="3"/>
        <v>2.8733931027939854</v>
      </c>
      <c r="I38" s="559">
        <f t="shared" si="5"/>
        <v>9.2344420335599184E-2</v>
      </c>
    </row>
    <row r="39" spans="1:9" x14ac:dyDescent="0.2">
      <c r="A39" s="501" t="s">
        <v>252</v>
      </c>
      <c r="B39" s="512">
        <v>39387.509999999966</v>
      </c>
      <c r="C39" s="513">
        <v>24138.800000000047</v>
      </c>
      <c r="D39" s="677">
        <f t="shared" si="2"/>
        <v>-0.38714582363799926</v>
      </c>
      <c r="E39" s="678"/>
      <c r="F39" s="514">
        <v>306627.39</v>
      </c>
      <c r="G39" s="513">
        <v>162697.80000000016</v>
      </c>
      <c r="H39" s="515">
        <f t="shared" si="3"/>
        <v>-0.46939573793456563</v>
      </c>
      <c r="I39" s="559">
        <f t="shared" si="5"/>
        <v>0.15333041486413634</v>
      </c>
    </row>
    <row r="40" spans="1:9" x14ac:dyDescent="0.2">
      <c r="A40" s="507" t="s">
        <v>581</v>
      </c>
      <c r="B40" s="508">
        <f>SUM(B41:B43)</f>
        <v>166883.51</v>
      </c>
      <c r="C40" s="509">
        <f>SUM(C41:C43)</f>
        <v>170341.06</v>
      </c>
      <c r="D40" s="510">
        <f t="shared" si="2"/>
        <v>2.0718344191106648E-2</v>
      </c>
      <c r="E40" s="676"/>
      <c r="F40" s="508">
        <f>SUM(F41:F43)</f>
        <v>309779.98</v>
      </c>
      <c r="G40" s="509">
        <f>SUM(G41:G43)</f>
        <v>756083.37999999989</v>
      </c>
      <c r="H40" s="511">
        <f>(G40-F40)/F40</f>
        <v>1.4407109200536456</v>
      </c>
      <c r="I40" s="558">
        <f>SUM(I41:I43)</f>
        <v>1</v>
      </c>
    </row>
    <row r="41" spans="1:9" x14ac:dyDescent="0.2">
      <c r="A41" s="501" t="s">
        <v>253</v>
      </c>
      <c r="B41" s="512">
        <v>166605.51</v>
      </c>
      <c r="C41" s="513">
        <v>170041.06</v>
      </c>
      <c r="D41" s="677">
        <f t="shared" si="2"/>
        <v>2.0620866620797765E-2</v>
      </c>
      <c r="E41" s="678"/>
      <c r="F41" s="514">
        <v>307581.98</v>
      </c>
      <c r="G41" s="513">
        <v>753400.37999999989</v>
      </c>
      <c r="H41" s="515">
        <f>(G41-F41)/F41</f>
        <v>1.449429514693936</v>
      </c>
      <c r="I41" s="559">
        <f>G41/$G$40</f>
        <v>0.99645144957425202</v>
      </c>
    </row>
    <row r="42" spans="1:9" x14ac:dyDescent="0.2">
      <c r="A42" s="501" t="s">
        <v>250</v>
      </c>
      <c r="B42" s="512">
        <v>278</v>
      </c>
      <c r="C42" s="513">
        <v>300</v>
      </c>
      <c r="D42" s="677">
        <f t="shared" si="2"/>
        <v>7.9136690647482008E-2</v>
      </c>
      <c r="E42" s="678"/>
      <c r="F42" s="514">
        <v>2196</v>
      </c>
      <c r="G42" s="513">
        <v>2683</v>
      </c>
      <c r="H42" s="515">
        <f>(G42-F42)/F42</f>
        <v>0.22176684881602915</v>
      </c>
      <c r="I42" s="559">
        <f>G42/$G$40</f>
        <v>3.5485504257480177E-3</v>
      </c>
    </row>
    <row r="43" spans="1:9" x14ac:dyDescent="0.2">
      <c r="A43" s="501" t="s">
        <v>256</v>
      </c>
      <c r="B43" s="512">
        <v>0</v>
      </c>
      <c r="C43" s="513">
        <v>0</v>
      </c>
      <c r="D43" s="682" t="s">
        <v>247</v>
      </c>
      <c r="E43" s="678"/>
      <c r="F43" s="514">
        <v>2</v>
      </c>
      <c r="G43" s="513">
        <v>0</v>
      </c>
      <c r="H43" s="515" t="s">
        <v>247</v>
      </c>
      <c r="I43" s="559" t="s">
        <v>247</v>
      </c>
    </row>
    <row r="44" spans="1:9" x14ac:dyDescent="0.2">
      <c r="A44" s="507" t="s">
        <v>578</v>
      </c>
      <c r="B44" s="508">
        <f>SUM(B45:B49)</f>
        <v>89524.482999999993</v>
      </c>
      <c r="C44" s="509">
        <f>SUM(C45:C49)</f>
        <v>129874.56200000001</v>
      </c>
      <c r="D44" s="510">
        <f t="shared" si="2"/>
        <v>0.45071557687744496</v>
      </c>
      <c r="E44" s="676"/>
      <c r="F44" s="508">
        <f>SUM(F45:F49)</f>
        <v>572602.853</v>
      </c>
      <c r="G44" s="509">
        <f>SUM(G45:G49)</f>
        <v>619174.09699999995</v>
      </c>
      <c r="H44" s="511">
        <f t="shared" si="3"/>
        <v>8.1332539221560515E-2</v>
      </c>
      <c r="I44" s="558">
        <f>SUM(I45:I49)</f>
        <v>0.99999999999999989</v>
      </c>
    </row>
    <row r="45" spans="1:9" x14ac:dyDescent="0.2">
      <c r="A45" s="501" t="s">
        <v>250</v>
      </c>
      <c r="B45" s="512">
        <v>78450</v>
      </c>
      <c r="C45" s="513">
        <v>112930</v>
      </c>
      <c r="D45" s="677">
        <f>(C45-B45)/B45</f>
        <v>0.43951561504142767</v>
      </c>
      <c r="E45" s="678"/>
      <c r="F45" s="514">
        <v>475974</v>
      </c>
      <c r="G45" s="513">
        <v>490096.54499999998</v>
      </c>
      <c r="H45" s="515">
        <f t="shared" si="3"/>
        <v>2.9670832860618404E-2</v>
      </c>
      <c r="I45" s="559">
        <f>G45/$G$44</f>
        <v>0.79153270037393053</v>
      </c>
    </row>
    <row r="46" spans="1:9" x14ac:dyDescent="0.2">
      <c r="A46" s="501" t="s">
        <v>253</v>
      </c>
      <c r="B46" s="512">
        <v>2508.64</v>
      </c>
      <c r="C46" s="513">
        <v>10037.27</v>
      </c>
      <c r="D46" s="677">
        <f t="shared" si="2"/>
        <v>3.0010802665986356</v>
      </c>
      <c r="E46" s="678"/>
      <c r="F46" s="514">
        <v>51327.21</v>
      </c>
      <c r="G46" s="513">
        <v>77557.3</v>
      </c>
      <c r="H46" s="515">
        <f t="shared" si="3"/>
        <v>0.51103673860316978</v>
      </c>
      <c r="I46" s="559">
        <f t="shared" ref="I46:I49" si="6">G46/$G$44</f>
        <v>0.12525927744034809</v>
      </c>
    </row>
    <row r="47" spans="1:9" x14ac:dyDescent="0.2">
      <c r="A47" s="501" t="s">
        <v>248</v>
      </c>
      <c r="B47" s="512">
        <v>6473</v>
      </c>
      <c r="C47" s="513">
        <v>6064</v>
      </c>
      <c r="D47" s="677">
        <f t="shared" si="2"/>
        <v>-6.3185539935115095E-2</v>
      </c>
      <c r="E47" s="678"/>
      <c r="F47" s="514">
        <v>31209</v>
      </c>
      <c r="G47" s="513">
        <v>33020</v>
      </c>
      <c r="H47" s="515">
        <f t="shared" si="3"/>
        <v>5.8028132910378415E-2</v>
      </c>
      <c r="I47" s="559">
        <f t="shared" si="6"/>
        <v>5.3329104301984391E-2</v>
      </c>
    </row>
    <row r="48" spans="1:9" x14ac:dyDescent="0.2">
      <c r="A48" s="501" t="s">
        <v>249</v>
      </c>
      <c r="B48" s="512">
        <v>1823</v>
      </c>
      <c r="C48" s="513">
        <v>0</v>
      </c>
      <c r="D48" s="677" t="s">
        <v>247</v>
      </c>
      <c r="E48" s="678"/>
      <c r="F48" s="514">
        <v>13822.8</v>
      </c>
      <c r="G48" s="513">
        <v>17656.96</v>
      </c>
      <c r="H48" s="515">
        <f t="shared" si="3"/>
        <v>0.27737940214717716</v>
      </c>
      <c r="I48" s="559">
        <f t="shared" si="6"/>
        <v>2.8516955223984442E-2</v>
      </c>
    </row>
    <row r="49" spans="1:13" x14ac:dyDescent="0.2">
      <c r="A49" s="501" t="s">
        <v>264</v>
      </c>
      <c r="B49" s="512">
        <v>269.84299999999996</v>
      </c>
      <c r="C49" s="513">
        <v>843.29200000000003</v>
      </c>
      <c r="D49" s="677">
        <f t="shared" si="2"/>
        <v>2.1251209036365597</v>
      </c>
      <c r="E49" s="678"/>
      <c r="F49" s="514">
        <v>269.84299999999996</v>
      </c>
      <c r="G49" s="513">
        <v>843.29200000000003</v>
      </c>
      <c r="H49" s="515">
        <f t="shared" si="3"/>
        <v>2.1251209036365597</v>
      </c>
      <c r="I49" s="559">
        <f t="shared" si="6"/>
        <v>1.3619626597525447E-3</v>
      </c>
    </row>
    <row r="50" spans="1:13" x14ac:dyDescent="0.2">
      <c r="A50" s="507" t="s">
        <v>579</v>
      </c>
      <c r="B50" s="508">
        <f>SUM(B51:B55)</f>
        <v>82203.539999999994</v>
      </c>
      <c r="C50" s="509">
        <f>SUM(C51:C55)</f>
        <v>87124</v>
      </c>
      <c r="D50" s="510">
        <f t="shared" si="2"/>
        <v>5.9857032920966745E-2</v>
      </c>
      <c r="E50" s="676"/>
      <c r="F50" s="508">
        <f>SUM(F51:F55)</f>
        <v>528471.61</v>
      </c>
      <c r="G50" s="509">
        <f>SUM(G51:G55)</f>
        <v>463574.62599999999</v>
      </c>
      <c r="H50" s="511">
        <f>(G50-F50)/F50</f>
        <v>-0.12280126835952455</v>
      </c>
      <c r="I50" s="558">
        <f>SUM(I51:I55)</f>
        <v>1</v>
      </c>
      <c r="L50" s="517"/>
      <c r="M50" s="517"/>
    </row>
    <row r="51" spans="1:13" x14ac:dyDescent="0.2">
      <c r="A51" s="501" t="s">
        <v>249</v>
      </c>
      <c r="B51" s="512">
        <v>47362</v>
      </c>
      <c r="C51" s="513">
        <v>49070</v>
      </c>
      <c r="D51" s="677">
        <f t="shared" si="2"/>
        <v>3.6062666272539165E-2</v>
      </c>
      <c r="E51" s="678"/>
      <c r="F51" s="514">
        <v>295513</v>
      </c>
      <c r="G51" s="513">
        <v>296871.12599999999</v>
      </c>
      <c r="H51" s="515">
        <f>(G51-F51)/F51</f>
        <v>4.5958248875683618E-3</v>
      </c>
      <c r="I51" s="559">
        <f>G51/$G$50</f>
        <v>0.64039554658455355</v>
      </c>
    </row>
    <row r="52" spans="1:13" x14ac:dyDescent="0.2">
      <c r="A52" s="501" t="s">
        <v>256</v>
      </c>
      <c r="B52" s="512">
        <v>30961.9</v>
      </c>
      <c r="C52" s="513">
        <v>33974</v>
      </c>
      <c r="D52" s="677">
        <f t="shared" si="2"/>
        <v>9.7284081403273007E-2</v>
      </c>
      <c r="E52" s="678"/>
      <c r="F52" s="514">
        <v>208509.8</v>
      </c>
      <c r="G52" s="513">
        <v>142450.20000000001</v>
      </c>
      <c r="H52" s="515">
        <f>(G52-F52)/F52</f>
        <v>-0.31681772271615044</v>
      </c>
      <c r="I52" s="559">
        <f>G52/$G$50</f>
        <v>0.30728644755461665</v>
      </c>
    </row>
    <row r="53" spans="1:13" x14ac:dyDescent="0.2">
      <c r="A53" s="501" t="s">
        <v>263</v>
      </c>
      <c r="B53" s="512">
        <v>3000</v>
      </c>
      <c r="C53" s="513">
        <v>3200</v>
      </c>
      <c r="D53" s="677">
        <f t="shared" si="2"/>
        <v>6.6666666666666666E-2</v>
      </c>
      <c r="E53" s="678"/>
      <c r="F53" s="514">
        <v>19200</v>
      </c>
      <c r="G53" s="513">
        <v>18950</v>
      </c>
      <c r="H53" s="515">
        <f>(G53-F53)/F53</f>
        <v>-1.3020833333333334E-2</v>
      </c>
      <c r="I53" s="559">
        <f>G53/$G$50</f>
        <v>4.0877992317034192E-2</v>
      </c>
    </row>
    <row r="54" spans="1:13" x14ac:dyDescent="0.2">
      <c r="A54" s="501" t="s">
        <v>262</v>
      </c>
      <c r="B54" s="512">
        <v>879.64</v>
      </c>
      <c r="C54" s="513">
        <v>860</v>
      </c>
      <c r="D54" s="677">
        <f t="shared" si="2"/>
        <v>-2.2327315720067284E-2</v>
      </c>
      <c r="E54" s="678"/>
      <c r="F54" s="514">
        <v>5248.81</v>
      </c>
      <c r="G54" s="513">
        <v>5283.3</v>
      </c>
      <c r="H54" s="515">
        <f>(G54-F54)/F54</f>
        <v>6.5710132391913175E-3</v>
      </c>
      <c r="I54" s="559">
        <f>G54/$G$50</f>
        <v>1.1396870543988748E-2</v>
      </c>
    </row>
    <row r="55" spans="1:13" x14ac:dyDescent="0.2">
      <c r="A55" s="501" t="s">
        <v>253</v>
      </c>
      <c r="B55" s="512">
        <v>0</v>
      </c>
      <c r="C55" s="513">
        <v>20</v>
      </c>
      <c r="D55" s="677" t="s">
        <v>246</v>
      </c>
      <c r="E55" s="678"/>
      <c r="F55" s="514">
        <v>0</v>
      </c>
      <c r="G55" s="513">
        <v>20</v>
      </c>
      <c r="H55" s="515" t="s">
        <v>246</v>
      </c>
      <c r="I55" s="1010">
        <f>G55/$G$50</f>
        <v>4.3142999806896251E-5</v>
      </c>
    </row>
    <row r="56" spans="1:13" x14ac:dyDescent="0.2">
      <c r="A56" s="507" t="s">
        <v>582</v>
      </c>
      <c r="B56" s="508">
        <f>SUM(B57)</f>
        <v>88578.63</v>
      </c>
      <c r="C56" s="509">
        <f>SUM(C57)</f>
        <v>86648.54</v>
      </c>
      <c r="D56" s="510">
        <f t="shared" ref="D56:D57" si="7">(C56-B56)/B56</f>
        <v>-2.1789567077296308E-2</v>
      </c>
      <c r="E56" s="676"/>
      <c r="F56" s="508">
        <f>SUM(F57)</f>
        <v>503723.04</v>
      </c>
      <c r="G56" s="509">
        <f>SUM(G57)</f>
        <v>443012.26</v>
      </c>
      <c r="H56" s="511">
        <f t="shared" ref="H56:H57" si="8">(G56-F56)/F56</f>
        <v>-0.12052412770319176</v>
      </c>
      <c r="I56" s="558">
        <f>SUM(I57)</f>
        <v>1</v>
      </c>
    </row>
    <row r="57" spans="1:13" x14ac:dyDescent="0.2">
      <c r="A57" s="501" t="s">
        <v>253</v>
      </c>
      <c r="B57" s="512">
        <v>88578.63</v>
      </c>
      <c r="C57" s="513">
        <v>86648.54</v>
      </c>
      <c r="D57" s="677">
        <f t="shared" si="7"/>
        <v>-2.1789567077296308E-2</v>
      </c>
      <c r="E57" s="678"/>
      <c r="F57" s="514">
        <v>503723.04</v>
      </c>
      <c r="G57" s="513">
        <v>443012.26</v>
      </c>
      <c r="H57" s="515">
        <f t="shared" si="8"/>
        <v>-0.12052412770319176</v>
      </c>
      <c r="I57" s="559">
        <f>G57/$G$56</f>
        <v>1</v>
      </c>
    </row>
    <row r="58" spans="1:13" x14ac:dyDescent="0.2">
      <c r="A58" s="507" t="s">
        <v>580</v>
      </c>
      <c r="B58" s="508">
        <f>SUM(B59:B64)</f>
        <v>76385.029699999999</v>
      </c>
      <c r="C58" s="509">
        <f>SUM(C59:C64)</f>
        <v>86216.444000000003</v>
      </c>
      <c r="D58" s="510">
        <f>(C58-B58)/B58</f>
        <v>0.12870865323496763</v>
      </c>
      <c r="E58" s="676"/>
      <c r="F58" s="508">
        <f>SUM(F59:F64)</f>
        <v>503240.37239999999</v>
      </c>
      <c r="G58" s="509">
        <f>SUM(G59:G64)</f>
        <v>402349.63300000003</v>
      </c>
      <c r="H58" s="511">
        <f t="shared" si="3"/>
        <v>-0.20048220479379003</v>
      </c>
      <c r="I58" s="558">
        <f>SUM(I59:I64)</f>
        <v>1.0000000000000002</v>
      </c>
    </row>
    <row r="59" spans="1:13" x14ac:dyDescent="0.2">
      <c r="A59" s="501" t="s">
        <v>249</v>
      </c>
      <c r="B59" s="512">
        <v>50086.879999999997</v>
      </c>
      <c r="C59" s="513">
        <v>49771.9</v>
      </c>
      <c r="D59" s="677">
        <f>(C59-B59)/B59</f>
        <v>-6.2886728021389225E-3</v>
      </c>
      <c r="E59" s="678"/>
      <c r="F59" s="514">
        <v>341558.38</v>
      </c>
      <c r="G59" s="513">
        <v>233642.75000000003</v>
      </c>
      <c r="H59" s="515">
        <f t="shared" si="3"/>
        <v>-0.31595076074549827</v>
      </c>
      <c r="I59" s="559">
        <f t="shared" ref="I59:I64" si="9">G59/$G$58</f>
        <v>0.58069581984681473</v>
      </c>
    </row>
    <row r="60" spans="1:13" x14ac:dyDescent="0.2">
      <c r="A60" s="501" t="s">
        <v>262</v>
      </c>
      <c r="B60" s="512">
        <v>11556.85</v>
      </c>
      <c r="C60" s="513">
        <v>8488.4500000000007</v>
      </c>
      <c r="D60" s="677">
        <f>(C60-B60)/B60</f>
        <v>-0.26550487373289433</v>
      </c>
      <c r="E60" s="678"/>
      <c r="F60" s="514">
        <v>72691.240000000005</v>
      </c>
      <c r="G60" s="513">
        <v>57947.619999999995</v>
      </c>
      <c r="H60" s="515">
        <f t="shared" si="3"/>
        <v>-0.20282526477743409</v>
      </c>
      <c r="I60" s="559">
        <f t="shared" si="9"/>
        <v>0.14402304674153882</v>
      </c>
    </row>
    <row r="61" spans="1:13" x14ac:dyDescent="0.2">
      <c r="A61" s="501" t="s">
        <v>259</v>
      </c>
      <c r="B61" s="512">
        <v>7442.93</v>
      </c>
      <c r="C61" s="513">
        <v>8922.99</v>
      </c>
      <c r="D61" s="677">
        <f>(C61-B61)/B61</f>
        <v>0.19885448338221634</v>
      </c>
      <c r="E61" s="678"/>
      <c r="F61" s="514">
        <v>36082.080000000002</v>
      </c>
      <c r="G61" s="513">
        <v>51413.85</v>
      </c>
      <c r="H61" s="515">
        <f t="shared" si="3"/>
        <v>0.4249136967713612</v>
      </c>
      <c r="I61" s="559">
        <f t="shared" si="9"/>
        <v>0.12778401117617025</v>
      </c>
    </row>
    <row r="62" spans="1:13" x14ac:dyDescent="0.2">
      <c r="A62" s="501" t="s">
        <v>248</v>
      </c>
      <c r="B62" s="512">
        <v>1311.04</v>
      </c>
      <c r="C62" s="513">
        <v>9707.2800000000007</v>
      </c>
      <c r="D62" s="677">
        <f t="shared" ref="D62:D72" si="10">(C62-B62)/B62</f>
        <v>6.4042592140590688</v>
      </c>
      <c r="E62" s="678"/>
      <c r="F62" s="514">
        <v>9144.61</v>
      </c>
      <c r="G62" s="513">
        <v>21939.739999999998</v>
      </c>
      <c r="H62" s="515">
        <f t="shared" si="3"/>
        <v>1.3991990910492624</v>
      </c>
      <c r="I62" s="559">
        <f t="shared" si="9"/>
        <v>5.452904190917951E-2</v>
      </c>
    </row>
    <row r="63" spans="1:13" x14ac:dyDescent="0.2">
      <c r="A63" s="501" t="s">
        <v>267</v>
      </c>
      <c r="B63" s="512">
        <v>2973.46</v>
      </c>
      <c r="C63" s="513">
        <v>5558.05</v>
      </c>
      <c r="D63" s="677">
        <f t="shared" si="10"/>
        <v>0.86921969691874112</v>
      </c>
      <c r="E63" s="678"/>
      <c r="F63" s="514">
        <v>14575.23</v>
      </c>
      <c r="G63" s="513">
        <v>18501.36</v>
      </c>
      <c r="H63" s="515">
        <f t="shared" si="3"/>
        <v>0.26937002023295697</v>
      </c>
      <c r="I63" s="559">
        <f t="shared" si="9"/>
        <v>4.5983290358810887E-2</v>
      </c>
    </row>
    <row r="64" spans="1:13" x14ac:dyDescent="0.2">
      <c r="A64" s="501" t="s">
        <v>252</v>
      </c>
      <c r="B64" s="512">
        <v>3013.8696999999956</v>
      </c>
      <c r="C64" s="513">
        <v>3767.7739999999903</v>
      </c>
      <c r="D64" s="677">
        <f t="shared" si="10"/>
        <v>0.2501449548399507</v>
      </c>
      <c r="E64" s="678"/>
      <c r="F64" s="514">
        <v>29188.832400000014</v>
      </c>
      <c r="G64" s="513">
        <v>18904.313000000082</v>
      </c>
      <c r="H64" s="515">
        <f t="shared" si="3"/>
        <v>-0.35234432330359083</v>
      </c>
      <c r="I64" s="559">
        <f t="shared" si="9"/>
        <v>4.6984789967486014E-2</v>
      </c>
    </row>
    <row r="65" spans="1:9" x14ac:dyDescent="0.2">
      <c r="A65" s="507" t="s">
        <v>583</v>
      </c>
      <c r="B65" s="508">
        <f>SUM(B66:B68)</f>
        <v>21120.65</v>
      </c>
      <c r="C65" s="509">
        <f>SUM(C66:C68)</f>
        <v>42209.375</v>
      </c>
      <c r="D65" s="510">
        <f>(C65-B65)/B65</f>
        <v>0.99848844614157217</v>
      </c>
      <c r="E65" s="676"/>
      <c r="F65" s="508">
        <f>SUM(F66:F68)</f>
        <v>114228.81999999999</v>
      </c>
      <c r="G65" s="509">
        <f>SUM(G66:G68)</f>
        <v>220022.17</v>
      </c>
      <c r="H65" s="511">
        <f>(G65-F65)/F65</f>
        <v>0.92615287455477546</v>
      </c>
      <c r="I65" s="558">
        <f>SUM(I66:I68)</f>
        <v>1</v>
      </c>
    </row>
    <row r="66" spans="1:9" x14ac:dyDescent="0.2">
      <c r="A66" s="518" t="s">
        <v>248</v>
      </c>
      <c r="B66" s="519">
        <v>19853.84</v>
      </c>
      <c r="C66" s="520">
        <v>40426.324999999997</v>
      </c>
      <c r="D66" s="677">
        <f>(C66-B66)/B66</f>
        <v>1.0361967760392949</v>
      </c>
      <c r="E66" s="683"/>
      <c r="F66" s="519">
        <v>109464.93</v>
      </c>
      <c r="G66" s="520">
        <v>174151.08500000002</v>
      </c>
      <c r="H66" s="515">
        <f>(G66-F66)/F66</f>
        <v>0.59093040117962925</v>
      </c>
      <c r="I66" s="560">
        <f>G66/$G$65</f>
        <v>0.79151607767526344</v>
      </c>
    </row>
    <row r="67" spans="1:9" x14ac:dyDescent="0.2">
      <c r="A67" s="518" t="s">
        <v>250</v>
      </c>
      <c r="B67" s="519">
        <v>1191.81</v>
      </c>
      <c r="C67" s="520">
        <v>1783.05</v>
      </c>
      <c r="D67" s="677">
        <f>(C67-B67)/B67</f>
        <v>0.49608578548594157</v>
      </c>
      <c r="E67" s="683"/>
      <c r="F67" s="519">
        <v>4482.8899999999994</v>
      </c>
      <c r="G67" s="520">
        <v>42374.71</v>
      </c>
      <c r="H67" s="515">
        <f t="shared" ref="H67" si="11">(G67-F67)/F67</f>
        <v>8.4525428908583535</v>
      </c>
      <c r="I67" s="560">
        <f>G67/$G$65</f>
        <v>0.19259291006901713</v>
      </c>
    </row>
    <row r="68" spans="1:9" x14ac:dyDescent="0.2">
      <c r="A68" s="501" t="s">
        <v>267</v>
      </c>
      <c r="B68" s="519">
        <v>75</v>
      </c>
      <c r="C68" s="520">
        <v>0</v>
      </c>
      <c r="D68" s="677" t="s">
        <v>247</v>
      </c>
      <c r="E68" s="683"/>
      <c r="F68" s="684">
        <v>281</v>
      </c>
      <c r="G68" s="520">
        <v>3496.375</v>
      </c>
      <c r="H68" s="515" t="s">
        <v>246</v>
      </c>
      <c r="I68" s="560">
        <f>G68/$G$65</f>
        <v>1.5891012255719501E-2</v>
      </c>
    </row>
    <row r="69" spans="1:9" x14ac:dyDescent="0.2">
      <c r="A69" s="507" t="s">
        <v>584</v>
      </c>
      <c r="B69" s="508">
        <f>SUM(B70:B72)</f>
        <v>32561.84</v>
      </c>
      <c r="C69" s="509">
        <f>SUM(C70:C72)</f>
        <v>28193.72</v>
      </c>
      <c r="D69" s="510">
        <f t="shared" si="10"/>
        <v>-0.13414843878601451</v>
      </c>
      <c r="E69" s="676"/>
      <c r="F69" s="508">
        <f>SUM(F70:F72)</f>
        <v>239561.28</v>
      </c>
      <c r="G69" s="509">
        <f>SUM(G70:G72)</f>
        <v>203855.51</v>
      </c>
      <c r="H69" s="511">
        <f t="shared" ref="H69:H72" si="12">(G69-F69)/F69</f>
        <v>-0.14904649866622849</v>
      </c>
      <c r="I69" s="558">
        <f>SUM(I70:I72)</f>
        <v>1</v>
      </c>
    </row>
    <row r="70" spans="1:9" x14ac:dyDescent="0.2">
      <c r="A70" s="516" t="s">
        <v>248</v>
      </c>
      <c r="B70" s="406">
        <v>24296.720000000001</v>
      </c>
      <c r="C70" s="406">
        <v>23655</v>
      </c>
      <c r="D70" s="677">
        <f t="shared" si="10"/>
        <v>-2.6411795501615081E-2</v>
      </c>
      <c r="E70" s="678"/>
      <c r="F70" s="514">
        <v>149189.5</v>
      </c>
      <c r="G70" s="513">
        <v>133605.29999999999</v>
      </c>
      <c r="H70" s="515">
        <f t="shared" si="12"/>
        <v>-0.10445909397109053</v>
      </c>
      <c r="I70" s="559">
        <f>G70/$G$69</f>
        <v>0.65539214515222077</v>
      </c>
    </row>
    <row r="71" spans="1:9" x14ac:dyDescent="0.2">
      <c r="A71" s="516" t="s">
        <v>250</v>
      </c>
      <c r="B71" s="406">
        <v>4236.09</v>
      </c>
      <c r="C71" s="406">
        <v>3116.7200000000003</v>
      </c>
      <c r="D71" s="677">
        <f t="shared" si="10"/>
        <v>-0.26424603820976417</v>
      </c>
      <c r="E71" s="678"/>
      <c r="F71" s="514">
        <v>67721.440999999992</v>
      </c>
      <c r="G71" s="513">
        <v>55862.48</v>
      </c>
      <c r="H71" s="515">
        <f t="shared" si="12"/>
        <v>-0.17511383137875033</v>
      </c>
      <c r="I71" s="559">
        <f>G71/$G$69</f>
        <v>0.27402977726724187</v>
      </c>
    </row>
    <row r="72" spans="1:9" x14ac:dyDescent="0.2">
      <c r="A72" s="516" t="s">
        <v>259</v>
      </c>
      <c r="B72" s="406">
        <v>4029.0299999999997</v>
      </c>
      <c r="C72" s="406">
        <v>1422</v>
      </c>
      <c r="D72" s="677">
        <f t="shared" si="10"/>
        <v>-0.64706145151562533</v>
      </c>
      <c r="E72" s="678"/>
      <c r="F72" s="514">
        <v>22650.339</v>
      </c>
      <c r="G72" s="513">
        <v>14387.73</v>
      </c>
      <c r="H72" s="515">
        <f t="shared" si="12"/>
        <v>-0.36478963957228194</v>
      </c>
      <c r="I72" s="559">
        <f>G72/$G$69</f>
        <v>7.0578077580537302E-2</v>
      </c>
    </row>
    <row r="73" spans="1:9" x14ac:dyDescent="0.2">
      <c r="A73" s="507" t="s">
        <v>585</v>
      </c>
      <c r="B73" s="508">
        <f>SUM(B74:B79)</f>
        <v>23257.352999999999</v>
      </c>
      <c r="C73" s="509">
        <f>SUM(C74:C79)</f>
        <v>21582.12</v>
      </c>
      <c r="D73" s="510">
        <f>(C73-B73)/B73</f>
        <v>-7.2030252109945625E-2</v>
      </c>
      <c r="E73" s="676"/>
      <c r="F73" s="508">
        <f>SUM(F74:F79)</f>
        <v>164864.489</v>
      </c>
      <c r="G73" s="509">
        <f>SUM(G74:G79)</f>
        <v>129331.967</v>
      </c>
      <c r="H73" s="511">
        <f>(G73-F73)/F73</f>
        <v>-0.21552562480571541</v>
      </c>
      <c r="I73" s="558">
        <f>SUM(I74:I79)</f>
        <v>1</v>
      </c>
    </row>
    <row r="74" spans="1:9" x14ac:dyDescent="0.2">
      <c r="A74" s="518" t="s">
        <v>250</v>
      </c>
      <c r="B74" s="684">
        <v>0</v>
      </c>
      <c r="C74" s="687">
        <v>0</v>
      </c>
      <c r="D74" s="677" t="s">
        <v>247</v>
      </c>
      <c r="E74" s="683"/>
      <c r="F74" s="519">
        <v>103546.6</v>
      </c>
      <c r="G74" s="520">
        <v>75412</v>
      </c>
      <c r="H74" s="515">
        <f>(G74-F74)/F74</f>
        <v>-0.27170954913053641</v>
      </c>
      <c r="I74" s="560">
        <f t="shared" ref="I74:I78" si="13">G74/$G$73</f>
        <v>0.58308863422760748</v>
      </c>
    </row>
    <row r="75" spans="1:9" x14ac:dyDescent="0.2">
      <c r="A75" s="518" t="s">
        <v>248</v>
      </c>
      <c r="B75" s="684">
        <v>20844.213</v>
      </c>
      <c r="C75" s="513">
        <v>21039.82</v>
      </c>
      <c r="D75" s="677">
        <f>(C75-B75)/B75</f>
        <v>9.3842353270905433E-3</v>
      </c>
      <c r="E75" s="683"/>
      <c r="F75" s="519">
        <v>50340.379000000001</v>
      </c>
      <c r="G75" s="520">
        <v>51243.866999999998</v>
      </c>
      <c r="H75" s="515">
        <f t="shared" ref="H75" si="14">(G75-F75)/F75</f>
        <v>1.7947580410548707E-2</v>
      </c>
      <c r="I75" s="560">
        <f t="shared" si="13"/>
        <v>0.39621965233081158</v>
      </c>
    </row>
    <row r="76" spans="1:9" x14ac:dyDescent="0.2">
      <c r="A76" s="501" t="s">
        <v>261</v>
      </c>
      <c r="B76" s="519">
        <v>325</v>
      </c>
      <c r="C76" s="520">
        <v>355</v>
      </c>
      <c r="D76" s="677">
        <f>(C76-B76)/B76</f>
        <v>9.2307692307692313E-2</v>
      </c>
      <c r="E76" s="683"/>
      <c r="F76" s="519">
        <v>1660</v>
      </c>
      <c r="G76" s="520">
        <v>1955</v>
      </c>
      <c r="H76" s="515">
        <f>(G76-F76)/F76</f>
        <v>0.17771084337349397</v>
      </c>
      <c r="I76" s="560">
        <f t="shared" si="13"/>
        <v>1.5116139074881617E-2</v>
      </c>
    </row>
    <row r="77" spans="1:9" x14ac:dyDescent="0.2">
      <c r="A77" s="501" t="s">
        <v>256</v>
      </c>
      <c r="B77" s="519">
        <v>490</v>
      </c>
      <c r="C77" s="520">
        <v>166</v>
      </c>
      <c r="D77" s="677">
        <f t="shared" ref="D77" si="15">(C77-B77)/B77</f>
        <v>-0.66122448979591841</v>
      </c>
      <c r="E77" s="683"/>
      <c r="F77" s="519">
        <v>1525</v>
      </c>
      <c r="G77" s="520">
        <v>635</v>
      </c>
      <c r="H77" s="515">
        <f>(G77-F77)/F77</f>
        <v>-0.58360655737704914</v>
      </c>
      <c r="I77" s="560">
        <f t="shared" si="13"/>
        <v>4.9098456841687099E-3</v>
      </c>
    </row>
    <row r="78" spans="1:9" x14ac:dyDescent="0.2">
      <c r="A78" s="501" t="s">
        <v>268</v>
      </c>
      <c r="B78" s="519">
        <v>0</v>
      </c>
      <c r="C78" s="520">
        <v>21.3</v>
      </c>
      <c r="D78" s="677" t="s">
        <v>246</v>
      </c>
      <c r="E78" s="683"/>
      <c r="F78" s="519">
        <v>66.39</v>
      </c>
      <c r="G78" s="520">
        <v>86.100000000000009</v>
      </c>
      <c r="H78" s="515">
        <f>(G78-F78)/F78</f>
        <v>0.29688206055128796</v>
      </c>
      <c r="I78" s="560">
        <f t="shared" si="13"/>
        <v>6.6572868253059203E-4</v>
      </c>
    </row>
    <row r="79" spans="1:9" x14ac:dyDescent="0.2">
      <c r="A79" s="501" t="s">
        <v>262</v>
      </c>
      <c r="B79" s="512">
        <v>1598.14</v>
      </c>
      <c r="C79" s="513">
        <v>0</v>
      </c>
      <c r="D79" s="677" t="s">
        <v>247</v>
      </c>
      <c r="E79" s="688"/>
      <c r="F79" s="512">
        <v>7726.12</v>
      </c>
      <c r="G79" s="513">
        <v>0</v>
      </c>
      <c r="H79" s="515" t="s">
        <v>247</v>
      </c>
      <c r="I79" s="560" t="s">
        <v>247</v>
      </c>
    </row>
    <row r="80" spans="1:9" x14ac:dyDescent="0.2">
      <c r="A80" s="507" t="s">
        <v>586</v>
      </c>
      <c r="B80" s="508">
        <f>SUM(B81:B82)</f>
        <v>36454</v>
      </c>
      <c r="C80" s="509">
        <f>SUM(C81:C82)</f>
        <v>26717.73</v>
      </c>
      <c r="D80" s="510">
        <f>(C80-B80)/B80</f>
        <v>-0.26708372195095187</v>
      </c>
      <c r="E80" s="676"/>
      <c r="F80" s="508">
        <f>SUM(F81:F82)</f>
        <v>41718.42</v>
      </c>
      <c r="G80" s="509">
        <f>SUM(G81:G82)</f>
        <v>56633.054999999993</v>
      </c>
      <c r="H80" s="511">
        <f>(G80-F80)/F80</f>
        <v>0.35750718747258392</v>
      </c>
      <c r="I80" s="558">
        <f>SUM(I81:I82)</f>
        <v>1</v>
      </c>
    </row>
    <row r="81" spans="1:9" x14ac:dyDescent="0.2">
      <c r="A81" s="518" t="s">
        <v>253</v>
      </c>
      <c r="B81" s="519">
        <v>36454</v>
      </c>
      <c r="C81" s="520">
        <v>25678.85</v>
      </c>
      <c r="D81" s="677">
        <f>(C81-B81)/B81</f>
        <v>-0.29558210347286995</v>
      </c>
      <c r="E81" s="683"/>
      <c r="F81" s="684">
        <v>41570.42</v>
      </c>
      <c r="G81" s="520">
        <v>42946.649999999994</v>
      </c>
      <c r="H81" s="515">
        <f>(G81-F81)/F81</f>
        <v>3.3105992193487484E-2</v>
      </c>
      <c r="I81" s="560">
        <f>(G81/$G$80)</f>
        <v>0.75833186113657469</v>
      </c>
    </row>
    <row r="82" spans="1:9" x14ac:dyDescent="0.2">
      <c r="A82" s="518" t="s">
        <v>256</v>
      </c>
      <c r="B82" s="519">
        <v>0</v>
      </c>
      <c r="C82" s="520">
        <v>1038.8800000000001</v>
      </c>
      <c r="D82" s="677" t="s">
        <v>246</v>
      </c>
      <c r="E82" s="683"/>
      <c r="F82" s="684">
        <v>148</v>
      </c>
      <c r="G82" s="513">
        <v>13686.405000000002</v>
      </c>
      <c r="H82" s="515" t="s">
        <v>246</v>
      </c>
      <c r="I82" s="560">
        <f>(G82/$G$80)</f>
        <v>0.24166813886342534</v>
      </c>
    </row>
    <row r="83" spans="1:9" x14ac:dyDescent="0.2">
      <c r="A83" s="507" t="s">
        <v>587</v>
      </c>
      <c r="B83" s="508">
        <f>SUM(B84:B84)</f>
        <v>1768</v>
      </c>
      <c r="C83" s="509">
        <f>SUM(C84:C84)</f>
        <v>5230</v>
      </c>
      <c r="D83" s="510">
        <f>(C83-B83)/B83</f>
        <v>1.9581447963800904</v>
      </c>
      <c r="E83" s="676"/>
      <c r="F83" s="508">
        <f>SUM(F84:F84)</f>
        <v>4336</v>
      </c>
      <c r="G83" s="509">
        <f>SUM(G84:G84)</f>
        <v>54751</v>
      </c>
      <c r="H83" s="511" t="s">
        <v>246</v>
      </c>
      <c r="I83" s="558">
        <f>SUM(I84:I84)</f>
        <v>1</v>
      </c>
    </row>
    <row r="84" spans="1:9" x14ac:dyDescent="0.2">
      <c r="A84" s="522" t="s">
        <v>268</v>
      </c>
      <c r="B84" s="519">
        <v>1768</v>
      </c>
      <c r="C84" s="520">
        <v>5230</v>
      </c>
      <c r="D84" s="677">
        <f t="shared" ref="D84" si="16">(C84-B84)/B84</f>
        <v>1.9581447963800904</v>
      </c>
      <c r="E84" s="685"/>
      <c r="F84" s="519">
        <v>4336</v>
      </c>
      <c r="G84" s="520">
        <v>54751</v>
      </c>
      <c r="H84" s="515" t="s">
        <v>246</v>
      </c>
      <c r="I84" s="563">
        <f>G84/$G$83</f>
        <v>1</v>
      </c>
    </row>
    <row r="85" spans="1:9" x14ac:dyDescent="0.2">
      <c r="A85" s="507" t="s">
        <v>593</v>
      </c>
      <c r="B85" s="508">
        <f>SUM(B86:B89)</f>
        <v>1952.115</v>
      </c>
      <c r="C85" s="509">
        <f>SUM(C86:C89)</f>
        <v>8156.23</v>
      </c>
      <c r="D85" s="510">
        <f>(C85-B85)/B85</f>
        <v>3.1781503651168093</v>
      </c>
      <c r="E85" s="676"/>
      <c r="F85" s="508">
        <f>SUM(F86:F89)</f>
        <v>7151.84</v>
      </c>
      <c r="G85" s="509">
        <f>SUM(G86:G89)</f>
        <v>34054.86</v>
      </c>
      <c r="H85" s="511">
        <f t="shared" ref="H85:H88" si="17">(G85-F85)/F85</f>
        <v>3.7616920960200453</v>
      </c>
      <c r="I85" s="558">
        <f>SUM(I86:I89)</f>
        <v>0.99999999999999989</v>
      </c>
    </row>
    <row r="86" spans="1:9" x14ac:dyDescent="0.2">
      <c r="A86" s="518" t="s">
        <v>256</v>
      </c>
      <c r="B86" s="519">
        <v>652.11500000000001</v>
      </c>
      <c r="C86" s="520">
        <v>8031.23</v>
      </c>
      <c r="D86" s="677" t="s">
        <v>246</v>
      </c>
      <c r="E86" s="685"/>
      <c r="F86" s="519">
        <v>2991.84</v>
      </c>
      <c r="G86" s="520">
        <v>30249.859999999997</v>
      </c>
      <c r="H86" s="515">
        <f t="shared" si="17"/>
        <v>9.1107880100540122</v>
      </c>
      <c r="I86" s="563">
        <f>(G86/$G$85)</f>
        <v>0.88826851732762946</v>
      </c>
    </row>
    <row r="87" spans="1:9" x14ac:dyDescent="0.2">
      <c r="A87" s="518" t="s">
        <v>248</v>
      </c>
      <c r="B87" s="519">
        <v>0</v>
      </c>
      <c r="C87" s="520">
        <v>0</v>
      </c>
      <c r="D87" s="682" t="s">
        <v>247</v>
      </c>
      <c r="E87" s="685"/>
      <c r="F87" s="519">
        <v>300</v>
      </c>
      <c r="G87" s="520">
        <v>3000</v>
      </c>
      <c r="H87" s="515">
        <f t="shared" si="17"/>
        <v>9</v>
      </c>
      <c r="I87" s="563">
        <f>(G87/$G$85)</f>
        <v>8.8093153223945134E-2</v>
      </c>
    </row>
    <row r="88" spans="1:9" x14ac:dyDescent="0.2">
      <c r="A88" s="518" t="s">
        <v>266</v>
      </c>
      <c r="B88" s="519">
        <v>0</v>
      </c>
      <c r="C88" s="520">
        <v>125</v>
      </c>
      <c r="D88" s="682" t="s">
        <v>246</v>
      </c>
      <c r="E88" s="685"/>
      <c r="F88" s="519">
        <v>2560</v>
      </c>
      <c r="G88" s="520">
        <v>805</v>
      </c>
      <c r="H88" s="515">
        <f t="shared" si="17"/>
        <v>-0.685546875</v>
      </c>
      <c r="I88" s="563">
        <f>(G88/$G$85)</f>
        <v>2.3638329448425276E-2</v>
      </c>
    </row>
    <row r="89" spans="1:9" x14ac:dyDescent="0.2">
      <c r="A89" s="518" t="s">
        <v>265</v>
      </c>
      <c r="B89" s="519">
        <v>1300</v>
      </c>
      <c r="C89" s="520">
        <v>0</v>
      </c>
      <c r="D89" s="682" t="s">
        <v>247</v>
      </c>
      <c r="E89" s="685"/>
      <c r="F89" s="519">
        <v>1300</v>
      </c>
      <c r="G89" s="520">
        <v>0</v>
      </c>
      <c r="H89" s="515" t="s">
        <v>247</v>
      </c>
      <c r="I89" s="563" t="s">
        <v>247</v>
      </c>
    </row>
    <row r="90" spans="1:9" x14ac:dyDescent="0.2">
      <c r="A90" s="507" t="s">
        <v>591</v>
      </c>
      <c r="B90" s="508">
        <f>SUM(B91:B94)</f>
        <v>2476</v>
      </c>
      <c r="C90" s="509">
        <f>SUM(C91:C94)</f>
        <v>4451</v>
      </c>
      <c r="D90" s="510">
        <f>(C90-B90)/B90</f>
        <v>0.79765751211631664</v>
      </c>
      <c r="E90" s="676"/>
      <c r="F90" s="508">
        <f>SUM(F91:F94)</f>
        <v>13389</v>
      </c>
      <c r="G90" s="509">
        <f>SUM(G91:G94)</f>
        <v>22056</v>
      </c>
      <c r="H90" s="511">
        <f t="shared" ref="H90:H97" si="18">(G90-F90)/F90</f>
        <v>0.64732242885951152</v>
      </c>
      <c r="I90" s="558">
        <f>SUM(I91:I94)</f>
        <v>1</v>
      </c>
    </row>
    <row r="91" spans="1:9" x14ac:dyDescent="0.2">
      <c r="A91" s="501" t="s">
        <v>255</v>
      </c>
      <c r="B91" s="512">
        <v>1000</v>
      </c>
      <c r="C91" s="513">
        <v>2000</v>
      </c>
      <c r="D91" s="682">
        <f t="shared" ref="D91:D97" si="19">(C91-B91)/B91</f>
        <v>1</v>
      </c>
      <c r="E91" s="686"/>
      <c r="F91" s="512">
        <v>6000</v>
      </c>
      <c r="G91" s="513">
        <v>12000</v>
      </c>
      <c r="H91" s="515">
        <f t="shared" si="18"/>
        <v>1</v>
      </c>
      <c r="I91" s="562">
        <f>(G91/$G$90)</f>
        <v>0.54406964091403698</v>
      </c>
    </row>
    <row r="92" spans="1:9" x14ac:dyDescent="0.2">
      <c r="A92" s="501" t="s">
        <v>268</v>
      </c>
      <c r="B92" s="512">
        <v>1130</v>
      </c>
      <c r="C92" s="513">
        <v>2162</v>
      </c>
      <c r="D92" s="682">
        <f t="shared" si="19"/>
        <v>0.91327433628318588</v>
      </c>
      <c r="E92" s="686"/>
      <c r="F92" s="512">
        <v>5984</v>
      </c>
      <c r="G92" s="513">
        <v>8940</v>
      </c>
      <c r="H92" s="515">
        <f t="shared" si="18"/>
        <v>0.49398395721925131</v>
      </c>
      <c r="I92" s="562">
        <f>(G92/$G$90)</f>
        <v>0.40533188248095758</v>
      </c>
    </row>
    <row r="93" spans="1:9" x14ac:dyDescent="0.2">
      <c r="A93" s="501" t="s">
        <v>254</v>
      </c>
      <c r="B93" s="512">
        <v>203</v>
      </c>
      <c r="C93" s="513">
        <v>272</v>
      </c>
      <c r="D93" s="682">
        <f t="shared" si="19"/>
        <v>0.33990147783251229</v>
      </c>
      <c r="E93" s="686"/>
      <c r="F93" s="512">
        <v>684</v>
      </c>
      <c r="G93" s="513">
        <v>966</v>
      </c>
      <c r="H93" s="515">
        <f t="shared" si="18"/>
        <v>0.41228070175438597</v>
      </c>
      <c r="I93" s="562">
        <f>(G93/$G$90)</f>
        <v>4.379760609357998E-2</v>
      </c>
    </row>
    <row r="94" spans="1:9" x14ac:dyDescent="0.2">
      <c r="A94" s="501" t="s">
        <v>250</v>
      </c>
      <c r="B94" s="512">
        <v>143</v>
      </c>
      <c r="C94" s="513">
        <v>17</v>
      </c>
      <c r="D94" s="682">
        <f t="shared" si="19"/>
        <v>-0.88111888111888115</v>
      </c>
      <c r="E94" s="686"/>
      <c r="F94" s="512">
        <v>721</v>
      </c>
      <c r="G94" s="513">
        <v>150</v>
      </c>
      <c r="H94" s="515">
        <f t="shared" si="18"/>
        <v>-0.79195561719833563</v>
      </c>
      <c r="I94" s="562">
        <f>(G94/$G$90)</f>
        <v>6.8008705114254624E-3</v>
      </c>
    </row>
    <row r="95" spans="1:9" x14ac:dyDescent="0.2">
      <c r="A95" s="507" t="s">
        <v>589</v>
      </c>
      <c r="B95" s="508">
        <f>SUM(B96)</f>
        <v>3808.23</v>
      </c>
      <c r="C95" s="509">
        <f>SUM(C96)</f>
        <v>3482.94</v>
      </c>
      <c r="D95" s="510">
        <f t="shared" si="19"/>
        <v>-8.5417634964274736E-2</v>
      </c>
      <c r="E95" s="676"/>
      <c r="F95" s="508">
        <f>SUM(F96)</f>
        <v>17261.939999999999</v>
      </c>
      <c r="G95" s="509">
        <f>SUM(G96)</f>
        <v>21693.64</v>
      </c>
      <c r="H95" s="511">
        <f t="shared" si="18"/>
        <v>0.25673244142894719</v>
      </c>
      <c r="I95" s="558">
        <f>SUM(I96)</f>
        <v>1</v>
      </c>
    </row>
    <row r="96" spans="1:9" x14ac:dyDescent="0.2">
      <c r="A96" s="518" t="s">
        <v>248</v>
      </c>
      <c r="B96" s="519">
        <v>3808.23</v>
      </c>
      <c r="C96" s="520">
        <v>3482.94</v>
      </c>
      <c r="D96" s="677">
        <f t="shared" si="19"/>
        <v>-8.5417634964274736E-2</v>
      </c>
      <c r="E96" s="683"/>
      <c r="F96" s="519">
        <v>17261.939999999999</v>
      </c>
      <c r="G96" s="520">
        <v>21693.64</v>
      </c>
      <c r="H96" s="515">
        <f t="shared" si="18"/>
        <v>0.25673244142894719</v>
      </c>
      <c r="I96" s="560">
        <f>+G96/$G$95</f>
        <v>1</v>
      </c>
    </row>
    <row r="97" spans="1:9" x14ac:dyDescent="0.2">
      <c r="A97" s="507" t="s">
        <v>588</v>
      </c>
      <c r="B97" s="508">
        <f>SUM(B98:B100)</f>
        <v>5234</v>
      </c>
      <c r="C97" s="509">
        <f>SUM(C98:C100)</f>
        <v>1000</v>
      </c>
      <c r="D97" s="510">
        <f t="shared" si="19"/>
        <v>-0.80894153611004971</v>
      </c>
      <c r="E97" s="676"/>
      <c r="F97" s="508">
        <f>SUM(F98:F100)</f>
        <v>5853.95</v>
      </c>
      <c r="G97" s="509">
        <f>SUM(G98:G100)</f>
        <v>7918.0540000000001</v>
      </c>
      <c r="H97" s="511">
        <f t="shared" si="18"/>
        <v>0.35260021011453813</v>
      </c>
      <c r="I97" s="558">
        <f>SUM(I98:I100)</f>
        <v>1</v>
      </c>
    </row>
    <row r="98" spans="1:9" x14ac:dyDescent="0.2">
      <c r="A98" s="571" t="s">
        <v>248</v>
      </c>
      <c r="B98" s="406">
        <v>5070</v>
      </c>
      <c r="C98" s="406">
        <v>749</v>
      </c>
      <c r="D98" s="677">
        <f>(C98-B98)/B98</f>
        <v>-0.85226824457593686</v>
      </c>
      <c r="E98" s="685"/>
      <c r="F98" s="519">
        <v>5071.95</v>
      </c>
      <c r="G98" s="406">
        <v>6728.0540000000001</v>
      </c>
      <c r="H98" s="561">
        <f>(G98-F98)/F98</f>
        <v>0.32652214631453391</v>
      </c>
      <c r="I98" s="562">
        <f>G98/$G$97</f>
        <v>0.84971054756635911</v>
      </c>
    </row>
    <row r="99" spans="1:9" x14ac:dyDescent="0.2">
      <c r="A99" s="571" t="s">
        <v>253</v>
      </c>
      <c r="B99" s="406">
        <v>154</v>
      </c>
      <c r="C99" s="406">
        <v>241</v>
      </c>
      <c r="D99" s="677">
        <f>(C99-B99)/B99</f>
        <v>0.56493506493506496</v>
      </c>
      <c r="E99" s="685"/>
      <c r="F99" s="519">
        <v>720</v>
      </c>
      <c r="G99" s="406">
        <v>1095</v>
      </c>
      <c r="H99" s="561">
        <f>(G99-F99)/F99</f>
        <v>0.52083333333333337</v>
      </c>
      <c r="I99" s="562">
        <f>G99/$G$97</f>
        <v>0.13829155497045106</v>
      </c>
    </row>
    <row r="100" spans="1:9" x14ac:dyDescent="0.2">
      <c r="A100" s="571" t="s">
        <v>256</v>
      </c>
      <c r="B100" s="406">
        <v>10</v>
      </c>
      <c r="C100" s="513">
        <v>10</v>
      </c>
      <c r="D100" s="677">
        <f>(C100-B100)/B100</f>
        <v>0</v>
      </c>
      <c r="E100" s="685"/>
      <c r="F100" s="519">
        <v>62</v>
      </c>
      <c r="G100" s="406">
        <v>95</v>
      </c>
      <c r="H100" s="515">
        <f>(G100-F100)/F100</f>
        <v>0.532258064516129</v>
      </c>
      <c r="I100" s="562">
        <f>G100/$G$97</f>
        <v>1.1997897463189819E-2</v>
      </c>
    </row>
    <row r="101" spans="1:9" x14ac:dyDescent="0.2">
      <c r="A101" s="507" t="s">
        <v>595</v>
      </c>
      <c r="B101" s="508">
        <f>SUM(B102:B103)</f>
        <v>1358.0150000000001</v>
      </c>
      <c r="C101" s="509">
        <f>SUM(C102:C103)</f>
        <v>2491.1549999999997</v>
      </c>
      <c r="D101" s="510">
        <f t="shared" ref="D101:D102" si="20">(C101-B101)/B101</f>
        <v>0.83440904555546114</v>
      </c>
      <c r="E101" s="676"/>
      <c r="F101" s="508">
        <f>SUM(F102:F103)</f>
        <v>4354.4799999999996</v>
      </c>
      <c r="G101" s="509">
        <f>SUM(G102:G103)</f>
        <v>7328.994999999999</v>
      </c>
      <c r="H101" s="511">
        <f t="shared" ref="H101:H103" si="21">(G101-F101)/F101</f>
        <v>0.68309304440484275</v>
      </c>
      <c r="I101" s="558">
        <f>SUM(I102:I103)</f>
        <v>1</v>
      </c>
    </row>
    <row r="102" spans="1:9" x14ac:dyDescent="0.2">
      <c r="A102" s="518" t="s">
        <v>248</v>
      </c>
      <c r="B102" s="519">
        <v>1358.0150000000001</v>
      </c>
      <c r="C102" s="520">
        <v>2361.06</v>
      </c>
      <c r="D102" s="677">
        <f t="shared" si="20"/>
        <v>0.73861113463400607</v>
      </c>
      <c r="E102" s="685"/>
      <c r="F102" s="512">
        <v>4164.6149999999998</v>
      </c>
      <c r="G102" s="520">
        <v>7086.2199999999993</v>
      </c>
      <c r="H102" s="515">
        <f t="shared" si="21"/>
        <v>0.70153063368402591</v>
      </c>
      <c r="I102" s="562">
        <f>G102/$G$101</f>
        <v>0.96687472156823684</v>
      </c>
    </row>
    <row r="103" spans="1:9" x14ac:dyDescent="0.2">
      <c r="A103" s="571" t="s">
        <v>266</v>
      </c>
      <c r="B103" s="513">
        <v>0</v>
      </c>
      <c r="C103" s="513">
        <v>130.095</v>
      </c>
      <c r="D103" s="677" t="s">
        <v>246</v>
      </c>
      <c r="F103" s="512">
        <v>189.86500000000001</v>
      </c>
      <c r="G103" s="513">
        <v>242.77500000000001</v>
      </c>
      <c r="H103" s="515">
        <f t="shared" si="21"/>
        <v>0.27867168777815815</v>
      </c>
      <c r="I103" s="562">
        <f>G103/$G$101</f>
        <v>3.3125278431763161E-2</v>
      </c>
    </row>
    <row r="104" spans="1:9" x14ac:dyDescent="0.2">
      <c r="A104" s="507" t="s">
        <v>590</v>
      </c>
      <c r="B104" s="508">
        <f>SUM(B105:B107)</f>
        <v>1109.47</v>
      </c>
      <c r="C104" s="509">
        <f>SUM(C105:C107)</f>
        <v>61</v>
      </c>
      <c r="D104" s="510">
        <f>(C104-B104)/B104</f>
        <v>-0.94501879275690193</v>
      </c>
      <c r="E104" s="676"/>
      <c r="F104" s="508">
        <f>SUM(F105:F107)</f>
        <v>21369.212</v>
      </c>
      <c r="G104" s="509">
        <f>SUM(G105:G107)</f>
        <v>6167.49</v>
      </c>
      <c r="H104" s="511">
        <f>(G104-F104)/F104</f>
        <v>-0.71138430373567352</v>
      </c>
      <c r="I104" s="558">
        <f>SUM(I105:I107)</f>
        <v>1</v>
      </c>
    </row>
    <row r="105" spans="1:9" x14ac:dyDescent="0.2">
      <c r="A105" s="501" t="s">
        <v>259</v>
      </c>
      <c r="B105" s="512">
        <v>1043.47</v>
      </c>
      <c r="C105" s="513">
        <v>0</v>
      </c>
      <c r="D105" s="682" t="s">
        <v>247</v>
      </c>
      <c r="E105" s="688"/>
      <c r="F105" s="690">
        <v>20757.212</v>
      </c>
      <c r="G105" s="406">
        <v>5782.49</v>
      </c>
      <c r="H105" s="515">
        <f>(G105-F105)/F105</f>
        <v>-0.72142260723646312</v>
      </c>
      <c r="I105" s="559">
        <f>G105/$G$104</f>
        <v>0.93757590202821572</v>
      </c>
    </row>
    <row r="106" spans="1:9" x14ac:dyDescent="0.2">
      <c r="A106" s="501" t="s">
        <v>250</v>
      </c>
      <c r="B106" s="512">
        <v>66</v>
      </c>
      <c r="C106" s="513">
        <v>61</v>
      </c>
      <c r="D106" s="682">
        <f>(C106-B106)/B106</f>
        <v>-7.575757575757576E-2</v>
      </c>
      <c r="E106" s="688"/>
      <c r="F106" s="690">
        <v>612</v>
      </c>
      <c r="G106" s="406">
        <v>265</v>
      </c>
      <c r="H106" s="515">
        <f t="shared" ref="H106" si="22">(G106-F106)/F106</f>
        <v>-0.56699346405228757</v>
      </c>
      <c r="I106" s="559">
        <f>G106/$G$104</f>
        <v>4.2967236266293098E-2</v>
      </c>
    </row>
    <row r="107" spans="1:9" x14ac:dyDescent="0.2">
      <c r="A107" s="501" t="s">
        <v>268</v>
      </c>
      <c r="B107" s="512">
        <v>0</v>
      </c>
      <c r="C107" s="513">
        <v>0</v>
      </c>
      <c r="D107" s="677" t="s">
        <v>247</v>
      </c>
      <c r="E107" s="688"/>
      <c r="F107" s="690">
        <v>0</v>
      </c>
      <c r="G107" s="513">
        <v>120</v>
      </c>
      <c r="H107" s="515" t="s">
        <v>246</v>
      </c>
      <c r="I107" s="559">
        <f>G107/$G$104</f>
        <v>1.9456861705491213E-2</v>
      </c>
    </row>
    <row r="108" spans="1:9" x14ac:dyDescent="0.2">
      <c r="A108" s="507" t="s">
        <v>596</v>
      </c>
      <c r="B108" s="508">
        <f>SUM(B109:B110)</f>
        <v>1000</v>
      </c>
      <c r="C108" s="509">
        <f>SUM(C109:C110)</f>
        <v>0</v>
      </c>
      <c r="D108" s="510" t="s">
        <v>247</v>
      </c>
      <c r="E108" s="676"/>
      <c r="F108" s="508">
        <f>SUM(F109:F110)</f>
        <v>2766</v>
      </c>
      <c r="G108" s="509">
        <f>SUM(G109:G110)</f>
        <v>3750</v>
      </c>
      <c r="H108" s="511">
        <f>(G108-F108)/F108</f>
        <v>0.35574837310195229</v>
      </c>
      <c r="I108" s="558">
        <f>SUM(I109:I110)</f>
        <v>1</v>
      </c>
    </row>
    <row r="109" spans="1:9" x14ac:dyDescent="0.2">
      <c r="A109" s="501" t="s">
        <v>267</v>
      </c>
      <c r="B109" s="512">
        <v>1000</v>
      </c>
      <c r="C109" s="513">
        <v>0</v>
      </c>
      <c r="D109" s="677" t="s">
        <v>247</v>
      </c>
      <c r="E109" s="686"/>
      <c r="F109" s="512">
        <v>2581</v>
      </c>
      <c r="G109" s="513">
        <v>3750</v>
      </c>
      <c r="H109" s="515">
        <f>(G109-F109)/F109</f>
        <v>0.45292522278186748</v>
      </c>
      <c r="I109" s="562">
        <f>G109/$G$108</f>
        <v>1</v>
      </c>
    </row>
    <row r="110" spans="1:9" x14ac:dyDescent="0.2">
      <c r="A110" s="501" t="s">
        <v>248</v>
      </c>
      <c r="B110" s="519">
        <v>0</v>
      </c>
      <c r="C110" s="513">
        <v>0</v>
      </c>
      <c r="D110" s="682" t="s">
        <v>247</v>
      </c>
      <c r="E110" s="686"/>
      <c r="F110" s="519">
        <v>185</v>
      </c>
      <c r="G110" s="513">
        <v>0</v>
      </c>
      <c r="H110" s="515" t="s">
        <v>247</v>
      </c>
      <c r="I110" s="562" t="s">
        <v>247</v>
      </c>
    </row>
    <row r="111" spans="1:9" x14ac:dyDescent="0.2">
      <c r="A111" s="507" t="s">
        <v>594</v>
      </c>
      <c r="B111" s="508">
        <f>SUM(B112:B112)</f>
        <v>834.65499999999997</v>
      </c>
      <c r="C111" s="509">
        <f>SUM(C112:C112)</f>
        <v>807.39</v>
      </c>
      <c r="D111" s="510">
        <f t="shared" ref="D111:D114" si="23">(C111-B111)/B111</f>
        <v>-3.266619142040722E-2</v>
      </c>
      <c r="E111" s="676"/>
      <c r="F111" s="508">
        <f>SUM(F112:F112)</f>
        <v>4239.1499999999996</v>
      </c>
      <c r="G111" s="509">
        <f>SUM(G112:G112)</f>
        <v>2586.41</v>
      </c>
      <c r="H111" s="511">
        <f t="shared" ref="H111:H118" si="24">(G111-F111)/F111</f>
        <v>-0.38987532878053383</v>
      </c>
      <c r="I111" s="558">
        <f>SUM(I112:I112)</f>
        <v>1</v>
      </c>
    </row>
    <row r="112" spans="1:9" x14ac:dyDescent="0.2">
      <c r="A112" s="518" t="s">
        <v>248</v>
      </c>
      <c r="B112" s="519">
        <v>834.65499999999997</v>
      </c>
      <c r="C112" s="520">
        <v>807.39</v>
      </c>
      <c r="D112" s="682">
        <f t="shared" si="23"/>
        <v>-3.266619142040722E-2</v>
      </c>
      <c r="E112" s="685"/>
      <c r="F112" s="519">
        <v>4239.1499999999996</v>
      </c>
      <c r="G112" s="520">
        <v>2586.41</v>
      </c>
      <c r="H112" s="515">
        <f t="shared" si="24"/>
        <v>-0.38987532878053383</v>
      </c>
      <c r="I112" s="562">
        <f>G112/$G$111</f>
        <v>1</v>
      </c>
    </row>
    <row r="113" spans="1:9" x14ac:dyDescent="0.2">
      <c r="A113" s="507" t="s">
        <v>597</v>
      </c>
      <c r="B113" s="508">
        <f>SUM(B114:B114)</f>
        <v>215</v>
      </c>
      <c r="C113" s="509">
        <f>SUM(C114:C114)</f>
        <v>161.35</v>
      </c>
      <c r="D113" s="510">
        <f t="shared" si="23"/>
        <v>-0.24953488372093027</v>
      </c>
      <c r="E113" s="676"/>
      <c r="F113" s="508">
        <f>SUM(F114:F114)</f>
        <v>961</v>
      </c>
      <c r="G113" s="509">
        <f>SUM(G114:G114)</f>
        <v>915.43</v>
      </c>
      <c r="H113" s="511">
        <f t="shared" si="24"/>
        <v>-4.7419354838709731E-2</v>
      </c>
      <c r="I113" s="558">
        <f>SUM(I114:I114)</f>
        <v>1</v>
      </c>
    </row>
    <row r="114" spans="1:9" x14ac:dyDescent="0.2">
      <c r="A114" s="689" t="s">
        <v>254</v>
      </c>
      <c r="B114" s="513">
        <v>215</v>
      </c>
      <c r="C114" s="513">
        <v>161.35</v>
      </c>
      <c r="D114" s="682">
        <f t="shared" si="23"/>
        <v>-0.24953488372093027</v>
      </c>
      <c r="E114" s="685"/>
      <c r="F114" s="519">
        <v>961</v>
      </c>
      <c r="G114" s="520">
        <v>915.43</v>
      </c>
      <c r="H114" s="515">
        <f t="shared" si="24"/>
        <v>-4.7419354838709731E-2</v>
      </c>
      <c r="I114" s="563">
        <f>G114/$G$113</f>
        <v>1</v>
      </c>
    </row>
    <row r="115" spans="1:9" x14ac:dyDescent="0.2">
      <c r="A115" s="507" t="s">
        <v>598</v>
      </c>
      <c r="B115" s="508">
        <f>SUM(B116:B116)</f>
        <v>28</v>
      </c>
      <c r="C115" s="509">
        <f>SUM(C116:C116)</f>
        <v>14</v>
      </c>
      <c r="D115" s="510">
        <f>(C115-B115)/B115</f>
        <v>-0.5</v>
      </c>
      <c r="E115" s="676"/>
      <c r="F115" s="508">
        <f>SUM(F116:F116)</f>
        <v>221</v>
      </c>
      <c r="G115" s="509">
        <f>SUM(G116:G116)</f>
        <v>168</v>
      </c>
      <c r="H115" s="511">
        <f t="shared" si="24"/>
        <v>-0.23981900452488689</v>
      </c>
      <c r="I115" s="558">
        <f>SUM(I116:I116)</f>
        <v>1</v>
      </c>
    </row>
    <row r="116" spans="1:9" x14ac:dyDescent="0.2">
      <c r="A116" s="522" t="s">
        <v>250</v>
      </c>
      <c r="B116" s="519">
        <v>28</v>
      </c>
      <c r="C116" s="520">
        <v>14</v>
      </c>
      <c r="D116" s="682">
        <f>(C116-B116)/B116</f>
        <v>-0.5</v>
      </c>
      <c r="E116" s="685"/>
      <c r="F116" s="519">
        <v>221</v>
      </c>
      <c r="G116" s="520">
        <v>168</v>
      </c>
      <c r="H116" s="515">
        <f t="shared" si="24"/>
        <v>-0.23981900452488689</v>
      </c>
      <c r="I116" s="563">
        <f>G116/$G$115</f>
        <v>1</v>
      </c>
    </row>
    <row r="117" spans="1:9" x14ac:dyDescent="0.2">
      <c r="A117" s="507" t="s">
        <v>592</v>
      </c>
      <c r="B117" s="508">
        <f>SUM(B118:B119)</f>
        <v>1164.7650000000001</v>
      </c>
      <c r="C117" s="509">
        <f>SUM(C118:C119)</f>
        <v>46.81</v>
      </c>
      <c r="D117" s="510">
        <f>(C117-B117)/B117</f>
        <v>-0.95981163582353524</v>
      </c>
      <c r="E117" s="676"/>
      <c r="F117" s="508">
        <f>SUM(F118:F119)</f>
        <v>3810.04</v>
      </c>
      <c r="G117" s="509">
        <f>SUM(G118:G119)</f>
        <v>46.81</v>
      </c>
      <c r="H117" s="511">
        <f t="shared" si="24"/>
        <v>-0.98771403974761418</v>
      </c>
      <c r="I117" s="558">
        <f>SUM(I118:I119)</f>
        <v>1</v>
      </c>
    </row>
    <row r="118" spans="1:9" x14ac:dyDescent="0.2">
      <c r="A118" s="501" t="s">
        <v>260</v>
      </c>
      <c r="B118" s="512">
        <v>352.57499999999999</v>
      </c>
      <c r="C118" s="513">
        <v>46.81</v>
      </c>
      <c r="D118" s="682">
        <f>(C118-B118)/B118</f>
        <v>-0.867233921860597</v>
      </c>
      <c r="E118" s="691"/>
      <c r="F118" s="512">
        <v>1714.82</v>
      </c>
      <c r="G118" s="513">
        <v>46.81</v>
      </c>
      <c r="H118" s="515">
        <f t="shared" si="24"/>
        <v>-0.97270267433316615</v>
      </c>
      <c r="I118" s="563">
        <f>G118/$G$117</f>
        <v>1</v>
      </c>
    </row>
    <row r="119" spans="1:9" x14ac:dyDescent="0.2">
      <c r="A119" s="501" t="s">
        <v>269</v>
      </c>
      <c r="B119" s="512">
        <v>812.19</v>
      </c>
      <c r="C119" s="513">
        <v>0</v>
      </c>
      <c r="D119" s="682" t="s">
        <v>247</v>
      </c>
      <c r="E119" s="691"/>
      <c r="F119" s="512">
        <v>2095.2200000000003</v>
      </c>
      <c r="G119" s="513">
        <v>0</v>
      </c>
      <c r="H119" s="515" t="s">
        <v>247</v>
      </c>
      <c r="I119" s="563" t="s">
        <v>247</v>
      </c>
    </row>
    <row r="120" spans="1:9" x14ac:dyDescent="0.2">
      <c r="A120" s="507" t="s">
        <v>623</v>
      </c>
      <c r="B120" s="508">
        <f>SUM(B121:B121)</f>
        <v>0</v>
      </c>
      <c r="C120" s="509">
        <f>SUM(C121:C121)</f>
        <v>0</v>
      </c>
      <c r="D120" s="510" t="s">
        <v>247</v>
      </c>
      <c r="E120" s="676"/>
      <c r="F120" s="508">
        <f>SUM(F121:F121)</f>
        <v>0</v>
      </c>
      <c r="G120" s="509">
        <f>SUM(G121:G121)</f>
        <v>30</v>
      </c>
      <c r="H120" s="511" t="s">
        <v>246</v>
      </c>
      <c r="I120" s="558">
        <f>SUM(I121:I121)</f>
        <v>1</v>
      </c>
    </row>
    <row r="121" spans="1:9" x14ac:dyDescent="0.2">
      <c r="A121" s="501" t="s">
        <v>250</v>
      </c>
      <c r="B121" s="519">
        <v>0</v>
      </c>
      <c r="C121" s="520">
        <v>0</v>
      </c>
      <c r="D121" s="682" t="s">
        <v>247</v>
      </c>
      <c r="E121" s="821"/>
      <c r="F121" s="520">
        <v>0</v>
      </c>
      <c r="G121" s="520">
        <v>30</v>
      </c>
      <c r="H121" s="515" t="s">
        <v>246</v>
      </c>
      <c r="I121" s="562">
        <f>G121/$G$120</f>
        <v>1</v>
      </c>
    </row>
    <row r="122" spans="1:9" x14ac:dyDescent="0.2">
      <c r="A122" s="507" t="s">
        <v>600</v>
      </c>
      <c r="B122" s="508">
        <f>SUM(B123:B123)</f>
        <v>2</v>
      </c>
      <c r="C122" s="509">
        <f>SUM(C123:C123)</f>
        <v>2</v>
      </c>
      <c r="D122" s="510">
        <f>(C122-B122)/B122</f>
        <v>0</v>
      </c>
      <c r="E122" s="676"/>
      <c r="F122" s="508">
        <f>SUM(F123:F123)</f>
        <v>12</v>
      </c>
      <c r="G122" s="509">
        <f>SUM(G123:G123)</f>
        <v>9</v>
      </c>
      <c r="H122" s="511">
        <f>(G122-F122)/F122</f>
        <v>-0.25</v>
      </c>
      <c r="I122" s="558">
        <f>SUM(I123:I123)</f>
        <v>1</v>
      </c>
    </row>
    <row r="123" spans="1:9" x14ac:dyDescent="0.2">
      <c r="A123" s="501" t="s">
        <v>248</v>
      </c>
      <c r="B123" s="519">
        <v>2</v>
      </c>
      <c r="C123" s="520">
        <v>2</v>
      </c>
      <c r="D123" s="682">
        <f>(C123-B123)/B123</f>
        <v>0</v>
      </c>
      <c r="E123" s="685"/>
      <c r="F123" s="684">
        <v>12</v>
      </c>
      <c r="G123" s="520">
        <v>9</v>
      </c>
      <c r="H123" s="515">
        <f>(G123-F123)/F123</f>
        <v>-0.25</v>
      </c>
      <c r="I123" s="563">
        <f>(G123/G122)</f>
        <v>1</v>
      </c>
    </row>
    <row r="124" spans="1:9" x14ac:dyDescent="0.2">
      <c r="A124" s="507" t="s">
        <v>599</v>
      </c>
      <c r="B124" s="508">
        <f>SUM(B125:B125)</f>
        <v>50</v>
      </c>
      <c r="C124" s="509">
        <f>SUM(C125:C125)</f>
        <v>0</v>
      </c>
      <c r="D124" s="510" t="s">
        <v>247</v>
      </c>
      <c r="E124" s="676"/>
      <c r="F124" s="508">
        <f>SUM(F125:F125)</f>
        <v>58</v>
      </c>
      <c r="G124" s="509">
        <f>SUM(G125:G125)</f>
        <v>7</v>
      </c>
      <c r="H124" s="511">
        <f>(G124-F124)/F124</f>
        <v>-0.87931034482758619</v>
      </c>
      <c r="I124" s="558">
        <f>SUM(I125:I125)</f>
        <v>1</v>
      </c>
    </row>
    <row r="125" spans="1:9" x14ac:dyDescent="0.2">
      <c r="A125" s="518" t="s">
        <v>256</v>
      </c>
      <c r="B125" s="519">
        <v>50</v>
      </c>
      <c r="C125" s="520">
        <v>0</v>
      </c>
      <c r="D125" s="682" t="s">
        <v>247</v>
      </c>
      <c r="E125" s="683"/>
      <c r="F125" s="519">
        <v>58</v>
      </c>
      <c r="G125" s="520">
        <v>7</v>
      </c>
      <c r="H125" s="515">
        <f>(G125-F125)/F125</f>
        <v>-0.87931034482758619</v>
      </c>
      <c r="I125" s="560">
        <f>G124/$G$125</f>
        <v>1</v>
      </c>
    </row>
    <row r="126" spans="1:9" x14ac:dyDescent="0.2">
      <c r="A126" s="507" t="s">
        <v>887</v>
      </c>
      <c r="B126" s="508">
        <f>SUM(B127:B127)</f>
        <v>252.14</v>
      </c>
      <c r="C126" s="509">
        <f>SUM(C127:C127)</f>
        <v>0</v>
      </c>
      <c r="D126" s="510" t="s">
        <v>247</v>
      </c>
      <c r="E126" s="676"/>
      <c r="F126" s="508">
        <f>SUM(F127:F127)</f>
        <v>252.14</v>
      </c>
      <c r="G126" s="509">
        <f>SUM(G127:G127)</f>
        <v>0</v>
      </c>
      <c r="H126" s="511" t="s">
        <v>247</v>
      </c>
      <c r="I126" s="558" t="s">
        <v>247</v>
      </c>
    </row>
    <row r="127" spans="1:9" x14ac:dyDescent="0.2">
      <c r="A127" s="518" t="s">
        <v>248</v>
      </c>
      <c r="B127" s="519">
        <v>252.14</v>
      </c>
      <c r="C127" s="520">
        <v>0</v>
      </c>
      <c r="D127" s="682" t="s">
        <v>247</v>
      </c>
      <c r="E127" s="683"/>
      <c r="F127" s="519">
        <v>252.14</v>
      </c>
      <c r="G127" s="520">
        <v>0</v>
      </c>
      <c r="H127" s="515" t="s">
        <v>247</v>
      </c>
      <c r="I127" s="560" t="s">
        <v>247</v>
      </c>
    </row>
    <row r="128" spans="1:9" x14ac:dyDescent="0.2">
      <c r="A128" s="507" t="s">
        <v>803</v>
      </c>
      <c r="B128" s="508">
        <f>SUM(B129:B129)</f>
        <v>0</v>
      </c>
      <c r="C128" s="509">
        <f>SUM(C129:C129)</f>
        <v>0</v>
      </c>
      <c r="D128" s="510" t="s">
        <v>247</v>
      </c>
      <c r="E128" s="676"/>
      <c r="F128" s="508">
        <f>SUM(F129:F129)</f>
        <v>32820</v>
      </c>
      <c r="G128" s="509">
        <f>SUM(G129:G129)</f>
        <v>0</v>
      </c>
      <c r="H128" s="511" t="s">
        <v>247</v>
      </c>
      <c r="I128" s="558" t="s">
        <v>247</v>
      </c>
    </row>
    <row r="129" spans="1:9" x14ac:dyDescent="0.2">
      <c r="A129" s="501" t="s">
        <v>250</v>
      </c>
      <c r="B129" s="519">
        <v>0</v>
      </c>
      <c r="C129" s="520">
        <v>0</v>
      </c>
      <c r="D129" s="682" t="s">
        <v>247</v>
      </c>
      <c r="E129" s="685"/>
      <c r="F129" s="684">
        <v>32820</v>
      </c>
      <c r="G129" s="520">
        <v>0</v>
      </c>
      <c r="H129" s="515" t="s">
        <v>247</v>
      </c>
      <c r="I129" s="563" t="s">
        <v>247</v>
      </c>
    </row>
    <row r="130" spans="1:9" ht="56.25" customHeight="1" x14ac:dyDescent="0.2">
      <c r="A130" s="1051" t="s">
        <v>888</v>
      </c>
      <c r="B130" s="1051"/>
      <c r="C130" s="1051"/>
      <c r="D130" s="1051"/>
      <c r="E130" s="1051"/>
      <c r="F130" s="1051"/>
      <c r="G130" s="1051"/>
      <c r="H130" s="1051"/>
      <c r="I130" s="1051"/>
    </row>
    <row r="131" spans="1:9" ht="15" x14ac:dyDescent="0.25">
      <c r="B131" s="77"/>
      <c r="C131" s="77"/>
      <c r="D131"/>
      <c r="E131"/>
      <c r="F131" s="77"/>
      <c r="G131" s="77"/>
      <c r="H131"/>
      <c r="I131"/>
    </row>
    <row r="132" spans="1:9" ht="15" x14ac:dyDescent="0.25">
      <c r="B132" s="77"/>
      <c r="C132" s="77"/>
      <c r="D132" s="77"/>
      <c r="E132" s="77"/>
      <c r="F132" s="77"/>
      <c r="G132" s="77"/>
      <c r="H132"/>
      <c r="I132"/>
    </row>
    <row r="133" spans="1:9" s="523" customFormat="1" ht="15" x14ac:dyDescent="0.25">
      <c r="B133" s="556"/>
      <c r="C133" s="556"/>
      <c r="D133" s="556"/>
      <c r="E133" s="556"/>
      <c r="F133" s="556"/>
      <c r="G133" s="556"/>
      <c r="H133"/>
      <c r="I133"/>
    </row>
    <row r="134" spans="1:9" ht="15" x14ac:dyDescent="0.25">
      <c r="B134" s="268"/>
      <c r="C134" s="268"/>
      <c r="D134" s="268"/>
      <c r="E134" s="268"/>
      <c r="F134" s="268"/>
      <c r="G134" s="268"/>
      <c r="H134"/>
      <c r="I134"/>
    </row>
    <row r="135" spans="1:9" ht="15" x14ac:dyDescent="0.25">
      <c r="B135"/>
      <c r="C135"/>
      <c r="D135"/>
      <c r="E135"/>
      <c r="F135"/>
      <c r="G135"/>
      <c r="H135"/>
      <c r="I135"/>
    </row>
  </sheetData>
  <mergeCells count="3">
    <mergeCell ref="B4:D4"/>
    <mergeCell ref="F4:I4"/>
    <mergeCell ref="A130:I130"/>
  </mergeCells>
  <pageMargins left="0.7" right="0.7" top="0.75" bottom="0.75" header="0.3" footer="0.3"/>
  <pageSetup paperSize="9" scale="44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2D919-A240-43FB-9356-6AAB3C24619C}">
  <sheetPr>
    <tabColor rgb="FF002060"/>
    <pageSetUpPr fitToPage="1"/>
  </sheetPr>
  <dimension ref="A1:I14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33.140625" style="528" customWidth="1"/>
    <col min="2" max="2" width="8.42578125" style="528" customWidth="1"/>
    <col min="3" max="3" width="7.42578125" style="528" bestFit="1" customWidth="1"/>
    <col min="4" max="4" width="8.5703125" style="528" bestFit="1" customWidth="1"/>
    <col min="5" max="5" width="11.42578125" style="528"/>
    <col min="6" max="6" width="8.42578125" style="528" customWidth="1"/>
    <col min="7" max="7" width="9.7109375" style="528" customWidth="1"/>
    <col min="8" max="8" width="9.42578125" style="528" customWidth="1"/>
    <col min="9" max="9" width="7.5703125" style="528" customWidth="1"/>
    <col min="10" max="10" width="2.7109375" style="528" customWidth="1"/>
    <col min="11" max="16384" width="11.42578125" style="528"/>
  </cols>
  <sheetData>
    <row r="1" spans="1:9" s="501" customFormat="1" ht="12.75" x14ac:dyDescent="0.2">
      <c r="A1" s="500" t="s">
        <v>601</v>
      </c>
    </row>
    <row r="2" spans="1:9" s="501" customFormat="1" ht="15.75" x14ac:dyDescent="0.25">
      <c r="A2" s="502" t="s">
        <v>602</v>
      </c>
    </row>
    <row r="4" spans="1:9" s="501" customFormat="1" ht="12.75" x14ac:dyDescent="0.2">
      <c r="A4" s="503"/>
      <c r="B4" s="1048" t="s">
        <v>883</v>
      </c>
      <c r="C4" s="1048"/>
      <c r="D4" s="1048"/>
      <c r="E4" s="675"/>
      <c r="F4" s="1048" t="s">
        <v>884</v>
      </c>
      <c r="G4" s="1048"/>
      <c r="H4" s="1048"/>
      <c r="I4" s="1048"/>
    </row>
    <row r="5" spans="1:9" ht="15.75" customHeight="1" x14ac:dyDescent="0.25">
      <c r="A5" s="524" t="s">
        <v>603</v>
      </c>
      <c r="B5" s="525">
        <v>2024</v>
      </c>
      <c r="C5" s="526">
        <v>2025</v>
      </c>
      <c r="D5" s="527" t="s">
        <v>572</v>
      </c>
      <c r="E5" s="526"/>
      <c r="F5" s="525">
        <v>2024</v>
      </c>
      <c r="G5" s="526">
        <v>2025</v>
      </c>
      <c r="H5" s="526" t="s">
        <v>572</v>
      </c>
      <c r="I5" s="527" t="s">
        <v>522</v>
      </c>
    </row>
    <row r="6" spans="1:9" x14ac:dyDescent="0.25">
      <c r="A6" s="529" t="s">
        <v>566</v>
      </c>
      <c r="B6" s="530">
        <f>SUM(B7:B10)</f>
        <v>14206.38</v>
      </c>
      <c r="C6" s="531">
        <f>SUM(C7:C10)</f>
        <v>7020.6350000000002</v>
      </c>
      <c r="D6" s="532">
        <f t="shared" ref="D6:D12" si="0">(C6-B6)/B6</f>
        <v>-0.50581112148203833</v>
      </c>
      <c r="E6" s="692"/>
      <c r="F6" s="530">
        <f>SUM(F7:F10)</f>
        <v>64053.479999999996</v>
      </c>
      <c r="G6" s="531">
        <f>SUM(G7:G10)</f>
        <v>44277.471999999994</v>
      </c>
      <c r="H6" s="533">
        <f>(G6-F6)/F6</f>
        <v>-0.30874213235565034</v>
      </c>
      <c r="I6" s="532">
        <f>SUM(I7:I10)</f>
        <v>1.0000000000000002</v>
      </c>
    </row>
    <row r="7" spans="1:9" x14ac:dyDescent="0.25">
      <c r="A7" s="534" t="s">
        <v>263</v>
      </c>
      <c r="B7" s="535">
        <v>9732.66</v>
      </c>
      <c r="C7" s="536">
        <v>3188.8999999999996</v>
      </c>
      <c r="D7" s="521">
        <f t="shared" si="0"/>
        <v>-0.67235062151559799</v>
      </c>
      <c r="E7" s="693"/>
      <c r="F7" s="535">
        <v>37837.5</v>
      </c>
      <c r="G7" s="536">
        <v>20756.769999999997</v>
      </c>
      <c r="H7" s="537">
        <f t="shared" ref="H7:H12" si="1">(G7-F7)/F7</f>
        <v>-0.45142332342253066</v>
      </c>
      <c r="I7" s="521">
        <f>G7/$G$6</f>
        <v>0.46878850716680481</v>
      </c>
    </row>
    <row r="8" spans="1:9" x14ac:dyDescent="0.25">
      <c r="A8" s="538" t="s">
        <v>249</v>
      </c>
      <c r="B8" s="535">
        <v>2721.3199999999997</v>
      </c>
      <c r="C8" s="536">
        <v>2061.7350000000001</v>
      </c>
      <c r="D8" s="521">
        <f t="shared" si="0"/>
        <v>-0.24237686122910929</v>
      </c>
      <c r="E8" s="693"/>
      <c r="F8" s="535">
        <v>14156.85</v>
      </c>
      <c r="G8" s="536">
        <v>12358.352000000001</v>
      </c>
      <c r="H8" s="537">
        <f t="shared" si="1"/>
        <v>-0.12704083182346351</v>
      </c>
      <c r="I8" s="521">
        <f t="shared" ref="I8:I10" si="2">G8/$G$6</f>
        <v>0.27911150844384258</v>
      </c>
    </row>
    <row r="9" spans="1:9" x14ac:dyDescent="0.25">
      <c r="A9" s="534" t="s">
        <v>260</v>
      </c>
      <c r="B9" s="535">
        <v>1502.4</v>
      </c>
      <c r="C9" s="536">
        <v>1600</v>
      </c>
      <c r="D9" s="521">
        <f t="shared" si="0"/>
        <v>6.4962726304579277E-2</v>
      </c>
      <c r="E9" s="693"/>
      <c r="F9" s="535">
        <v>10559.13</v>
      </c>
      <c r="G9" s="536">
        <v>10322.35</v>
      </c>
      <c r="H9" s="537">
        <f t="shared" si="1"/>
        <v>-2.2424195932808751E-2</v>
      </c>
      <c r="I9" s="521">
        <f t="shared" si="2"/>
        <v>0.23312871159401335</v>
      </c>
    </row>
    <row r="10" spans="1:9" x14ac:dyDescent="0.25">
      <c r="A10" s="534" t="s">
        <v>251</v>
      </c>
      <c r="B10" s="535">
        <v>250</v>
      </c>
      <c r="C10" s="536">
        <v>170</v>
      </c>
      <c r="D10" s="521">
        <f t="shared" si="0"/>
        <v>-0.32</v>
      </c>
      <c r="E10" s="693"/>
      <c r="F10" s="535">
        <v>1500</v>
      </c>
      <c r="G10" s="536">
        <v>840</v>
      </c>
      <c r="H10" s="537">
        <f t="shared" si="1"/>
        <v>-0.44</v>
      </c>
      <c r="I10" s="521">
        <f t="shared" si="2"/>
        <v>1.8971272795339358E-2</v>
      </c>
    </row>
    <row r="11" spans="1:9" x14ac:dyDescent="0.25">
      <c r="A11" s="539" t="s">
        <v>567</v>
      </c>
      <c r="B11" s="540">
        <f>SUM(B12:B12)</f>
        <v>6368.8919999999998</v>
      </c>
      <c r="C11" s="541">
        <f>SUM(C12:C12)</f>
        <v>1040.33</v>
      </c>
      <c r="D11" s="532">
        <f>(C11-B11)/B11</f>
        <v>-0.83665447616320077</v>
      </c>
      <c r="E11" s="676"/>
      <c r="F11" s="540">
        <f>SUM(F12:F12)</f>
        <v>41970.865999999995</v>
      </c>
      <c r="G11" s="541">
        <f>SUM(G12:G12)</f>
        <v>21449.360000000001</v>
      </c>
      <c r="H11" s="542">
        <f>(G11-F11)/F11</f>
        <v>-0.48894645156952438</v>
      </c>
      <c r="I11" s="510">
        <f>SUM(I12:I12)</f>
        <v>1</v>
      </c>
    </row>
    <row r="12" spans="1:9" x14ac:dyDescent="0.25">
      <c r="A12" s="534" t="s">
        <v>249</v>
      </c>
      <c r="B12" s="543">
        <v>6368.8919999999998</v>
      </c>
      <c r="C12" s="544">
        <v>1040.33</v>
      </c>
      <c r="D12" s="694">
        <f t="shared" si="0"/>
        <v>-0.83665447616320077</v>
      </c>
      <c r="E12" s="688"/>
      <c r="F12" s="543">
        <v>41970.865999999995</v>
      </c>
      <c r="G12" s="544">
        <v>21449.360000000001</v>
      </c>
      <c r="H12" s="545">
        <f t="shared" si="1"/>
        <v>-0.48894645156952438</v>
      </c>
      <c r="I12" s="546">
        <f>G12/$G$11</f>
        <v>1</v>
      </c>
    </row>
    <row r="13" spans="1:9" s="547" customFormat="1" ht="33" customHeight="1" x14ac:dyDescent="0.25">
      <c r="A13" s="1052" t="s">
        <v>886</v>
      </c>
      <c r="B13" s="1052"/>
      <c r="C13" s="1052"/>
      <c r="D13" s="1052"/>
      <c r="E13" s="1052"/>
      <c r="F13" s="1052"/>
      <c r="G13" s="1052"/>
      <c r="H13" s="1052"/>
      <c r="I13" s="1052"/>
    </row>
    <row r="14" spans="1:9" x14ac:dyDescent="0.25">
      <c r="A14" s="548" t="s">
        <v>604</v>
      </c>
      <c r="B14" s="548"/>
      <c r="C14" s="548"/>
      <c r="D14" s="548"/>
      <c r="E14" s="548"/>
      <c r="F14" s="549"/>
      <c r="G14" s="550"/>
      <c r="H14" s="550"/>
      <c r="I14" s="550"/>
    </row>
  </sheetData>
  <mergeCells count="3">
    <mergeCell ref="B4:D4"/>
    <mergeCell ref="F4:I4"/>
    <mergeCell ref="A13:I13"/>
  </mergeCells>
  <pageMargins left="0.7" right="0.7" top="0.75" bottom="0.75" header="0.3" footer="0.3"/>
  <pageSetup paperSize="9" scale="8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D5155-A8D1-4C0A-BF3D-DF8C548E55CB}">
  <sheetPr>
    <tabColor rgb="FF002060"/>
  </sheetPr>
  <dimension ref="A1:K49"/>
  <sheetViews>
    <sheetView showGridLines="0" view="pageBreakPreview" zoomScaleNormal="130" zoomScaleSheetLayoutView="100" workbookViewId="0"/>
  </sheetViews>
  <sheetFormatPr baseColWidth="10" defaultColWidth="11.5703125" defaultRowHeight="12.75" x14ac:dyDescent="0.2"/>
  <cols>
    <col min="1" max="1" width="13" style="7" customWidth="1"/>
    <col min="2" max="2" width="16" style="7" customWidth="1"/>
    <col min="3" max="3" width="19.5703125" style="8" customWidth="1"/>
    <col min="4" max="7" width="16" style="8" customWidth="1"/>
    <col min="8" max="8" width="17" style="8" customWidth="1"/>
    <col min="9" max="9" width="21.42578125" style="8" customWidth="1"/>
    <col min="10" max="10" width="19" style="6" customWidth="1"/>
    <col min="11" max="11" width="3.140625" style="6" customWidth="1"/>
    <col min="12" max="16384" width="11.5703125" style="6"/>
  </cols>
  <sheetData>
    <row r="1" spans="1:10" x14ac:dyDescent="0.2">
      <c r="A1" s="56" t="s">
        <v>233</v>
      </c>
    </row>
    <row r="2" spans="1:10" ht="15.75" x14ac:dyDescent="0.25">
      <c r="A2" s="57" t="s">
        <v>234</v>
      </c>
      <c r="G2" s="58"/>
    </row>
    <row r="3" spans="1:10" x14ac:dyDescent="0.2">
      <c r="A3" s="59"/>
      <c r="B3" s="8"/>
    </row>
    <row r="4" spans="1:10" x14ac:dyDescent="0.2">
      <c r="A4" s="60" t="s">
        <v>209</v>
      </c>
      <c r="B4" s="61" t="s">
        <v>235</v>
      </c>
      <c r="C4" s="61" t="s">
        <v>448</v>
      </c>
      <c r="D4" s="61" t="s">
        <v>236</v>
      </c>
      <c r="E4" s="61" t="s">
        <v>237</v>
      </c>
      <c r="F4" s="61" t="s">
        <v>238</v>
      </c>
      <c r="G4" s="61" t="s">
        <v>239</v>
      </c>
      <c r="H4" s="61" t="s">
        <v>240</v>
      </c>
      <c r="I4" s="61" t="s">
        <v>241</v>
      </c>
    </row>
    <row r="5" spans="1:10" ht="13.5" thickBot="1" x14ac:dyDescent="0.25">
      <c r="A5" s="62"/>
      <c r="B5" s="63" t="s">
        <v>242</v>
      </c>
      <c r="C5" s="63" t="s">
        <v>242</v>
      </c>
      <c r="D5" s="63" t="s">
        <v>242</v>
      </c>
      <c r="E5" s="63" t="s">
        <v>243</v>
      </c>
      <c r="F5" s="63" t="s">
        <v>244</v>
      </c>
      <c r="G5" s="63" t="s">
        <v>244</v>
      </c>
      <c r="H5" s="63" t="s">
        <v>244</v>
      </c>
      <c r="I5" s="63" t="s">
        <v>244</v>
      </c>
    </row>
    <row r="6" spans="1:10" x14ac:dyDescent="0.2">
      <c r="A6" s="7">
        <v>2014</v>
      </c>
      <c r="B6" s="64">
        <v>2.3821573718054097E-2</v>
      </c>
      <c r="C6" s="64">
        <v>-2.18956096652741E-2</v>
      </c>
      <c r="D6" s="64">
        <v>3.2459610352057106E-2</v>
      </c>
      <c r="E6" s="65">
        <v>2.8387441197691206</v>
      </c>
      <c r="F6" s="66">
        <v>39532.682886367103</v>
      </c>
      <c r="G6" s="66">
        <v>21209.019616138499</v>
      </c>
      <c r="H6" s="66">
        <v>41037.789363793097</v>
      </c>
      <c r="I6" s="66">
        <v>-1505.1064774259601</v>
      </c>
    </row>
    <row r="7" spans="1:10" x14ac:dyDescent="0.2">
      <c r="A7" s="7">
        <v>2015</v>
      </c>
      <c r="B7" s="64">
        <v>3.2519435751038502E-2</v>
      </c>
      <c r="C7" s="64">
        <v>0.157122682825519</v>
      </c>
      <c r="D7" s="64">
        <v>3.5478487642526903E-2</v>
      </c>
      <c r="E7" s="65">
        <v>3.1853143181818182</v>
      </c>
      <c r="F7" s="66">
        <v>34414.045139638103</v>
      </c>
      <c r="G7" s="66">
        <v>19648.292860808098</v>
      </c>
      <c r="H7" s="66">
        <v>37326.458937592302</v>
      </c>
      <c r="I7" s="66">
        <v>-2912.4137979542102</v>
      </c>
    </row>
    <row r="8" spans="1:10" x14ac:dyDescent="0.2">
      <c r="A8" s="7">
        <v>2016</v>
      </c>
      <c r="B8" s="64">
        <v>3.9534120202040703E-2</v>
      </c>
      <c r="C8" s="64">
        <v>0.211853977638126</v>
      </c>
      <c r="D8" s="64">
        <v>3.5930838949936296E-2</v>
      </c>
      <c r="E8" s="65">
        <v>3.3754258259284575</v>
      </c>
      <c r="F8" s="66">
        <v>37088.390533946404</v>
      </c>
      <c r="G8" s="66">
        <v>22467.609295735001</v>
      </c>
      <c r="H8" s="66">
        <v>35126.016123104302</v>
      </c>
      <c r="I8" s="66">
        <v>1962.3744108420899</v>
      </c>
    </row>
    <row r="9" spans="1:10" x14ac:dyDescent="0.2">
      <c r="A9" s="7">
        <v>2017</v>
      </c>
      <c r="B9" s="64">
        <v>2.5187454303324201E-2</v>
      </c>
      <c r="C9" s="64">
        <v>4.4758295916302399E-2</v>
      </c>
      <c r="D9" s="64">
        <v>2.8038318234279099E-2</v>
      </c>
      <c r="E9" s="65">
        <v>3.2607222536055787</v>
      </c>
      <c r="F9" s="66">
        <v>45404.525919859101</v>
      </c>
      <c r="G9" s="66">
        <v>28151.824812126401</v>
      </c>
      <c r="H9" s="66">
        <v>38718.555955156597</v>
      </c>
      <c r="I9" s="66">
        <v>6685.96996470256</v>
      </c>
      <c r="J9" s="67"/>
    </row>
    <row r="10" spans="1:10" x14ac:dyDescent="0.2">
      <c r="A10" s="7">
        <v>2018</v>
      </c>
      <c r="B10" s="64">
        <v>3.9693986434736102E-2</v>
      </c>
      <c r="C10" s="64">
        <v>-1.7379759770371702E-2</v>
      </c>
      <c r="D10" s="64">
        <v>1.3167105478321199E-2</v>
      </c>
      <c r="E10" s="65">
        <v>3.2870557386838311</v>
      </c>
      <c r="F10" s="66">
        <v>49072.603733513701</v>
      </c>
      <c r="G10" s="66">
        <v>29533.630009361099</v>
      </c>
      <c r="H10" s="66">
        <v>41857.222149741901</v>
      </c>
      <c r="I10" s="66">
        <v>7215.3815837718203</v>
      </c>
    </row>
    <row r="11" spans="1:10" x14ac:dyDescent="0.2">
      <c r="A11" s="7">
        <v>2019</v>
      </c>
      <c r="B11" s="64">
        <v>2.2405541664254399E-2</v>
      </c>
      <c r="C11" s="64">
        <v>-8.4051032262280508E-3</v>
      </c>
      <c r="D11" s="64">
        <v>2.1358458196351501E-2</v>
      </c>
      <c r="E11" s="65">
        <v>3.3371626461038972</v>
      </c>
      <c r="F11" s="66">
        <v>47995.150309630299</v>
      </c>
      <c r="G11" s="66">
        <v>28957.971423899398</v>
      </c>
      <c r="H11" s="66">
        <v>41102.327157595399</v>
      </c>
      <c r="I11" s="66">
        <v>6892.82315203486</v>
      </c>
      <c r="J11" s="67"/>
    </row>
    <row r="12" spans="1:10" x14ac:dyDescent="0.2">
      <c r="A12" s="7">
        <v>2020</v>
      </c>
      <c r="B12" s="64">
        <v>-0.109348825608621</v>
      </c>
      <c r="C12" s="64">
        <v>-0.13840886416502499</v>
      </c>
      <c r="D12" s="64">
        <v>1.8273026524989598E-2</v>
      </c>
      <c r="E12" s="65">
        <v>3.4957341089466101</v>
      </c>
      <c r="F12" s="66">
        <v>42821.5883439014</v>
      </c>
      <c r="G12" s="66">
        <v>26570.040405276199</v>
      </c>
      <c r="H12" s="66">
        <v>34723.999957466702</v>
      </c>
      <c r="I12" s="66">
        <v>8097.5883864346697</v>
      </c>
      <c r="J12" s="67"/>
    </row>
    <row r="13" spans="1:10" x14ac:dyDescent="0.2">
      <c r="A13" s="7">
        <v>2021</v>
      </c>
      <c r="B13" s="64">
        <v>0.133641841121069</v>
      </c>
      <c r="C13" s="64">
        <v>0.104822909623174</v>
      </c>
      <c r="D13" s="64">
        <v>3.9790147813012704E-2</v>
      </c>
      <c r="E13" s="65">
        <v>3.881209209329318</v>
      </c>
      <c r="F13" s="66">
        <v>63113.901287430803</v>
      </c>
      <c r="G13" s="66">
        <v>40575.454147377306</v>
      </c>
      <c r="H13" s="66">
        <v>47999.201612329001</v>
      </c>
      <c r="I13" s="66">
        <v>15114.6996751018</v>
      </c>
      <c r="J13" s="67"/>
    </row>
    <row r="14" spans="1:10" x14ac:dyDescent="0.2">
      <c r="A14" s="7">
        <v>2022</v>
      </c>
      <c r="B14" s="64">
        <v>2.8093351838112301E-2</v>
      </c>
      <c r="C14" s="64">
        <v>-4.2409542592494601E-4</v>
      </c>
      <c r="D14" s="64">
        <v>7.8772358191569691E-2</v>
      </c>
      <c r="E14" s="65">
        <v>3.8354570050703161</v>
      </c>
      <c r="F14" s="66">
        <v>66339.2306694203</v>
      </c>
      <c r="G14" s="66">
        <v>39371.057168539999</v>
      </c>
      <c r="H14" s="66">
        <v>56008.641988050404</v>
      </c>
      <c r="I14" s="66">
        <v>10330.5886813699</v>
      </c>
      <c r="J14" s="67"/>
    </row>
    <row r="15" spans="1:10" x14ac:dyDescent="0.2">
      <c r="A15" s="7">
        <v>2023</v>
      </c>
      <c r="B15" s="64">
        <v>-4.0320349229369902E-3</v>
      </c>
      <c r="C15" s="64">
        <v>9.2795001541683492E-2</v>
      </c>
      <c r="D15" s="64">
        <v>6.2643406421915293E-2</v>
      </c>
      <c r="E15" s="65">
        <v>3.7441231429240105</v>
      </c>
      <c r="F15" s="66">
        <v>67107.543530058407</v>
      </c>
      <c r="G15" s="66">
        <v>43591.4624634266</v>
      </c>
      <c r="H15" s="66">
        <v>49957.667336039303</v>
      </c>
      <c r="I15" s="66">
        <v>17149.8761940191</v>
      </c>
      <c r="J15" s="67"/>
    </row>
    <row r="16" spans="1:10" x14ac:dyDescent="0.2">
      <c r="A16" s="7">
        <v>2024</v>
      </c>
      <c r="B16" s="64">
        <v>3.3325587752412497E-2</v>
      </c>
      <c r="C16" s="64">
        <v>2.0586610442680401E-2</v>
      </c>
      <c r="D16" s="64">
        <v>2.3506939187187999E-2</v>
      </c>
      <c r="E16" s="65">
        <v>3.7545930969469139</v>
      </c>
      <c r="F16" s="66">
        <v>76171.929544073806</v>
      </c>
      <c r="G16" s="66">
        <v>48981.507242889602</v>
      </c>
      <c r="H16" s="66">
        <v>52091.3536530739</v>
      </c>
      <c r="I16" s="66">
        <v>24080.575890999899</v>
      </c>
    </row>
    <row r="17" spans="1:11" x14ac:dyDescent="0.2">
      <c r="A17" s="68">
        <v>2025</v>
      </c>
      <c r="B17" s="69"/>
      <c r="C17" s="69"/>
      <c r="D17" s="69"/>
      <c r="E17" s="69"/>
      <c r="F17" s="69"/>
      <c r="G17" s="69"/>
      <c r="H17" s="69"/>
      <c r="I17" s="69"/>
    </row>
    <row r="18" spans="1:11" x14ac:dyDescent="0.2">
      <c r="A18" s="70" t="s">
        <v>210</v>
      </c>
      <c r="B18" s="695">
        <v>4.2641272989009299E-2</v>
      </c>
      <c r="C18" s="695">
        <v>3.26011407922931E-2</v>
      </c>
      <c r="D18" s="695">
        <v>1.85158283440667E-2</v>
      </c>
      <c r="E18" s="696">
        <v>3.7469227272727301</v>
      </c>
      <c r="F18" s="294">
        <v>7086.6736616912003</v>
      </c>
      <c r="G18" s="294">
        <v>4490.9275924696403</v>
      </c>
      <c r="H18" s="294">
        <v>4965.5016045434404</v>
      </c>
      <c r="I18" s="294">
        <v>2121.1720571477599</v>
      </c>
      <c r="J18" s="71"/>
    </row>
    <row r="19" spans="1:11" x14ac:dyDescent="0.2">
      <c r="A19" s="70" t="s">
        <v>211</v>
      </c>
      <c r="B19" s="64">
        <v>2.8030483644002201E-2</v>
      </c>
      <c r="C19" s="64">
        <v>-1.1724334539349499E-2</v>
      </c>
      <c r="D19" s="64">
        <v>1.4773290589482999E-2</v>
      </c>
      <c r="E19" s="65">
        <v>3.69685</v>
      </c>
      <c r="F19" s="294">
        <v>6480.6795063879199</v>
      </c>
      <c r="G19" s="294">
        <v>4173.8669999512404</v>
      </c>
      <c r="H19" s="294">
        <v>4219.8628964584004</v>
      </c>
      <c r="I19" s="294">
        <v>2260.8166099295099</v>
      </c>
      <c r="J19" s="71"/>
    </row>
    <row r="20" spans="1:11" x14ac:dyDescent="0.2">
      <c r="A20" s="70" t="s">
        <v>746</v>
      </c>
      <c r="B20" s="64">
        <v>4.6739947474366404E-2</v>
      </c>
      <c r="C20" s="64">
        <v>7.4475450707517099E-2</v>
      </c>
      <c r="D20" s="64">
        <v>1.2771802697792401E-2</v>
      </c>
      <c r="E20" s="65">
        <v>3.6524857142857101</v>
      </c>
      <c r="F20" s="294">
        <v>7219.7297423478203</v>
      </c>
      <c r="G20" s="294">
        <v>5056.1988172500896</v>
      </c>
      <c r="H20" s="294">
        <v>4715.4422792168398</v>
      </c>
      <c r="I20" s="294">
        <v>2504.2874631309801</v>
      </c>
      <c r="J20" s="71"/>
    </row>
    <row r="21" spans="1:11" x14ac:dyDescent="0.2">
      <c r="A21" s="70" t="s">
        <v>804</v>
      </c>
      <c r="B21" s="64">
        <v>1.4011249968818201E-2</v>
      </c>
      <c r="C21" s="64">
        <v>0.106405925226752</v>
      </c>
      <c r="D21" s="64">
        <v>1.6518340174020402E-2</v>
      </c>
      <c r="E21" s="65">
        <v>3.7000299999999999</v>
      </c>
      <c r="F21" s="294">
        <v>5927.6534101448196</v>
      </c>
      <c r="G21" s="294">
        <v>3930.8445708655499</v>
      </c>
      <c r="H21" s="294">
        <v>4478.3216829721696</v>
      </c>
      <c r="I21" s="294">
        <v>1449.3317271726501</v>
      </c>
      <c r="J21" s="71"/>
    </row>
    <row r="22" spans="1:11" ht="12" customHeight="1" x14ac:dyDescent="0.2">
      <c r="A22" s="70" t="s">
        <v>810</v>
      </c>
      <c r="B22" s="64">
        <v>2.6700000000003898E-2</v>
      </c>
      <c r="C22" s="64">
        <v>-7.2025041760961694E-2</v>
      </c>
      <c r="D22" s="64">
        <v>1.68666289219268E-2</v>
      </c>
      <c r="E22" s="65">
        <v>3.6599142857142901</v>
      </c>
      <c r="F22" s="294">
        <v>6162.1116167093096</v>
      </c>
      <c r="G22" s="294">
        <v>4031.8992567946098</v>
      </c>
      <c r="H22" s="294">
        <v>4807.2809281873197</v>
      </c>
      <c r="I22" s="294">
        <v>1354.8306885219899</v>
      </c>
      <c r="J22" s="71"/>
    </row>
    <row r="23" spans="1:11" ht="12" customHeight="1" x14ac:dyDescent="0.2">
      <c r="A23" s="70" t="s">
        <v>889</v>
      </c>
      <c r="B23" s="64" t="s">
        <v>449</v>
      </c>
      <c r="C23" s="64" t="s">
        <v>449</v>
      </c>
      <c r="D23" s="64">
        <v>1.69370904576716E-2</v>
      </c>
      <c r="E23" s="65">
        <v>3.60219523809524</v>
      </c>
      <c r="F23" s="294" t="s">
        <v>449</v>
      </c>
      <c r="G23" s="294" t="s">
        <v>449</v>
      </c>
      <c r="H23" s="294" t="s">
        <v>449</v>
      </c>
      <c r="I23" s="294" t="s">
        <v>449</v>
      </c>
      <c r="J23" s="71"/>
    </row>
    <row r="24" spans="1:11" x14ac:dyDescent="0.2">
      <c r="A24" s="70"/>
      <c r="B24" s="72"/>
      <c r="C24" s="72"/>
      <c r="D24" s="73"/>
      <c r="E24" s="74"/>
      <c r="F24" s="74"/>
      <c r="G24" s="74"/>
      <c r="H24" s="74"/>
      <c r="I24" s="74"/>
      <c r="K24" s="74"/>
    </row>
    <row r="25" spans="1:11" ht="65.25" customHeight="1" x14ac:dyDescent="0.2">
      <c r="A25" s="1053" t="s">
        <v>245</v>
      </c>
      <c r="B25" s="1053"/>
      <c r="C25" s="1053"/>
      <c r="D25" s="1053"/>
      <c r="E25" s="1053"/>
      <c r="F25" s="1053"/>
      <c r="G25" s="1053"/>
      <c r="H25" s="1053"/>
      <c r="I25" s="1053"/>
      <c r="J25" s="172"/>
    </row>
    <row r="27" spans="1:11" ht="15.75" x14ac:dyDescent="0.25">
      <c r="A27" s="57" t="s">
        <v>425</v>
      </c>
      <c r="B27" s="8"/>
    </row>
    <row r="28" spans="1:11" x14ac:dyDescent="0.2">
      <c r="B28" s="8"/>
    </row>
    <row r="29" spans="1:11" x14ac:dyDescent="0.2">
      <c r="A29" s="60" t="s">
        <v>209</v>
      </c>
      <c r="B29" s="61" t="s">
        <v>426</v>
      </c>
      <c r="C29" s="61" t="s">
        <v>427</v>
      </c>
      <c r="D29" s="61" t="s">
        <v>428</v>
      </c>
      <c r="E29" s="61" t="s">
        <v>429</v>
      </c>
      <c r="F29" s="61" t="s">
        <v>430</v>
      </c>
      <c r="G29" s="61" t="s">
        <v>431</v>
      </c>
      <c r="H29" s="61" t="s">
        <v>270</v>
      </c>
      <c r="I29" s="61" t="s">
        <v>432</v>
      </c>
      <c r="J29" s="61" t="s">
        <v>433</v>
      </c>
    </row>
    <row r="30" spans="1:11" x14ac:dyDescent="0.2">
      <c r="A30" s="336"/>
      <c r="B30" s="337" t="s">
        <v>434</v>
      </c>
      <c r="C30" s="338" t="s">
        <v>435</v>
      </c>
      <c r="D30" s="337" t="s">
        <v>434</v>
      </c>
      <c r="E30" s="338" t="s">
        <v>435</v>
      </c>
      <c r="F30" s="337" t="s">
        <v>434</v>
      </c>
      <c r="G30" s="339" t="s">
        <v>434</v>
      </c>
      <c r="H30" s="337" t="s">
        <v>436</v>
      </c>
      <c r="I30" s="339" t="s">
        <v>437</v>
      </c>
      <c r="J30" s="339" t="s">
        <v>436</v>
      </c>
    </row>
    <row r="31" spans="1:11" x14ac:dyDescent="0.2">
      <c r="A31" s="336"/>
      <c r="B31" s="337" t="s">
        <v>438</v>
      </c>
      <c r="C31" s="338" t="s">
        <v>439</v>
      </c>
      <c r="D31" s="337" t="s">
        <v>438</v>
      </c>
      <c r="E31" s="339" t="s">
        <v>440</v>
      </c>
      <c r="F31" s="337" t="s">
        <v>438</v>
      </c>
      <c r="G31" s="339" t="s">
        <v>438</v>
      </c>
      <c r="H31" s="339" t="s">
        <v>523</v>
      </c>
      <c r="I31" s="339" t="s">
        <v>438</v>
      </c>
      <c r="J31" s="339" t="s">
        <v>441</v>
      </c>
    </row>
    <row r="32" spans="1:11" x14ac:dyDescent="0.2">
      <c r="A32" s="7">
        <v>2015</v>
      </c>
      <c r="B32" s="98">
        <v>249.22632411067195</v>
      </c>
      <c r="C32" s="98">
        <v>1159.8211462450597</v>
      </c>
      <c r="D32" s="98">
        <v>87.466600790513937</v>
      </c>
      <c r="E32" s="98">
        <v>15.680000000000003</v>
      </c>
      <c r="F32" s="98">
        <v>80.899604743083017</v>
      </c>
      <c r="G32" s="98">
        <v>728.93063241106734</v>
      </c>
      <c r="H32" s="98">
        <v>53.0293103448276</v>
      </c>
      <c r="I32" s="98">
        <v>6.6520000000000001</v>
      </c>
      <c r="J32" s="98">
        <v>3.5236681417644169</v>
      </c>
    </row>
    <row r="33" spans="1:10" x14ac:dyDescent="0.2">
      <c r="A33" s="7">
        <v>2016</v>
      </c>
      <c r="B33" s="98">
        <v>220.56320158102767</v>
      </c>
      <c r="C33" s="98">
        <v>1249.8440711462456</v>
      </c>
      <c r="D33" s="98">
        <v>95.016166007905127</v>
      </c>
      <c r="E33" s="98">
        <v>17.137747035573113</v>
      </c>
      <c r="F33" s="98">
        <v>84.893873517786503</v>
      </c>
      <c r="G33" s="98">
        <v>816.73525691699592</v>
      </c>
      <c r="H33" s="98">
        <v>57.872619047619075</v>
      </c>
      <c r="I33" s="98">
        <v>6.484</v>
      </c>
      <c r="J33" s="98">
        <v>5.0916096521030338</v>
      </c>
    </row>
    <row r="34" spans="1:10" x14ac:dyDescent="0.2">
      <c r="A34" s="7">
        <v>2017</v>
      </c>
      <c r="B34" s="98">
        <v>279.68408730158734</v>
      </c>
      <c r="C34" s="98">
        <v>1257.8597222222218</v>
      </c>
      <c r="D34" s="98">
        <v>131.35749999999999</v>
      </c>
      <c r="E34" s="98">
        <v>17.048769841269831</v>
      </c>
      <c r="F34" s="98">
        <v>105.11793650793653</v>
      </c>
      <c r="G34" s="98">
        <v>911.93436507936519</v>
      </c>
      <c r="H34" s="98">
        <v>70.687199999999976</v>
      </c>
      <c r="I34" s="98">
        <v>8.2059999999999995</v>
      </c>
      <c r="J34" s="98">
        <v>4.6042453695500507</v>
      </c>
    </row>
    <row r="35" spans="1:10" x14ac:dyDescent="0.2">
      <c r="A35" s="7">
        <v>2018</v>
      </c>
      <c r="B35" s="98">
        <v>295.88023715415011</v>
      </c>
      <c r="C35" s="98">
        <v>1268.9288537549405</v>
      </c>
      <c r="D35" s="98">
        <v>132.53778656126494</v>
      </c>
      <c r="E35" s="98">
        <v>15.707826086956521</v>
      </c>
      <c r="F35" s="98">
        <v>101.71517786561269</v>
      </c>
      <c r="G35" s="98">
        <v>914.13509881422931</v>
      </c>
      <c r="H35" s="98">
        <v>69.470967741935496</v>
      </c>
      <c r="I35" s="98">
        <v>11.938000000000001</v>
      </c>
      <c r="J35" s="98">
        <v>6.1060693418077365</v>
      </c>
    </row>
    <row r="36" spans="1:10" x14ac:dyDescent="0.2">
      <c r="A36" s="7">
        <v>2019</v>
      </c>
      <c r="B36" s="98">
        <v>272.14359683794487</v>
      </c>
      <c r="C36" s="98">
        <v>1393.7138339920953</v>
      </c>
      <c r="D36" s="98">
        <v>115.49999999999994</v>
      </c>
      <c r="E36" s="98">
        <v>16.211027667984194</v>
      </c>
      <c r="F36" s="98">
        <v>90.703754940711491</v>
      </c>
      <c r="G36" s="98">
        <v>845.62762845849761</v>
      </c>
      <c r="H36" s="98">
        <v>93.390853658536557</v>
      </c>
      <c r="I36" s="98">
        <v>11.303804878048789</v>
      </c>
      <c r="J36" s="98">
        <v>5.3541415399134982</v>
      </c>
    </row>
    <row r="37" spans="1:10" x14ac:dyDescent="0.2">
      <c r="A37" s="7">
        <v>2020</v>
      </c>
      <c r="B37" s="98">
        <v>280.34866141732306</v>
      </c>
      <c r="C37" s="98">
        <v>1771.0421259842506</v>
      </c>
      <c r="D37" s="98">
        <v>102.8290157480314</v>
      </c>
      <c r="E37" s="98">
        <v>20.547519685039358</v>
      </c>
      <c r="F37" s="98">
        <v>82.807204724409445</v>
      </c>
      <c r="G37" s="98">
        <v>778.30578740157466</v>
      </c>
      <c r="H37" s="98">
        <v>108.8836032388664</v>
      </c>
      <c r="I37" s="98">
        <v>8.67551181102362</v>
      </c>
      <c r="J37" s="98">
        <v>4.9853968638533859</v>
      </c>
    </row>
    <row r="38" spans="1:10" x14ac:dyDescent="0.2">
      <c r="A38" s="140">
        <v>2021</v>
      </c>
      <c r="B38" s="340">
        <v>422.63430830039528</v>
      </c>
      <c r="C38" s="340">
        <v>1799.175296442688</v>
      </c>
      <c r="D38" s="340">
        <v>136.41241106719363</v>
      </c>
      <c r="E38" s="98">
        <v>25.138260869565219</v>
      </c>
      <c r="F38" s="340">
        <v>100.07276679841901</v>
      </c>
      <c r="G38" s="340">
        <v>1482.2570750988139</v>
      </c>
      <c r="H38" s="340">
        <v>159.21399999999997</v>
      </c>
      <c r="I38" s="340">
        <v>15.942450592885377</v>
      </c>
      <c r="J38" s="340">
        <v>5.0750707825163177</v>
      </c>
    </row>
    <row r="39" spans="1:10" x14ac:dyDescent="0.2">
      <c r="A39" s="140">
        <v>2022</v>
      </c>
      <c r="B39" s="340">
        <v>399.02569721115538</v>
      </c>
      <c r="C39" s="340">
        <v>1800.7978000000003</v>
      </c>
      <c r="D39" s="340">
        <v>157.77426294820725</v>
      </c>
      <c r="E39" s="98">
        <v>21.733000000000004</v>
      </c>
      <c r="F39" s="340">
        <v>97.530278884462206</v>
      </c>
      <c r="G39" s="340">
        <v>1416.0717529880483</v>
      </c>
      <c r="H39" s="340">
        <v>120.30060975609754</v>
      </c>
      <c r="I39" s="340">
        <v>18.605139442231074</v>
      </c>
      <c r="J39" s="340">
        <v>4.88301044528394</v>
      </c>
    </row>
    <row r="40" spans="1:10" x14ac:dyDescent="0.2">
      <c r="A40" s="140">
        <v>2023</v>
      </c>
      <c r="B40" s="340">
        <v>384.54505976095584</v>
      </c>
      <c r="C40" s="340">
        <v>1941.6741035856569</v>
      </c>
      <c r="D40" s="340">
        <v>120.04633466135463</v>
      </c>
      <c r="E40" s="98">
        <v>23.351792828685266</v>
      </c>
      <c r="F40" s="340">
        <v>96.986334661354576</v>
      </c>
      <c r="G40" s="340">
        <v>1177.4828286852589</v>
      </c>
      <c r="H40" s="340">
        <v>119.96541666666673</v>
      </c>
      <c r="I40" s="340">
        <v>24.326334661354586</v>
      </c>
      <c r="J40" s="340">
        <v>4.44530640027868</v>
      </c>
    </row>
    <row r="41" spans="1:10" x14ac:dyDescent="0.2">
      <c r="A41" s="140">
        <v>2024</v>
      </c>
      <c r="B41" s="340">
        <v>414.89137795275605</v>
      </c>
      <c r="C41" s="340">
        <v>2388.5185039370072</v>
      </c>
      <c r="D41" s="340">
        <v>126.07185039370077</v>
      </c>
      <c r="E41" s="98">
        <v>28.271181102362192</v>
      </c>
      <c r="F41" s="340">
        <v>94.014921259842652</v>
      </c>
      <c r="G41" s="340">
        <v>1369.429015748032</v>
      </c>
      <c r="H41" s="98">
        <v>109.51295546558707</v>
      </c>
      <c r="I41" s="340">
        <v>21.287913385826787</v>
      </c>
      <c r="J41" s="98">
        <v>4.5025169583637155</v>
      </c>
    </row>
    <row r="42" spans="1:10" x14ac:dyDescent="0.2">
      <c r="A42" s="341">
        <v>2025</v>
      </c>
      <c r="B42" s="342"/>
      <c r="C42" s="342"/>
      <c r="D42" s="342"/>
      <c r="E42" s="342"/>
      <c r="F42" s="342"/>
      <c r="G42" s="342"/>
      <c r="H42" s="342"/>
      <c r="I42" s="342"/>
      <c r="J42" s="342"/>
    </row>
    <row r="43" spans="1:10" x14ac:dyDescent="0.2">
      <c r="A43" s="70" t="s">
        <v>210</v>
      </c>
      <c r="B43" s="98">
        <v>407.21590909090901</v>
      </c>
      <c r="C43" s="98">
        <v>2707.5840909090912</v>
      </c>
      <c r="D43" s="98">
        <v>128.14636363636362</v>
      </c>
      <c r="E43" s="98">
        <v>30.369545454545456</v>
      </c>
      <c r="F43" s="98">
        <v>87.170909090909063</v>
      </c>
      <c r="G43" s="98">
        <v>1343.4590909090905</v>
      </c>
      <c r="H43" s="98">
        <v>101.5925</v>
      </c>
      <c r="I43" s="98">
        <v>20.849999999999998</v>
      </c>
      <c r="J43" s="98">
        <v>3.9785643135330067</v>
      </c>
    </row>
    <row r="44" spans="1:10" x14ac:dyDescent="0.2">
      <c r="A44" s="70" t="s">
        <v>211</v>
      </c>
      <c r="B44" s="98">
        <v>423.16700000000003</v>
      </c>
      <c r="C44" s="98">
        <v>2896.6749999999997</v>
      </c>
      <c r="D44" s="98">
        <v>126.99150000000002</v>
      </c>
      <c r="E44" s="98">
        <v>32.185999999999993</v>
      </c>
      <c r="F44" s="98">
        <v>88.690000000000012</v>
      </c>
      <c r="G44" s="98">
        <v>1445.8845000000001</v>
      </c>
      <c r="H44" s="98">
        <v>106.89500000000001</v>
      </c>
      <c r="I44" s="98">
        <v>20.642500000000005</v>
      </c>
      <c r="J44" s="98">
        <v>4.1382900221246119</v>
      </c>
    </row>
    <row r="45" spans="1:10" x14ac:dyDescent="0.2">
      <c r="A45" s="70" t="s">
        <v>746</v>
      </c>
      <c r="B45" s="98">
        <v>441.39380952380952</v>
      </c>
      <c r="C45" s="98">
        <v>2981.7357142857136</v>
      </c>
      <c r="D45" s="98">
        <v>130.99047619047622</v>
      </c>
      <c r="E45" s="98">
        <v>33.185714285714276</v>
      </c>
      <c r="F45" s="98">
        <v>92.248571428571438</v>
      </c>
      <c r="G45" s="98">
        <v>1543.4033333333336</v>
      </c>
      <c r="H45" s="98">
        <v>102.45294117647059</v>
      </c>
      <c r="I45" s="98">
        <v>20.276000000000003</v>
      </c>
      <c r="J45" s="98">
        <v>4.1727154819484991</v>
      </c>
    </row>
    <row r="46" spans="1:10" x14ac:dyDescent="0.2">
      <c r="A46" s="70" t="s">
        <v>804</v>
      </c>
      <c r="B46" s="98">
        <v>416.94899999999996</v>
      </c>
      <c r="C46" s="98">
        <v>3212.125</v>
      </c>
      <c r="D46" s="98">
        <v>119.0835</v>
      </c>
      <c r="E46" s="98">
        <v>32.266500000000001</v>
      </c>
      <c r="F46" s="98">
        <v>86.596500000000006</v>
      </c>
      <c r="G46" s="98">
        <v>1482.8495</v>
      </c>
      <c r="H46" s="98">
        <v>99.799999999999983</v>
      </c>
      <c r="I46" s="98">
        <v>19.91075</v>
      </c>
      <c r="J46" s="98">
        <v>4.2510652080244897</v>
      </c>
    </row>
    <row r="47" spans="1:10" x14ac:dyDescent="0.2">
      <c r="A47" s="70" t="s">
        <v>810</v>
      </c>
      <c r="B47" s="98">
        <v>432.26399999999995</v>
      </c>
      <c r="C47" s="98">
        <v>3280.5049999999997</v>
      </c>
      <c r="D47" s="98">
        <v>120.0275</v>
      </c>
      <c r="E47" s="98">
        <v>32.706499999999991</v>
      </c>
      <c r="F47" s="98">
        <v>88.826499999999996</v>
      </c>
      <c r="G47" s="98">
        <v>1458.0054999999998</v>
      </c>
      <c r="H47" s="98">
        <v>99.117500000000021</v>
      </c>
      <c r="I47" s="98">
        <v>20.107500000000002</v>
      </c>
      <c r="J47" s="98">
        <v>4.1925415538033439</v>
      </c>
    </row>
    <row r="48" spans="1:10" x14ac:dyDescent="0.2">
      <c r="A48" s="70" t="s">
        <v>889</v>
      </c>
      <c r="B48" s="98">
        <v>446.05095238095237</v>
      </c>
      <c r="C48" s="98">
        <v>3351.6976190476194</v>
      </c>
      <c r="D48" s="98">
        <v>120.24285714285713</v>
      </c>
      <c r="E48" s="98">
        <v>35.946666666666665</v>
      </c>
      <c r="F48" s="98">
        <v>89.488571428571419</v>
      </c>
      <c r="G48" s="98">
        <v>1473.0633333333335</v>
      </c>
      <c r="H48" s="98">
        <v>94.469047619047615</v>
      </c>
      <c r="I48" s="98">
        <v>21.829523809523806</v>
      </c>
      <c r="J48" s="98">
        <v>4.1004415056928574</v>
      </c>
    </row>
    <row r="49" spans="1:10" ht="68.25" customHeight="1" x14ac:dyDescent="0.2">
      <c r="A49" s="1054" t="s">
        <v>442</v>
      </c>
      <c r="B49" s="1054"/>
      <c r="C49" s="1054"/>
      <c r="D49" s="1054"/>
      <c r="E49" s="1054"/>
      <c r="F49" s="1054"/>
      <c r="G49" s="1054"/>
      <c r="H49" s="1054"/>
      <c r="I49" s="1054"/>
      <c r="J49" s="1054"/>
    </row>
  </sheetData>
  <mergeCells count="2">
    <mergeCell ref="A25:I25"/>
    <mergeCell ref="A49:J49"/>
  </mergeCells>
  <printOptions horizontalCentered="1" verticalCentered="1"/>
  <pageMargins left="0" right="0" top="0" bottom="0" header="0.31496062992125984" footer="0.31496062992125984"/>
  <pageSetup paperSize="9" scale="5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BCA52-3A50-4414-BE74-F2C97C6EE27B}">
  <sheetPr>
    <tabColor rgb="FF002060"/>
  </sheetPr>
  <dimension ref="A1:Z110"/>
  <sheetViews>
    <sheetView showGridLines="0" view="pageBreakPreview" zoomScaleNormal="100" zoomScaleSheetLayoutView="100" workbookViewId="0"/>
  </sheetViews>
  <sheetFormatPr baseColWidth="10" defaultRowHeight="15" x14ac:dyDescent="0.25"/>
  <cols>
    <col min="1" max="1" width="17.7109375" style="16" customWidth="1"/>
    <col min="2" max="2" width="16.5703125" style="15" bestFit="1" customWidth="1"/>
    <col min="3" max="3" width="13.42578125" style="15" customWidth="1"/>
    <col min="4" max="4" width="16.5703125" style="15" bestFit="1" customWidth="1"/>
    <col min="5" max="5" width="14.42578125" style="15" bestFit="1" customWidth="1"/>
    <col min="6" max="7" width="16.5703125" style="15" bestFit="1" customWidth="1"/>
    <col min="8" max="8" width="19.5703125" style="15" bestFit="1" customWidth="1"/>
    <col min="9" max="9" width="16.5703125" style="15" bestFit="1" customWidth="1"/>
    <col min="10" max="10" width="17.5703125" style="15" customWidth="1"/>
    <col min="11" max="11" width="13.5703125" style="15" bestFit="1" customWidth="1"/>
    <col min="12" max="12" width="2.5703125" style="1" customWidth="1"/>
    <col min="13" max="256" width="11.42578125" style="1"/>
    <col min="257" max="257" width="17.7109375" style="1" customWidth="1"/>
    <col min="258" max="258" width="18.7109375" style="1" bestFit="1" customWidth="1"/>
    <col min="259" max="259" width="12.7109375" style="1" bestFit="1" customWidth="1"/>
    <col min="260" max="260" width="18.7109375" style="1" bestFit="1" customWidth="1"/>
    <col min="261" max="261" width="16" style="1" bestFit="1" customWidth="1"/>
    <col min="262" max="265" width="18.7109375" style="1" bestFit="1" customWidth="1"/>
    <col min="266" max="267" width="12.7109375" style="1" customWidth="1"/>
    <col min="268" max="268" width="2.5703125" style="1" customWidth="1"/>
    <col min="269" max="512" width="11.42578125" style="1"/>
    <col min="513" max="513" width="17.7109375" style="1" customWidth="1"/>
    <col min="514" max="514" width="18.7109375" style="1" bestFit="1" customWidth="1"/>
    <col min="515" max="515" width="12.7109375" style="1" bestFit="1" customWidth="1"/>
    <col min="516" max="516" width="18.7109375" style="1" bestFit="1" customWidth="1"/>
    <col min="517" max="517" width="16" style="1" bestFit="1" customWidth="1"/>
    <col min="518" max="521" width="18.7109375" style="1" bestFit="1" customWidth="1"/>
    <col min="522" max="523" width="12.7109375" style="1" customWidth="1"/>
    <col min="524" max="524" width="2.5703125" style="1" customWidth="1"/>
    <col min="525" max="768" width="11.42578125" style="1"/>
    <col min="769" max="769" width="17.7109375" style="1" customWidth="1"/>
    <col min="770" max="770" width="18.7109375" style="1" bestFit="1" customWidth="1"/>
    <col min="771" max="771" width="12.7109375" style="1" bestFit="1" customWidth="1"/>
    <col min="772" max="772" width="18.7109375" style="1" bestFit="1" customWidth="1"/>
    <col min="773" max="773" width="16" style="1" bestFit="1" customWidth="1"/>
    <col min="774" max="777" width="18.7109375" style="1" bestFit="1" customWidth="1"/>
    <col min="778" max="779" width="12.7109375" style="1" customWidth="1"/>
    <col min="780" max="780" width="2.5703125" style="1" customWidth="1"/>
    <col min="781" max="1024" width="11.42578125" style="1"/>
    <col min="1025" max="1025" width="17.7109375" style="1" customWidth="1"/>
    <col min="1026" max="1026" width="18.7109375" style="1" bestFit="1" customWidth="1"/>
    <col min="1027" max="1027" width="12.7109375" style="1" bestFit="1" customWidth="1"/>
    <col min="1028" max="1028" width="18.7109375" style="1" bestFit="1" customWidth="1"/>
    <col min="1029" max="1029" width="16" style="1" bestFit="1" customWidth="1"/>
    <col min="1030" max="1033" width="18.7109375" style="1" bestFit="1" customWidth="1"/>
    <col min="1034" max="1035" width="12.7109375" style="1" customWidth="1"/>
    <col min="1036" max="1036" width="2.5703125" style="1" customWidth="1"/>
    <col min="1037" max="1280" width="11.42578125" style="1"/>
    <col min="1281" max="1281" width="17.7109375" style="1" customWidth="1"/>
    <col min="1282" max="1282" width="18.7109375" style="1" bestFit="1" customWidth="1"/>
    <col min="1283" max="1283" width="12.7109375" style="1" bestFit="1" customWidth="1"/>
    <col min="1284" max="1284" width="18.7109375" style="1" bestFit="1" customWidth="1"/>
    <col min="1285" max="1285" width="16" style="1" bestFit="1" customWidth="1"/>
    <col min="1286" max="1289" width="18.7109375" style="1" bestFit="1" customWidth="1"/>
    <col min="1290" max="1291" width="12.7109375" style="1" customWidth="1"/>
    <col min="1292" max="1292" width="2.5703125" style="1" customWidth="1"/>
    <col min="1293" max="1536" width="11.42578125" style="1"/>
    <col min="1537" max="1537" width="17.7109375" style="1" customWidth="1"/>
    <col min="1538" max="1538" width="18.7109375" style="1" bestFit="1" customWidth="1"/>
    <col min="1539" max="1539" width="12.7109375" style="1" bestFit="1" customWidth="1"/>
    <col min="1540" max="1540" width="18.7109375" style="1" bestFit="1" customWidth="1"/>
    <col min="1541" max="1541" width="16" style="1" bestFit="1" customWidth="1"/>
    <col min="1542" max="1545" width="18.7109375" style="1" bestFit="1" customWidth="1"/>
    <col min="1546" max="1547" width="12.7109375" style="1" customWidth="1"/>
    <col min="1548" max="1548" width="2.5703125" style="1" customWidth="1"/>
    <col min="1549" max="1792" width="11.42578125" style="1"/>
    <col min="1793" max="1793" width="17.7109375" style="1" customWidth="1"/>
    <col min="1794" max="1794" width="18.7109375" style="1" bestFit="1" customWidth="1"/>
    <col min="1795" max="1795" width="12.7109375" style="1" bestFit="1" customWidth="1"/>
    <col min="1796" max="1796" width="18.7109375" style="1" bestFit="1" customWidth="1"/>
    <col min="1797" max="1797" width="16" style="1" bestFit="1" customWidth="1"/>
    <col min="1798" max="1801" width="18.7109375" style="1" bestFit="1" customWidth="1"/>
    <col min="1802" max="1803" width="12.7109375" style="1" customWidth="1"/>
    <col min="1804" max="1804" width="2.5703125" style="1" customWidth="1"/>
    <col min="1805" max="2048" width="11.42578125" style="1"/>
    <col min="2049" max="2049" width="17.7109375" style="1" customWidth="1"/>
    <col min="2050" max="2050" width="18.7109375" style="1" bestFit="1" customWidth="1"/>
    <col min="2051" max="2051" width="12.7109375" style="1" bestFit="1" customWidth="1"/>
    <col min="2052" max="2052" width="18.7109375" style="1" bestFit="1" customWidth="1"/>
    <col min="2053" max="2053" width="16" style="1" bestFit="1" customWidth="1"/>
    <col min="2054" max="2057" width="18.7109375" style="1" bestFit="1" customWidth="1"/>
    <col min="2058" max="2059" width="12.7109375" style="1" customWidth="1"/>
    <col min="2060" max="2060" width="2.5703125" style="1" customWidth="1"/>
    <col min="2061" max="2304" width="11.42578125" style="1"/>
    <col min="2305" max="2305" width="17.7109375" style="1" customWidth="1"/>
    <col min="2306" max="2306" width="18.7109375" style="1" bestFit="1" customWidth="1"/>
    <col min="2307" max="2307" width="12.7109375" style="1" bestFit="1" customWidth="1"/>
    <col min="2308" max="2308" width="18.7109375" style="1" bestFit="1" customWidth="1"/>
    <col min="2309" max="2309" width="16" style="1" bestFit="1" customWidth="1"/>
    <col min="2310" max="2313" width="18.7109375" style="1" bestFit="1" customWidth="1"/>
    <col min="2314" max="2315" width="12.7109375" style="1" customWidth="1"/>
    <col min="2316" max="2316" width="2.5703125" style="1" customWidth="1"/>
    <col min="2317" max="2560" width="11.42578125" style="1"/>
    <col min="2561" max="2561" width="17.7109375" style="1" customWidth="1"/>
    <col min="2562" max="2562" width="18.7109375" style="1" bestFit="1" customWidth="1"/>
    <col min="2563" max="2563" width="12.7109375" style="1" bestFit="1" customWidth="1"/>
    <col min="2564" max="2564" width="18.7109375" style="1" bestFit="1" customWidth="1"/>
    <col min="2565" max="2565" width="16" style="1" bestFit="1" customWidth="1"/>
    <col min="2566" max="2569" width="18.7109375" style="1" bestFit="1" customWidth="1"/>
    <col min="2570" max="2571" width="12.7109375" style="1" customWidth="1"/>
    <col min="2572" max="2572" width="2.5703125" style="1" customWidth="1"/>
    <col min="2573" max="2816" width="11.42578125" style="1"/>
    <col min="2817" max="2817" width="17.7109375" style="1" customWidth="1"/>
    <col min="2818" max="2818" width="18.7109375" style="1" bestFit="1" customWidth="1"/>
    <col min="2819" max="2819" width="12.7109375" style="1" bestFit="1" customWidth="1"/>
    <col min="2820" max="2820" width="18.7109375" style="1" bestFit="1" customWidth="1"/>
    <col min="2821" max="2821" width="16" style="1" bestFit="1" customWidth="1"/>
    <col min="2822" max="2825" width="18.7109375" style="1" bestFit="1" customWidth="1"/>
    <col min="2826" max="2827" width="12.7109375" style="1" customWidth="1"/>
    <col min="2828" max="2828" width="2.5703125" style="1" customWidth="1"/>
    <col min="2829" max="3072" width="11.42578125" style="1"/>
    <col min="3073" max="3073" width="17.7109375" style="1" customWidth="1"/>
    <col min="3074" max="3074" width="18.7109375" style="1" bestFit="1" customWidth="1"/>
    <col min="3075" max="3075" width="12.7109375" style="1" bestFit="1" customWidth="1"/>
    <col min="3076" max="3076" width="18.7109375" style="1" bestFit="1" customWidth="1"/>
    <col min="3077" max="3077" width="16" style="1" bestFit="1" customWidth="1"/>
    <col min="3078" max="3081" width="18.7109375" style="1" bestFit="1" customWidth="1"/>
    <col min="3082" max="3083" width="12.7109375" style="1" customWidth="1"/>
    <col min="3084" max="3084" width="2.5703125" style="1" customWidth="1"/>
    <col min="3085" max="3328" width="11.42578125" style="1"/>
    <col min="3329" max="3329" width="17.7109375" style="1" customWidth="1"/>
    <col min="3330" max="3330" width="18.7109375" style="1" bestFit="1" customWidth="1"/>
    <col min="3331" max="3331" width="12.7109375" style="1" bestFit="1" customWidth="1"/>
    <col min="3332" max="3332" width="18.7109375" style="1" bestFit="1" customWidth="1"/>
    <col min="3333" max="3333" width="16" style="1" bestFit="1" customWidth="1"/>
    <col min="3334" max="3337" width="18.7109375" style="1" bestFit="1" customWidth="1"/>
    <col min="3338" max="3339" width="12.7109375" style="1" customWidth="1"/>
    <col min="3340" max="3340" width="2.5703125" style="1" customWidth="1"/>
    <col min="3341" max="3584" width="11.42578125" style="1"/>
    <col min="3585" max="3585" width="17.7109375" style="1" customWidth="1"/>
    <col min="3586" max="3586" width="18.7109375" style="1" bestFit="1" customWidth="1"/>
    <col min="3587" max="3587" width="12.7109375" style="1" bestFit="1" customWidth="1"/>
    <col min="3588" max="3588" width="18.7109375" style="1" bestFit="1" customWidth="1"/>
    <col min="3589" max="3589" width="16" style="1" bestFit="1" customWidth="1"/>
    <col min="3590" max="3593" width="18.7109375" style="1" bestFit="1" customWidth="1"/>
    <col min="3594" max="3595" width="12.7109375" style="1" customWidth="1"/>
    <col min="3596" max="3596" width="2.5703125" style="1" customWidth="1"/>
    <col min="3597" max="3840" width="11.42578125" style="1"/>
    <col min="3841" max="3841" width="17.7109375" style="1" customWidth="1"/>
    <col min="3842" max="3842" width="18.7109375" style="1" bestFit="1" customWidth="1"/>
    <col min="3843" max="3843" width="12.7109375" style="1" bestFit="1" customWidth="1"/>
    <col min="3844" max="3844" width="18.7109375" style="1" bestFit="1" customWidth="1"/>
    <col min="3845" max="3845" width="16" style="1" bestFit="1" customWidth="1"/>
    <col min="3846" max="3849" width="18.7109375" style="1" bestFit="1" customWidth="1"/>
    <col min="3850" max="3851" width="12.7109375" style="1" customWidth="1"/>
    <col min="3852" max="3852" width="2.5703125" style="1" customWidth="1"/>
    <col min="3853" max="4096" width="11.42578125" style="1"/>
    <col min="4097" max="4097" width="17.7109375" style="1" customWidth="1"/>
    <col min="4098" max="4098" width="18.7109375" style="1" bestFit="1" customWidth="1"/>
    <col min="4099" max="4099" width="12.7109375" style="1" bestFit="1" customWidth="1"/>
    <col min="4100" max="4100" width="18.7109375" style="1" bestFit="1" customWidth="1"/>
    <col min="4101" max="4101" width="16" style="1" bestFit="1" customWidth="1"/>
    <col min="4102" max="4105" width="18.7109375" style="1" bestFit="1" customWidth="1"/>
    <col min="4106" max="4107" width="12.7109375" style="1" customWidth="1"/>
    <col min="4108" max="4108" width="2.5703125" style="1" customWidth="1"/>
    <col min="4109" max="4352" width="11.42578125" style="1"/>
    <col min="4353" max="4353" width="17.7109375" style="1" customWidth="1"/>
    <col min="4354" max="4354" width="18.7109375" style="1" bestFit="1" customWidth="1"/>
    <col min="4355" max="4355" width="12.7109375" style="1" bestFit="1" customWidth="1"/>
    <col min="4356" max="4356" width="18.7109375" style="1" bestFit="1" customWidth="1"/>
    <col min="4357" max="4357" width="16" style="1" bestFit="1" customWidth="1"/>
    <col min="4358" max="4361" width="18.7109375" style="1" bestFit="1" customWidth="1"/>
    <col min="4362" max="4363" width="12.7109375" style="1" customWidth="1"/>
    <col min="4364" max="4364" width="2.5703125" style="1" customWidth="1"/>
    <col min="4365" max="4608" width="11.42578125" style="1"/>
    <col min="4609" max="4609" width="17.7109375" style="1" customWidth="1"/>
    <col min="4610" max="4610" width="18.7109375" style="1" bestFit="1" customWidth="1"/>
    <col min="4611" max="4611" width="12.7109375" style="1" bestFit="1" customWidth="1"/>
    <col min="4612" max="4612" width="18.7109375" style="1" bestFit="1" customWidth="1"/>
    <col min="4613" max="4613" width="16" style="1" bestFit="1" customWidth="1"/>
    <col min="4614" max="4617" width="18.7109375" style="1" bestFit="1" customWidth="1"/>
    <col min="4618" max="4619" width="12.7109375" style="1" customWidth="1"/>
    <col min="4620" max="4620" width="2.5703125" style="1" customWidth="1"/>
    <col min="4621" max="4864" width="11.42578125" style="1"/>
    <col min="4865" max="4865" width="17.7109375" style="1" customWidth="1"/>
    <col min="4866" max="4866" width="18.7109375" style="1" bestFit="1" customWidth="1"/>
    <col min="4867" max="4867" width="12.7109375" style="1" bestFit="1" customWidth="1"/>
    <col min="4868" max="4868" width="18.7109375" style="1" bestFit="1" customWidth="1"/>
    <col min="4869" max="4869" width="16" style="1" bestFit="1" customWidth="1"/>
    <col min="4870" max="4873" width="18.7109375" style="1" bestFit="1" customWidth="1"/>
    <col min="4874" max="4875" width="12.7109375" style="1" customWidth="1"/>
    <col min="4876" max="4876" width="2.5703125" style="1" customWidth="1"/>
    <col min="4877" max="5120" width="11.42578125" style="1"/>
    <col min="5121" max="5121" width="17.7109375" style="1" customWidth="1"/>
    <col min="5122" max="5122" width="18.7109375" style="1" bestFit="1" customWidth="1"/>
    <col min="5123" max="5123" width="12.7109375" style="1" bestFit="1" customWidth="1"/>
    <col min="5124" max="5124" width="18.7109375" style="1" bestFit="1" customWidth="1"/>
    <col min="5125" max="5125" width="16" style="1" bestFit="1" customWidth="1"/>
    <col min="5126" max="5129" width="18.7109375" style="1" bestFit="1" customWidth="1"/>
    <col min="5130" max="5131" width="12.7109375" style="1" customWidth="1"/>
    <col min="5132" max="5132" width="2.5703125" style="1" customWidth="1"/>
    <col min="5133" max="5376" width="11.42578125" style="1"/>
    <col min="5377" max="5377" width="17.7109375" style="1" customWidth="1"/>
    <col min="5378" max="5378" width="18.7109375" style="1" bestFit="1" customWidth="1"/>
    <col min="5379" max="5379" width="12.7109375" style="1" bestFit="1" customWidth="1"/>
    <col min="5380" max="5380" width="18.7109375" style="1" bestFit="1" customWidth="1"/>
    <col min="5381" max="5381" width="16" style="1" bestFit="1" customWidth="1"/>
    <col min="5382" max="5385" width="18.7109375" style="1" bestFit="1" customWidth="1"/>
    <col min="5386" max="5387" width="12.7109375" style="1" customWidth="1"/>
    <col min="5388" max="5388" width="2.5703125" style="1" customWidth="1"/>
    <col min="5389" max="5632" width="11.42578125" style="1"/>
    <col min="5633" max="5633" width="17.7109375" style="1" customWidth="1"/>
    <col min="5634" max="5634" width="18.7109375" style="1" bestFit="1" customWidth="1"/>
    <col min="5635" max="5635" width="12.7109375" style="1" bestFit="1" customWidth="1"/>
    <col min="5636" max="5636" width="18.7109375" style="1" bestFit="1" customWidth="1"/>
    <col min="5637" max="5637" width="16" style="1" bestFit="1" customWidth="1"/>
    <col min="5638" max="5641" width="18.7109375" style="1" bestFit="1" customWidth="1"/>
    <col min="5642" max="5643" width="12.7109375" style="1" customWidth="1"/>
    <col min="5644" max="5644" width="2.5703125" style="1" customWidth="1"/>
    <col min="5645" max="5888" width="11.42578125" style="1"/>
    <col min="5889" max="5889" width="17.7109375" style="1" customWidth="1"/>
    <col min="5890" max="5890" width="18.7109375" style="1" bestFit="1" customWidth="1"/>
    <col min="5891" max="5891" width="12.7109375" style="1" bestFit="1" customWidth="1"/>
    <col min="5892" max="5892" width="18.7109375" style="1" bestFit="1" customWidth="1"/>
    <col min="5893" max="5893" width="16" style="1" bestFit="1" customWidth="1"/>
    <col min="5894" max="5897" width="18.7109375" style="1" bestFit="1" customWidth="1"/>
    <col min="5898" max="5899" width="12.7109375" style="1" customWidth="1"/>
    <col min="5900" max="5900" width="2.5703125" style="1" customWidth="1"/>
    <col min="5901" max="6144" width="11.42578125" style="1"/>
    <col min="6145" max="6145" width="17.7109375" style="1" customWidth="1"/>
    <col min="6146" max="6146" width="18.7109375" style="1" bestFit="1" customWidth="1"/>
    <col min="6147" max="6147" width="12.7109375" style="1" bestFit="1" customWidth="1"/>
    <col min="6148" max="6148" width="18.7109375" style="1" bestFit="1" customWidth="1"/>
    <col min="6149" max="6149" width="16" style="1" bestFit="1" customWidth="1"/>
    <col min="6150" max="6153" width="18.7109375" style="1" bestFit="1" customWidth="1"/>
    <col min="6154" max="6155" width="12.7109375" style="1" customWidth="1"/>
    <col min="6156" max="6156" width="2.5703125" style="1" customWidth="1"/>
    <col min="6157" max="6400" width="11.42578125" style="1"/>
    <col min="6401" max="6401" width="17.7109375" style="1" customWidth="1"/>
    <col min="6402" max="6402" width="18.7109375" style="1" bestFit="1" customWidth="1"/>
    <col min="6403" max="6403" width="12.7109375" style="1" bestFit="1" customWidth="1"/>
    <col min="6404" max="6404" width="18.7109375" style="1" bestFit="1" customWidth="1"/>
    <col min="6405" max="6405" width="16" style="1" bestFit="1" customWidth="1"/>
    <col min="6406" max="6409" width="18.7109375" style="1" bestFit="1" customWidth="1"/>
    <col min="6410" max="6411" width="12.7109375" style="1" customWidth="1"/>
    <col min="6412" max="6412" width="2.5703125" style="1" customWidth="1"/>
    <col min="6413" max="6656" width="11.42578125" style="1"/>
    <col min="6657" max="6657" width="17.7109375" style="1" customWidth="1"/>
    <col min="6658" max="6658" width="18.7109375" style="1" bestFit="1" customWidth="1"/>
    <col min="6659" max="6659" width="12.7109375" style="1" bestFit="1" customWidth="1"/>
    <col min="6660" max="6660" width="18.7109375" style="1" bestFit="1" customWidth="1"/>
    <col min="6661" max="6661" width="16" style="1" bestFit="1" customWidth="1"/>
    <col min="6662" max="6665" width="18.7109375" style="1" bestFit="1" customWidth="1"/>
    <col min="6666" max="6667" width="12.7109375" style="1" customWidth="1"/>
    <col min="6668" max="6668" width="2.5703125" style="1" customWidth="1"/>
    <col min="6669" max="6912" width="11.42578125" style="1"/>
    <col min="6913" max="6913" width="17.7109375" style="1" customWidth="1"/>
    <col min="6914" max="6914" width="18.7109375" style="1" bestFit="1" customWidth="1"/>
    <col min="6915" max="6915" width="12.7109375" style="1" bestFit="1" customWidth="1"/>
    <col min="6916" max="6916" width="18.7109375" style="1" bestFit="1" customWidth="1"/>
    <col min="6917" max="6917" width="16" style="1" bestFit="1" customWidth="1"/>
    <col min="6918" max="6921" width="18.7109375" style="1" bestFit="1" customWidth="1"/>
    <col min="6922" max="6923" width="12.7109375" style="1" customWidth="1"/>
    <col min="6924" max="6924" width="2.5703125" style="1" customWidth="1"/>
    <col min="6925" max="7168" width="11.42578125" style="1"/>
    <col min="7169" max="7169" width="17.7109375" style="1" customWidth="1"/>
    <col min="7170" max="7170" width="18.7109375" style="1" bestFit="1" customWidth="1"/>
    <col min="7171" max="7171" width="12.7109375" style="1" bestFit="1" customWidth="1"/>
    <col min="7172" max="7172" width="18.7109375" style="1" bestFit="1" customWidth="1"/>
    <col min="7173" max="7173" width="16" style="1" bestFit="1" customWidth="1"/>
    <col min="7174" max="7177" width="18.7109375" style="1" bestFit="1" customWidth="1"/>
    <col min="7178" max="7179" width="12.7109375" style="1" customWidth="1"/>
    <col min="7180" max="7180" width="2.5703125" style="1" customWidth="1"/>
    <col min="7181" max="7424" width="11.42578125" style="1"/>
    <col min="7425" max="7425" width="17.7109375" style="1" customWidth="1"/>
    <col min="7426" max="7426" width="18.7109375" style="1" bestFit="1" customWidth="1"/>
    <col min="7427" max="7427" width="12.7109375" style="1" bestFit="1" customWidth="1"/>
    <col min="7428" max="7428" width="18.7109375" style="1" bestFit="1" customWidth="1"/>
    <col min="7429" max="7429" width="16" style="1" bestFit="1" customWidth="1"/>
    <col min="7430" max="7433" width="18.7109375" style="1" bestFit="1" customWidth="1"/>
    <col min="7434" max="7435" width="12.7109375" style="1" customWidth="1"/>
    <col min="7436" max="7436" width="2.5703125" style="1" customWidth="1"/>
    <col min="7437" max="7680" width="11.42578125" style="1"/>
    <col min="7681" max="7681" width="17.7109375" style="1" customWidth="1"/>
    <col min="7682" max="7682" width="18.7109375" style="1" bestFit="1" customWidth="1"/>
    <col min="7683" max="7683" width="12.7109375" style="1" bestFit="1" customWidth="1"/>
    <col min="7684" max="7684" width="18.7109375" style="1" bestFit="1" customWidth="1"/>
    <col min="7685" max="7685" width="16" style="1" bestFit="1" customWidth="1"/>
    <col min="7686" max="7689" width="18.7109375" style="1" bestFit="1" customWidth="1"/>
    <col min="7690" max="7691" width="12.7109375" style="1" customWidth="1"/>
    <col min="7692" max="7692" width="2.5703125" style="1" customWidth="1"/>
    <col min="7693" max="7936" width="11.42578125" style="1"/>
    <col min="7937" max="7937" width="17.7109375" style="1" customWidth="1"/>
    <col min="7938" max="7938" width="18.7109375" style="1" bestFit="1" customWidth="1"/>
    <col min="7939" max="7939" width="12.7109375" style="1" bestFit="1" customWidth="1"/>
    <col min="7940" max="7940" width="18.7109375" style="1" bestFit="1" customWidth="1"/>
    <col min="7941" max="7941" width="16" style="1" bestFit="1" customWidth="1"/>
    <col min="7942" max="7945" width="18.7109375" style="1" bestFit="1" customWidth="1"/>
    <col min="7946" max="7947" width="12.7109375" style="1" customWidth="1"/>
    <col min="7948" max="7948" width="2.5703125" style="1" customWidth="1"/>
    <col min="7949" max="8192" width="11.42578125" style="1"/>
    <col min="8193" max="8193" width="17.7109375" style="1" customWidth="1"/>
    <col min="8194" max="8194" width="18.7109375" style="1" bestFit="1" customWidth="1"/>
    <col min="8195" max="8195" width="12.7109375" style="1" bestFit="1" customWidth="1"/>
    <col min="8196" max="8196" width="18.7109375" style="1" bestFit="1" customWidth="1"/>
    <col min="8197" max="8197" width="16" style="1" bestFit="1" customWidth="1"/>
    <col min="8198" max="8201" width="18.7109375" style="1" bestFit="1" customWidth="1"/>
    <col min="8202" max="8203" width="12.7109375" style="1" customWidth="1"/>
    <col min="8204" max="8204" width="2.5703125" style="1" customWidth="1"/>
    <col min="8205" max="8448" width="11.42578125" style="1"/>
    <col min="8449" max="8449" width="17.7109375" style="1" customWidth="1"/>
    <col min="8450" max="8450" width="18.7109375" style="1" bestFit="1" customWidth="1"/>
    <col min="8451" max="8451" width="12.7109375" style="1" bestFit="1" customWidth="1"/>
    <col min="8452" max="8452" width="18.7109375" style="1" bestFit="1" customWidth="1"/>
    <col min="8453" max="8453" width="16" style="1" bestFit="1" customWidth="1"/>
    <col min="8454" max="8457" width="18.7109375" style="1" bestFit="1" customWidth="1"/>
    <col min="8458" max="8459" width="12.7109375" style="1" customWidth="1"/>
    <col min="8460" max="8460" width="2.5703125" style="1" customWidth="1"/>
    <col min="8461" max="8704" width="11.42578125" style="1"/>
    <col min="8705" max="8705" width="17.7109375" style="1" customWidth="1"/>
    <col min="8706" max="8706" width="18.7109375" style="1" bestFit="1" customWidth="1"/>
    <col min="8707" max="8707" width="12.7109375" style="1" bestFit="1" customWidth="1"/>
    <col min="8708" max="8708" width="18.7109375" style="1" bestFit="1" customWidth="1"/>
    <col min="8709" max="8709" width="16" style="1" bestFit="1" customWidth="1"/>
    <col min="8710" max="8713" width="18.7109375" style="1" bestFit="1" customWidth="1"/>
    <col min="8714" max="8715" width="12.7109375" style="1" customWidth="1"/>
    <col min="8716" max="8716" width="2.5703125" style="1" customWidth="1"/>
    <col min="8717" max="8960" width="11.42578125" style="1"/>
    <col min="8961" max="8961" width="17.7109375" style="1" customWidth="1"/>
    <col min="8962" max="8962" width="18.7109375" style="1" bestFit="1" customWidth="1"/>
    <col min="8963" max="8963" width="12.7109375" style="1" bestFit="1" customWidth="1"/>
    <col min="8964" max="8964" width="18.7109375" style="1" bestFit="1" customWidth="1"/>
    <col min="8965" max="8965" width="16" style="1" bestFit="1" customWidth="1"/>
    <col min="8966" max="8969" width="18.7109375" style="1" bestFit="1" customWidth="1"/>
    <col min="8970" max="8971" width="12.7109375" style="1" customWidth="1"/>
    <col min="8972" max="8972" width="2.5703125" style="1" customWidth="1"/>
    <col min="8973" max="9216" width="11.42578125" style="1"/>
    <col min="9217" max="9217" width="17.7109375" style="1" customWidth="1"/>
    <col min="9218" max="9218" width="18.7109375" style="1" bestFit="1" customWidth="1"/>
    <col min="9219" max="9219" width="12.7109375" style="1" bestFit="1" customWidth="1"/>
    <col min="9220" max="9220" width="18.7109375" style="1" bestFit="1" customWidth="1"/>
    <col min="9221" max="9221" width="16" style="1" bestFit="1" customWidth="1"/>
    <col min="9222" max="9225" width="18.7109375" style="1" bestFit="1" customWidth="1"/>
    <col min="9226" max="9227" width="12.7109375" style="1" customWidth="1"/>
    <col min="9228" max="9228" width="2.5703125" style="1" customWidth="1"/>
    <col min="9229" max="9472" width="11.42578125" style="1"/>
    <col min="9473" max="9473" width="17.7109375" style="1" customWidth="1"/>
    <col min="9474" max="9474" width="18.7109375" style="1" bestFit="1" customWidth="1"/>
    <col min="9475" max="9475" width="12.7109375" style="1" bestFit="1" customWidth="1"/>
    <col min="9476" max="9476" width="18.7109375" style="1" bestFit="1" customWidth="1"/>
    <col min="9477" max="9477" width="16" style="1" bestFit="1" customWidth="1"/>
    <col min="9478" max="9481" width="18.7109375" style="1" bestFit="1" customWidth="1"/>
    <col min="9482" max="9483" width="12.7109375" style="1" customWidth="1"/>
    <col min="9484" max="9484" width="2.5703125" style="1" customWidth="1"/>
    <col min="9485" max="9728" width="11.42578125" style="1"/>
    <col min="9729" max="9729" width="17.7109375" style="1" customWidth="1"/>
    <col min="9730" max="9730" width="18.7109375" style="1" bestFit="1" customWidth="1"/>
    <col min="9731" max="9731" width="12.7109375" style="1" bestFit="1" customWidth="1"/>
    <col min="9732" max="9732" width="18.7109375" style="1" bestFit="1" customWidth="1"/>
    <col min="9733" max="9733" width="16" style="1" bestFit="1" customWidth="1"/>
    <col min="9734" max="9737" width="18.7109375" style="1" bestFit="1" customWidth="1"/>
    <col min="9738" max="9739" width="12.7109375" style="1" customWidth="1"/>
    <col min="9740" max="9740" width="2.5703125" style="1" customWidth="1"/>
    <col min="9741" max="9984" width="11.42578125" style="1"/>
    <col min="9985" max="9985" width="17.7109375" style="1" customWidth="1"/>
    <col min="9986" max="9986" width="18.7109375" style="1" bestFit="1" customWidth="1"/>
    <col min="9987" max="9987" width="12.7109375" style="1" bestFit="1" customWidth="1"/>
    <col min="9988" max="9988" width="18.7109375" style="1" bestFit="1" customWidth="1"/>
    <col min="9989" max="9989" width="16" style="1" bestFit="1" customWidth="1"/>
    <col min="9990" max="9993" width="18.7109375" style="1" bestFit="1" customWidth="1"/>
    <col min="9994" max="9995" width="12.7109375" style="1" customWidth="1"/>
    <col min="9996" max="9996" width="2.5703125" style="1" customWidth="1"/>
    <col min="9997" max="10240" width="11.42578125" style="1"/>
    <col min="10241" max="10241" width="17.7109375" style="1" customWidth="1"/>
    <col min="10242" max="10242" width="18.7109375" style="1" bestFit="1" customWidth="1"/>
    <col min="10243" max="10243" width="12.7109375" style="1" bestFit="1" customWidth="1"/>
    <col min="10244" max="10244" width="18.7109375" style="1" bestFit="1" customWidth="1"/>
    <col min="10245" max="10245" width="16" style="1" bestFit="1" customWidth="1"/>
    <col min="10246" max="10249" width="18.7109375" style="1" bestFit="1" customWidth="1"/>
    <col min="10250" max="10251" width="12.7109375" style="1" customWidth="1"/>
    <col min="10252" max="10252" width="2.5703125" style="1" customWidth="1"/>
    <col min="10253" max="10496" width="11.42578125" style="1"/>
    <col min="10497" max="10497" width="17.7109375" style="1" customWidth="1"/>
    <col min="10498" max="10498" width="18.7109375" style="1" bestFit="1" customWidth="1"/>
    <col min="10499" max="10499" width="12.7109375" style="1" bestFit="1" customWidth="1"/>
    <col min="10500" max="10500" width="18.7109375" style="1" bestFit="1" customWidth="1"/>
    <col min="10501" max="10501" width="16" style="1" bestFit="1" customWidth="1"/>
    <col min="10502" max="10505" width="18.7109375" style="1" bestFit="1" customWidth="1"/>
    <col min="10506" max="10507" width="12.7109375" style="1" customWidth="1"/>
    <col min="10508" max="10508" width="2.5703125" style="1" customWidth="1"/>
    <col min="10509" max="10752" width="11.42578125" style="1"/>
    <col min="10753" max="10753" width="17.7109375" style="1" customWidth="1"/>
    <col min="10754" max="10754" width="18.7109375" style="1" bestFit="1" customWidth="1"/>
    <col min="10755" max="10755" width="12.7109375" style="1" bestFit="1" customWidth="1"/>
    <col min="10756" max="10756" width="18.7109375" style="1" bestFit="1" customWidth="1"/>
    <col min="10757" max="10757" width="16" style="1" bestFit="1" customWidth="1"/>
    <col min="10758" max="10761" width="18.7109375" style="1" bestFit="1" customWidth="1"/>
    <col min="10762" max="10763" width="12.7109375" style="1" customWidth="1"/>
    <col min="10764" max="10764" width="2.5703125" style="1" customWidth="1"/>
    <col min="10765" max="11008" width="11.42578125" style="1"/>
    <col min="11009" max="11009" width="17.7109375" style="1" customWidth="1"/>
    <col min="11010" max="11010" width="18.7109375" style="1" bestFit="1" customWidth="1"/>
    <col min="11011" max="11011" width="12.7109375" style="1" bestFit="1" customWidth="1"/>
    <col min="11012" max="11012" width="18.7109375" style="1" bestFit="1" customWidth="1"/>
    <col min="11013" max="11013" width="16" style="1" bestFit="1" customWidth="1"/>
    <col min="11014" max="11017" width="18.7109375" style="1" bestFit="1" customWidth="1"/>
    <col min="11018" max="11019" width="12.7109375" style="1" customWidth="1"/>
    <col min="11020" max="11020" width="2.5703125" style="1" customWidth="1"/>
    <col min="11021" max="11264" width="11.42578125" style="1"/>
    <col min="11265" max="11265" width="17.7109375" style="1" customWidth="1"/>
    <col min="11266" max="11266" width="18.7109375" style="1" bestFit="1" customWidth="1"/>
    <col min="11267" max="11267" width="12.7109375" style="1" bestFit="1" customWidth="1"/>
    <col min="11268" max="11268" width="18.7109375" style="1" bestFit="1" customWidth="1"/>
    <col min="11269" max="11269" width="16" style="1" bestFit="1" customWidth="1"/>
    <col min="11270" max="11273" width="18.7109375" style="1" bestFit="1" customWidth="1"/>
    <col min="11274" max="11275" width="12.7109375" style="1" customWidth="1"/>
    <col min="11276" max="11276" width="2.5703125" style="1" customWidth="1"/>
    <col min="11277" max="11520" width="11.42578125" style="1"/>
    <col min="11521" max="11521" width="17.7109375" style="1" customWidth="1"/>
    <col min="11522" max="11522" width="18.7109375" style="1" bestFit="1" customWidth="1"/>
    <col min="11523" max="11523" width="12.7109375" style="1" bestFit="1" customWidth="1"/>
    <col min="11524" max="11524" width="18.7109375" style="1" bestFit="1" customWidth="1"/>
    <col min="11525" max="11525" width="16" style="1" bestFit="1" customWidth="1"/>
    <col min="11526" max="11529" width="18.7109375" style="1" bestFit="1" customWidth="1"/>
    <col min="11530" max="11531" width="12.7109375" style="1" customWidth="1"/>
    <col min="11532" max="11532" width="2.5703125" style="1" customWidth="1"/>
    <col min="11533" max="11776" width="11.42578125" style="1"/>
    <col min="11777" max="11777" width="17.7109375" style="1" customWidth="1"/>
    <col min="11778" max="11778" width="18.7109375" style="1" bestFit="1" customWidth="1"/>
    <col min="11779" max="11779" width="12.7109375" style="1" bestFit="1" customWidth="1"/>
    <col min="11780" max="11780" width="18.7109375" style="1" bestFit="1" customWidth="1"/>
    <col min="11781" max="11781" width="16" style="1" bestFit="1" customWidth="1"/>
    <col min="11782" max="11785" width="18.7109375" style="1" bestFit="1" customWidth="1"/>
    <col min="11786" max="11787" width="12.7109375" style="1" customWidth="1"/>
    <col min="11788" max="11788" width="2.5703125" style="1" customWidth="1"/>
    <col min="11789" max="12032" width="11.42578125" style="1"/>
    <col min="12033" max="12033" width="17.7109375" style="1" customWidth="1"/>
    <col min="12034" max="12034" width="18.7109375" style="1" bestFit="1" customWidth="1"/>
    <col min="12035" max="12035" width="12.7109375" style="1" bestFit="1" customWidth="1"/>
    <col min="12036" max="12036" width="18.7109375" style="1" bestFit="1" customWidth="1"/>
    <col min="12037" max="12037" width="16" style="1" bestFit="1" customWidth="1"/>
    <col min="12038" max="12041" width="18.7109375" style="1" bestFit="1" customWidth="1"/>
    <col min="12042" max="12043" width="12.7109375" style="1" customWidth="1"/>
    <col min="12044" max="12044" width="2.5703125" style="1" customWidth="1"/>
    <col min="12045" max="12288" width="11.42578125" style="1"/>
    <col min="12289" max="12289" width="17.7109375" style="1" customWidth="1"/>
    <col min="12290" max="12290" width="18.7109375" style="1" bestFit="1" customWidth="1"/>
    <col min="12291" max="12291" width="12.7109375" style="1" bestFit="1" customWidth="1"/>
    <col min="12292" max="12292" width="18.7109375" style="1" bestFit="1" customWidth="1"/>
    <col min="12293" max="12293" width="16" style="1" bestFit="1" customWidth="1"/>
    <col min="12294" max="12297" width="18.7109375" style="1" bestFit="1" customWidth="1"/>
    <col min="12298" max="12299" width="12.7109375" style="1" customWidth="1"/>
    <col min="12300" max="12300" width="2.5703125" style="1" customWidth="1"/>
    <col min="12301" max="12544" width="11.42578125" style="1"/>
    <col min="12545" max="12545" width="17.7109375" style="1" customWidth="1"/>
    <col min="12546" max="12546" width="18.7109375" style="1" bestFit="1" customWidth="1"/>
    <col min="12547" max="12547" width="12.7109375" style="1" bestFit="1" customWidth="1"/>
    <col min="12548" max="12548" width="18.7109375" style="1" bestFit="1" customWidth="1"/>
    <col min="12549" max="12549" width="16" style="1" bestFit="1" customWidth="1"/>
    <col min="12550" max="12553" width="18.7109375" style="1" bestFit="1" customWidth="1"/>
    <col min="12554" max="12555" width="12.7109375" style="1" customWidth="1"/>
    <col min="12556" max="12556" width="2.5703125" style="1" customWidth="1"/>
    <col min="12557" max="12800" width="11.42578125" style="1"/>
    <col min="12801" max="12801" width="17.7109375" style="1" customWidth="1"/>
    <col min="12802" max="12802" width="18.7109375" style="1" bestFit="1" customWidth="1"/>
    <col min="12803" max="12803" width="12.7109375" style="1" bestFit="1" customWidth="1"/>
    <col min="12804" max="12804" width="18.7109375" style="1" bestFit="1" customWidth="1"/>
    <col min="12805" max="12805" width="16" style="1" bestFit="1" customWidth="1"/>
    <col min="12806" max="12809" width="18.7109375" style="1" bestFit="1" customWidth="1"/>
    <col min="12810" max="12811" width="12.7109375" style="1" customWidth="1"/>
    <col min="12812" max="12812" width="2.5703125" style="1" customWidth="1"/>
    <col min="12813" max="13056" width="11.42578125" style="1"/>
    <col min="13057" max="13057" width="17.7109375" style="1" customWidth="1"/>
    <col min="13058" max="13058" width="18.7109375" style="1" bestFit="1" customWidth="1"/>
    <col min="13059" max="13059" width="12.7109375" style="1" bestFit="1" customWidth="1"/>
    <col min="13060" max="13060" width="18.7109375" style="1" bestFit="1" customWidth="1"/>
    <col min="13061" max="13061" width="16" style="1" bestFit="1" customWidth="1"/>
    <col min="13062" max="13065" width="18.7109375" style="1" bestFit="1" customWidth="1"/>
    <col min="13066" max="13067" width="12.7109375" style="1" customWidth="1"/>
    <col min="13068" max="13068" width="2.5703125" style="1" customWidth="1"/>
    <col min="13069" max="13312" width="11.42578125" style="1"/>
    <col min="13313" max="13313" width="17.7109375" style="1" customWidth="1"/>
    <col min="13314" max="13314" width="18.7109375" style="1" bestFit="1" customWidth="1"/>
    <col min="13315" max="13315" width="12.7109375" style="1" bestFit="1" customWidth="1"/>
    <col min="13316" max="13316" width="18.7109375" style="1" bestFit="1" customWidth="1"/>
    <col min="13317" max="13317" width="16" style="1" bestFit="1" customWidth="1"/>
    <col min="13318" max="13321" width="18.7109375" style="1" bestFit="1" customWidth="1"/>
    <col min="13322" max="13323" width="12.7109375" style="1" customWidth="1"/>
    <col min="13324" max="13324" width="2.5703125" style="1" customWidth="1"/>
    <col min="13325" max="13568" width="11.42578125" style="1"/>
    <col min="13569" max="13569" width="17.7109375" style="1" customWidth="1"/>
    <col min="13570" max="13570" width="18.7109375" style="1" bestFit="1" customWidth="1"/>
    <col min="13571" max="13571" width="12.7109375" style="1" bestFit="1" customWidth="1"/>
    <col min="13572" max="13572" width="18.7109375" style="1" bestFit="1" customWidth="1"/>
    <col min="13573" max="13573" width="16" style="1" bestFit="1" customWidth="1"/>
    <col min="13574" max="13577" width="18.7109375" style="1" bestFit="1" customWidth="1"/>
    <col min="13578" max="13579" width="12.7109375" style="1" customWidth="1"/>
    <col min="13580" max="13580" width="2.5703125" style="1" customWidth="1"/>
    <col min="13581" max="13824" width="11.42578125" style="1"/>
    <col min="13825" max="13825" width="17.7109375" style="1" customWidth="1"/>
    <col min="13826" max="13826" width="18.7109375" style="1" bestFit="1" customWidth="1"/>
    <col min="13827" max="13827" width="12.7109375" style="1" bestFit="1" customWidth="1"/>
    <col min="13828" max="13828" width="18.7109375" style="1" bestFit="1" customWidth="1"/>
    <col min="13829" max="13829" width="16" style="1" bestFit="1" customWidth="1"/>
    <col min="13830" max="13833" width="18.7109375" style="1" bestFit="1" customWidth="1"/>
    <col min="13834" max="13835" width="12.7109375" style="1" customWidth="1"/>
    <col min="13836" max="13836" width="2.5703125" style="1" customWidth="1"/>
    <col min="13837" max="14080" width="11.42578125" style="1"/>
    <col min="14081" max="14081" width="17.7109375" style="1" customWidth="1"/>
    <col min="14082" max="14082" width="18.7109375" style="1" bestFit="1" customWidth="1"/>
    <col min="14083" max="14083" width="12.7109375" style="1" bestFit="1" customWidth="1"/>
    <col min="14084" max="14084" width="18.7109375" style="1" bestFit="1" customWidth="1"/>
    <col min="14085" max="14085" width="16" style="1" bestFit="1" customWidth="1"/>
    <col min="14086" max="14089" width="18.7109375" style="1" bestFit="1" customWidth="1"/>
    <col min="14090" max="14091" width="12.7109375" style="1" customWidth="1"/>
    <col min="14092" max="14092" width="2.5703125" style="1" customWidth="1"/>
    <col min="14093" max="14336" width="11.42578125" style="1"/>
    <col min="14337" max="14337" width="17.7109375" style="1" customWidth="1"/>
    <col min="14338" max="14338" width="18.7109375" style="1" bestFit="1" customWidth="1"/>
    <col min="14339" max="14339" width="12.7109375" style="1" bestFit="1" customWidth="1"/>
    <col min="14340" max="14340" width="18.7109375" style="1" bestFit="1" customWidth="1"/>
    <col min="14341" max="14341" width="16" style="1" bestFit="1" customWidth="1"/>
    <col min="14342" max="14345" width="18.7109375" style="1" bestFit="1" customWidth="1"/>
    <col min="14346" max="14347" width="12.7109375" style="1" customWidth="1"/>
    <col min="14348" max="14348" width="2.5703125" style="1" customWidth="1"/>
    <col min="14349" max="14592" width="11.42578125" style="1"/>
    <col min="14593" max="14593" width="17.7109375" style="1" customWidth="1"/>
    <col min="14594" max="14594" width="18.7109375" style="1" bestFit="1" customWidth="1"/>
    <col min="14595" max="14595" width="12.7109375" style="1" bestFit="1" customWidth="1"/>
    <col min="14596" max="14596" width="18.7109375" style="1" bestFit="1" customWidth="1"/>
    <col min="14597" max="14597" width="16" style="1" bestFit="1" customWidth="1"/>
    <col min="14598" max="14601" width="18.7109375" style="1" bestFit="1" customWidth="1"/>
    <col min="14602" max="14603" width="12.7109375" style="1" customWidth="1"/>
    <col min="14604" max="14604" width="2.5703125" style="1" customWidth="1"/>
    <col min="14605" max="14848" width="11.42578125" style="1"/>
    <col min="14849" max="14849" width="17.7109375" style="1" customWidth="1"/>
    <col min="14850" max="14850" width="18.7109375" style="1" bestFit="1" customWidth="1"/>
    <col min="14851" max="14851" width="12.7109375" style="1" bestFit="1" customWidth="1"/>
    <col min="14852" max="14852" width="18.7109375" style="1" bestFit="1" customWidth="1"/>
    <col min="14853" max="14853" width="16" style="1" bestFit="1" customWidth="1"/>
    <col min="14854" max="14857" width="18.7109375" style="1" bestFit="1" customWidth="1"/>
    <col min="14858" max="14859" width="12.7109375" style="1" customWidth="1"/>
    <col min="14860" max="14860" width="2.5703125" style="1" customWidth="1"/>
    <col min="14861" max="15104" width="11.42578125" style="1"/>
    <col min="15105" max="15105" width="17.7109375" style="1" customWidth="1"/>
    <col min="15106" max="15106" width="18.7109375" style="1" bestFit="1" customWidth="1"/>
    <col min="15107" max="15107" width="12.7109375" style="1" bestFit="1" customWidth="1"/>
    <col min="15108" max="15108" width="18.7109375" style="1" bestFit="1" customWidth="1"/>
    <col min="15109" max="15109" width="16" style="1" bestFit="1" customWidth="1"/>
    <col min="15110" max="15113" width="18.7109375" style="1" bestFit="1" customWidth="1"/>
    <col min="15114" max="15115" width="12.7109375" style="1" customWidth="1"/>
    <col min="15116" max="15116" width="2.5703125" style="1" customWidth="1"/>
    <col min="15117" max="15360" width="11.42578125" style="1"/>
    <col min="15361" max="15361" width="17.7109375" style="1" customWidth="1"/>
    <col min="15362" max="15362" width="18.7109375" style="1" bestFit="1" customWidth="1"/>
    <col min="15363" max="15363" width="12.7109375" style="1" bestFit="1" customWidth="1"/>
    <col min="15364" max="15364" width="18.7109375" style="1" bestFit="1" customWidth="1"/>
    <col min="15365" max="15365" width="16" style="1" bestFit="1" customWidth="1"/>
    <col min="15366" max="15369" width="18.7109375" style="1" bestFit="1" customWidth="1"/>
    <col min="15370" max="15371" width="12.7109375" style="1" customWidth="1"/>
    <col min="15372" max="15372" width="2.5703125" style="1" customWidth="1"/>
    <col min="15373" max="15616" width="11.42578125" style="1"/>
    <col min="15617" max="15617" width="17.7109375" style="1" customWidth="1"/>
    <col min="15618" max="15618" width="18.7109375" style="1" bestFit="1" customWidth="1"/>
    <col min="15619" max="15619" width="12.7109375" style="1" bestFit="1" customWidth="1"/>
    <col min="15620" max="15620" width="18.7109375" style="1" bestFit="1" customWidth="1"/>
    <col min="15621" max="15621" width="16" style="1" bestFit="1" customWidth="1"/>
    <col min="15622" max="15625" width="18.7109375" style="1" bestFit="1" customWidth="1"/>
    <col min="15626" max="15627" width="12.7109375" style="1" customWidth="1"/>
    <col min="15628" max="15628" width="2.5703125" style="1" customWidth="1"/>
    <col min="15629" max="15872" width="11.42578125" style="1"/>
    <col min="15873" max="15873" width="17.7109375" style="1" customWidth="1"/>
    <col min="15874" max="15874" width="18.7109375" style="1" bestFit="1" customWidth="1"/>
    <col min="15875" max="15875" width="12.7109375" style="1" bestFit="1" customWidth="1"/>
    <col min="15876" max="15876" width="18.7109375" style="1" bestFit="1" customWidth="1"/>
    <col min="15877" max="15877" width="16" style="1" bestFit="1" customWidth="1"/>
    <col min="15878" max="15881" width="18.7109375" style="1" bestFit="1" customWidth="1"/>
    <col min="15882" max="15883" width="12.7109375" style="1" customWidth="1"/>
    <col min="15884" max="15884" width="2.5703125" style="1" customWidth="1"/>
    <col min="15885" max="16128" width="11.42578125" style="1"/>
    <col min="16129" max="16129" width="17.7109375" style="1" customWidth="1"/>
    <col min="16130" max="16130" width="18.7109375" style="1" bestFit="1" customWidth="1"/>
    <col min="16131" max="16131" width="12.7109375" style="1" bestFit="1" customWidth="1"/>
    <col min="16132" max="16132" width="18.7109375" style="1" bestFit="1" customWidth="1"/>
    <col min="16133" max="16133" width="16" style="1" bestFit="1" customWidth="1"/>
    <col min="16134" max="16137" width="18.7109375" style="1" bestFit="1" customWidth="1"/>
    <col min="16138" max="16139" width="12.7109375" style="1" customWidth="1"/>
    <col min="16140" max="16140" width="2.5703125" style="1" customWidth="1"/>
    <col min="16141" max="16384" width="11.42578125" style="1"/>
  </cols>
  <sheetData>
    <row r="1" spans="1:20" x14ac:dyDescent="0.25">
      <c r="A1" s="56" t="s">
        <v>744</v>
      </c>
    </row>
    <row r="2" spans="1:20" ht="15.75" x14ac:dyDescent="0.25">
      <c r="A2" s="78" t="s">
        <v>698</v>
      </c>
    </row>
    <row r="3" spans="1:20" ht="15.75" x14ac:dyDescent="0.25">
      <c r="A3" s="78"/>
    </row>
    <row r="4" spans="1:20" x14ac:dyDescent="0.25">
      <c r="A4" s="59" t="s">
        <v>699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spans="1:20" s="81" customFormat="1" ht="23.25" customHeight="1" x14ac:dyDescent="0.25">
      <c r="A5" s="79" t="s">
        <v>209</v>
      </c>
      <c r="B5" s="80" t="s">
        <v>700</v>
      </c>
      <c r="C5" s="825" t="s">
        <v>701</v>
      </c>
      <c r="D5" s="825" t="s">
        <v>702</v>
      </c>
      <c r="E5" s="80" t="s">
        <v>703</v>
      </c>
      <c r="F5" s="80" t="s">
        <v>704</v>
      </c>
      <c r="G5" s="80" t="s">
        <v>705</v>
      </c>
      <c r="H5" s="80" t="s">
        <v>270</v>
      </c>
      <c r="I5" s="80" t="s">
        <v>706</v>
      </c>
      <c r="J5" s="80" t="s">
        <v>252</v>
      </c>
      <c r="K5" s="80" t="s">
        <v>0</v>
      </c>
    </row>
    <row r="6" spans="1:20" x14ac:dyDescent="0.25">
      <c r="A6" s="82">
        <v>2015</v>
      </c>
      <c r="B6" s="83">
        <v>8167.2291275126909</v>
      </c>
      <c r="C6" s="83">
        <v>6650.5953634690013</v>
      </c>
      <c r="D6" s="83">
        <v>1507.6597467399999</v>
      </c>
      <c r="E6" s="83">
        <v>137.79635605000001</v>
      </c>
      <c r="F6" s="83">
        <v>1548.2708484799996</v>
      </c>
      <c r="G6" s="584">
        <v>341.68560199999996</v>
      </c>
      <c r="H6" s="83">
        <v>350.00259655641497</v>
      </c>
      <c r="I6" s="812">
        <v>219.63487000750746</v>
      </c>
      <c r="J6" s="83">
        <v>26.956049992492694</v>
      </c>
      <c r="K6" s="83">
        <f t="shared" ref="K6:K14" si="0">SUM(B6:J6)</f>
        <v>18949.83056080811</v>
      </c>
      <c r="N6" s="84"/>
    </row>
    <row r="7" spans="1:20" x14ac:dyDescent="0.25">
      <c r="A7" s="82">
        <v>2016</v>
      </c>
      <c r="B7" s="83">
        <v>10177.317147685149</v>
      </c>
      <c r="C7" s="83">
        <v>7425.7115264430004</v>
      </c>
      <c r="D7" s="83">
        <v>1468.7621057299996</v>
      </c>
      <c r="E7" s="83">
        <v>120.45620639999997</v>
      </c>
      <c r="F7" s="83">
        <v>1657.8109567899999</v>
      </c>
      <c r="G7" s="584">
        <v>344.26251600000001</v>
      </c>
      <c r="H7" s="83">
        <v>343.53079468679698</v>
      </c>
      <c r="I7" s="812">
        <v>272.67176152636506</v>
      </c>
      <c r="J7" s="83">
        <v>14.998880473634937</v>
      </c>
      <c r="K7" s="83">
        <f>SUM(B7:J7)</f>
        <v>21825.521895734943</v>
      </c>
      <c r="M7"/>
      <c r="N7" s="84"/>
      <c r="O7"/>
      <c r="P7"/>
      <c r="Q7"/>
      <c r="R7"/>
      <c r="S7"/>
      <c r="T7"/>
    </row>
    <row r="8" spans="1:20" x14ac:dyDescent="0.25">
      <c r="A8" s="82">
        <v>2017</v>
      </c>
      <c r="B8" s="83">
        <v>13827.428592107201</v>
      </c>
      <c r="C8" s="83">
        <v>8270.4808182538964</v>
      </c>
      <c r="D8" s="83">
        <v>2398.5107920802502</v>
      </c>
      <c r="E8" s="83">
        <v>118.02914691497099</v>
      </c>
      <c r="F8" s="83">
        <v>1726.1345373841505</v>
      </c>
      <c r="G8" s="584">
        <v>370.47641852434225</v>
      </c>
      <c r="H8" s="83">
        <v>434.37049986164698</v>
      </c>
      <c r="I8" s="812">
        <v>367.85714782285828</v>
      </c>
      <c r="J8" s="83">
        <v>50.792859177141594</v>
      </c>
      <c r="K8" s="83">
        <f t="shared" si="0"/>
        <v>27564.080812126464</v>
      </c>
      <c r="M8"/>
      <c r="N8" s="84"/>
      <c r="O8"/>
      <c r="P8"/>
      <c r="Q8"/>
      <c r="R8"/>
      <c r="S8"/>
      <c r="T8"/>
    </row>
    <row r="9" spans="1:20" x14ac:dyDescent="0.25">
      <c r="A9" s="82">
        <v>2018</v>
      </c>
      <c r="B9" s="83">
        <v>14944.299849495292</v>
      </c>
      <c r="C9" s="83">
        <v>8258.5140579199997</v>
      </c>
      <c r="D9" s="83">
        <v>2573.90517052</v>
      </c>
      <c r="E9" s="83">
        <v>122.68860826000001</v>
      </c>
      <c r="F9" s="83">
        <v>1545.4700414299998</v>
      </c>
      <c r="G9" s="584">
        <v>351.7664575</v>
      </c>
      <c r="H9" s="83">
        <v>484.36463219586608</v>
      </c>
      <c r="I9" s="812">
        <v>612.49575372353581</v>
      </c>
      <c r="J9" s="83">
        <v>10.911438316464261</v>
      </c>
      <c r="K9" s="83">
        <f t="shared" si="0"/>
        <v>28904.416009361157</v>
      </c>
      <c r="M9"/>
      <c r="N9" s="84"/>
      <c r="O9"/>
      <c r="P9"/>
      <c r="Q9"/>
      <c r="R9"/>
      <c r="S9"/>
      <c r="T9"/>
    </row>
    <row r="10" spans="1:20" x14ac:dyDescent="0.25">
      <c r="A10" s="82">
        <v>2019</v>
      </c>
      <c r="B10" s="83">
        <v>14015.41090766</v>
      </c>
      <c r="C10" s="83">
        <v>8555.1157122799996</v>
      </c>
      <c r="D10" s="83">
        <v>2114.0199884899998</v>
      </c>
      <c r="E10" s="83">
        <v>80.68783950000001</v>
      </c>
      <c r="F10" s="83">
        <v>1566.97425174</v>
      </c>
      <c r="G10" s="584">
        <v>382.31444230000005</v>
      </c>
      <c r="H10" s="83">
        <v>978.06279613999982</v>
      </c>
      <c r="I10" s="812">
        <v>655.93672013944627</v>
      </c>
      <c r="J10" s="83">
        <v>2.1621656499999995</v>
      </c>
      <c r="K10" s="83">
        <f t="shared" si="0"/>
        <v>28350.684823899443</v>
      </c>
      <c r="M10" s="489"/>
      <c r="N10" s="84"/>
      <c r="O10"/>
      <c r="P10"/>
      <c r="Q10"/>
      <c r="R10"/>
      <c r="S10"/>
      <c r="T10"/>
    </row>
    <row r="11" spans="1:20" x14ac:dyDescent="0.25">
      <c r="A11" s="82">
        <v>2020</v>
      </c>
      <c r="B11" s="83">
        <v>13035.512937959997</v>
      </c>
      <c r="C11" s="83">
        <v>7829.5665440799994</v>
      </c>
      <c r="D11" s="83">
        <v>1707.1525832399996</v>
      </c>
      <c r="E11" s="83">
        <v>93.552143479999998</v>
      </c>
      <c r="F11" s="83">
        <v>1460.6263805399999</v>
      </c>
      <c r="G11" s="584">
        <v>366.66639351200001</v>
      </c>
      <c r="H11" s="83">
        <v>1146.607818125</v>
      </c>
      <c r="I11" s="812">
        <v>478.49343220918377</v>
      </c>
      <c r="J11" s="83">
        <v>5.5008721300000323</v>
      </c>
      <c r="K11" s="83">
        <f t="shared" si="0"/>
        <v>26123.679105276184</v>
      </c>
      <c r="M11" s="489"/>
      <c r="N11" s="84"/>
      <c r="O11"/>
      <c r="P11"/>
      <c r="Q11"/>
      <c r="R11"/>
      <c r="S11"/>
      <c r="T11"/>
    </row>
    <row r="12" spans="1:20" x14ac:dyDescent="0.25">
      <c r="A12" s="82">
        <v>2021</v>
      </c>
      <c r="B12" s="83">
        <v>20694.198436989998</v>
      </c>
      <c r="C12" s="83">
        <v>10184.99480196</v>
      </c>
      <c r="D12" s="83">
        <v>2685.08164197</v>
      </c>
      <c r="E12" s="83">
        <v>117.02853534000002</v>
      </c>
      <c r="F12" s="83">
        <v>2028.3349102799998</v>
      </c>
      <c r="G12" s="584">
        <v>885.89957018000007</v>
      </c>
      <c r="H12" s="83">
        <v>2256.78275033</v>
      </c>
      <c r="I12" s="812">
        <v>1045.2809124773792</v>
      </c>
      <c r="J12" s="83">
        <v>3.1513878499999906</v>
      </c>
      <c r="K12" s="83">
        <f t="shared" si="0"/>
        <v>39900.752947377376</v>
      </c>
      <c r="M12" s="489"/>
      <c r="N12" s="84"/>
      <c r="O12"/>
      <c r="P12"/>
      <c r="Q12"/>
      <c r="R12"/>
      <c r="S12"/>
      <c r="T12"/>
    </row>
    <row r="13" spans="1:20" x14ac:dyDescent="0.25">
      <c r="A13" s="82">
        <v>2022</v>
      </c>
      <c r="B13" s="83">
        <v>19678.556181698808</v>
      </c>
      <c r="C13" s="83">
        <v>10194.401980660001</v>
      </c>
      <c r="D13" s="83">
        <v>2842.4350614800005</v>
      </c>
      <c r="E13" s="83">
        <v>90.218522480000004</v>
      </c>
      <c r="F13" s="83">
        <v>1786.31710836</v>
      </c>
      <c r="G13" s="584">
        <v>782.91723197999977</v>
      </c>
      <c r="H13" s="83">
        <v>1749.76953927</v>
      </c>
      <c r="I13" s="812">
        <v>1149.5758205112311</v>
      </c>
      <c r="J13" s="83">
        <v>3.8181221000000178</v>
      </c>
      <c r="K13" s="83">
        <f t="shared" si="0"/>
        <v>38278.00956854003</v>
      </c>
      <c r="M13" s="489"/>
      <c r="N13" s="84"/>
      <c r="O13"/>
      <c r="P13"/>
      <c r="Q13"/>
      <c r="R13"/>
      <c r="S13"/>
      <c r="T13"/>
    </row>
    <row r="14" spans="1:20" x14ac:dyDescent="0.25">
      <c r="A14" s="82">
        <v>2023</v>
      </c>
      <c r="B14" s="83">
        <v>23123.151679169998</v>
      </c>
      <c r="C14" s="83">
        <v>11054.41624278</v>
      </c>
      <c r="D14" s="83">
        <v>2362.51343413</v>
      </c>
      <c r="E14" s="83">
        <v>97.918753809999998</v>
      </c>
      <c r="F14" s="83">
        <v>1953.4046247699998</v>
      </c>
      <c r="G14" s="584">
        <v>653.96606159000009</v>
      </c>
      <c r="H14" s="83">
        <v>1715.1679794200002</v>
      </c>
      <c r="I14" s="812">
        <v>1431.1744295166127</v>
      </c>
      <c r="J14" s="83">
        <v>6.0462582400000544</v>
      </c>
      <c r="K14" s="83">
        <f t="shared" si="0"/>
        <v>42397.759463426621</v>
      </c>
      <c r="M14" s="489"/>
      <c r="N14" s="84"/>
      <c r="O14"/>
      <c r="P14"/>
      <c r="Q14"/>
      <c r="R14"/>
      <c r="S14"/>
      <c r="T14"/>
    </row>
    <row r="15" spans="1:20" x14ac:dyDescent="0.25">
      <c r="A15" s="82">
        <v>2024</v>
      </c>
      <c r="B15" s="83">
        <v>23483.441279460003</v>
      </c>
      <c r="C15" s="83">
        <v>15513.92406089</v>
      </c>
      <c r="D15" s="83">
        <v>2208.3580852300001</v>
      </c>
      <c r="E15" s="83">
        <v>128.67314471</v>
      </c>
      <c r="F15" s="83">
        <v>2413.7788574400001</v>
      </c>
      <c r="G15" s="584">
        <v>901.17466264000007</v>
      </c>
      <c r="H15" s="83">
        <v>1700.6182881499999</v>
      </c>
      <c r="I15" s="812">
        <v>1580.8041483196512</v>
      </c>
      <c r="J15" s="83">
        <v>2.9681160499999844</v>
      </c>
      <c r="K15" s="83">
        <f>SUM(B15:J15)</f>
        <v>47933.74064288965</v>
      </c>
      <c r="M15" s="489"/>
      <c r="N15" s="84"/>
      <c r="O15"/>
      <c r="P15"/>
      <c r="Q15"/>
      <c r="R15"/>
      <c r="S15"/>
      <c r="T15"/>
    </row>
    <row r="16" spans="1:20" ht="26.25" x14ac:dyDescent="0.25">
      <c r="A16" s="788" t="s">
        <v>890</v>
      </c>
      <c r="B16" s="85">
        <f>SUM(B17:B21)</f>
        <v>9975.8004934500004</v>
      </c>
      <c r="C16" s="85">
        <f t="shared" ref="C16:K16" si="1">SUM(C17:C21)</f>
        <v>7833.0252994899993</v>
      </c>
      <c r="D16" s="85">
        <f t="shared" si="1"/>
        <v>1051.6608263099999</v>
      </c>
      <c r="E16" s="85">
        <f t="shared" si="1"/>
        <v>59.878901560000003</v>
      </c>
      <c r="F16" s="85">
        <f t="shared" si="1"/>
        <v>853.25983680999991</v>
      </c>
      <c r="G16" s="85">
        <f t="shared" si="1"/>
        <v>378.60964047000004</v>
      </c>
      <c r="H16" s="85">
        <f t="shared" si="1"/>
        <v>449.69829659950148</v>
      </c>
      <c r="I16" s="85">
        <f t="shared" si="1"/>
        <v>681.74418347164396</v>
      </c>
      <c r="J16" s="85">
        <f t="shared" si="1"/>
        <v>2.806859169999997</v>
      </c>
      <c r="K16" s="85">
        <f t="shared" si="1"/>
        <v>21286.484337331149</v>
      </c>
    </row>
    <row r="17" spans="1:11" x14ac:dyDescent="0.25">
      <c r="A17" s="86" t="s">
        <v>210</v>
      </c>
      <c r="B17" s="87">
        <v>2102.2381886200001</v>
      </c>
      <c r="C17" s="87">
        <v>1544.0830933</v>
      </c>
      <c r="D17" s="87">
        <v>219.84697857</v>
      </c>
      <c r="E17" s="87">
        <v>10.88498738</v>
      </c>
      <c r="F17" s="87">
        <v>164.53440626</v>
      </c>
      <c r="G17" s="87">
        <v>73.151253940000004</v>
      </c>
      <c r="H17" s="87">
        <v>128.09213766884901</v>
      </c>
      <c r="I17" s="87">
        <v>166.36169341079301</v>
      </c>
      <c r="J17" s="87">
        <v>0.55165331999995704</v>
      </c>
      <c r="K17" s="87">
        <f>SUM(B17:J17)</f>
        <v>4409.7443924696418</v>
      </c>
    </row>
    <row r="18" spans="1:11" x14ac:dyDescent="0.25">
      <c r="A18" s="86" t="s">
        <v>211</v>
      </c>
      <c r="B18" s="87">
        <v>1899.9992517200001</v>
      </c>
      <c r="C18" s="87">
        <v>1451.0369712900001</v>
      </c>
      <c r="D18" s="87">
        <v>222.25419185999999</v>
      </c>
      <c r="E18" s="87">
        <v>13.733701</v>
      </c>
      <c r="F18" s="87">
        <v>193.24666525999999</v>
      </c>
      <c r="G18" s="87">
        <v>63.264213460000001</v>
      </c>
      <c r="H18" s="87">
        <v>136.60266773162101</v>
      </c>
      <c r="I18" s="87">
        <v>119.091411639622</v>
      </c>
      <c r="J18" s="813">
        <v>3.3925990000028598E-2</v>
      </c>
      <c r="K18" s="87">
        <f t="shared" ref="K18:K21" si="2">SUM(B18:J18)</f>
        <v>4099.2629999512428</v>
      </c>
    </row>
    <row r="19" spans="1:11" x14ac:dyDescent="0.25">
      <c r="A19" s="86" t="s">
        <v>746</v>
      </c>
      <c r="B19" s="87">
        <v>2537.3729502299998</v>
      </c>
      <c r="C19" s="87">
        <v>1742.3050515800001</v>
      </c>
      <c r="D19" s="87">
        <v>196.49482344</v>
      </c>
      <c r="E19" s="87">
        <v>11.445581990000001</v>
      </c>
      <c r="F19" s="87">
        <v>130.73059065999999</v>
      </c>
      <c r="G19" s="87">
        <v>113.61680794999999</v>
      </c>
      <c r="H19" s="87">
        <v>107.84499811490601</v>
      </c>
      <c r="I19" s="87">
        <v>133.50421311519</v>
      </c>
      <c r="J19" s="813">
        <v>3.6400169999993202E-2</v>
      </c>
      <c r="K19" s="87">
        <f t="shared" si="2"/>
        <v>4973.3514172500973</v>
      </c>
    </row>
    <row r="20" spans="1:11" x14ac:dyDescent="0.25">
      <c r="A20" s="86" t="s">
        <v>804</v>
      </c>
      <c r="B20" s="87">
        <v>1640.14448866</v>
      </c>
      <c r="C20" s="87">
        <v>1552.91304068</v>
      </c>
      <c r="D20" s="87">
        <v>196.57974042000001</v>
      </c>
      <c r="E20" s="87">
        <v>11.47067691</v>
      </c>
      <c r="F20" s="87">
        <v>230.64986633999999</v>
      </c>
      <c r="G20" s="87">
        <v>36.206267619999998</v>
      </c>
      <c r="H20" s="87">
        <v>57.316860067180002</v>
      </c>
      <c r="I20" s="87">
        <v>119.228781478375</v>
      </c>
      <c r="J20" s="813">
        <v>1.80524869</v>
      </c>
      <c r="K20" s="87">
        <f t="shared" si="2"/>
        <v>3846.3149708655546</v>
      </c>
    </row>
    <row r="21" spans="1:11" x14ac:dyDescent="0.25">
      <c r="A21" s="86" t="s">
        <v>810</v>
      </c>
      <c r="B21" s="87">
        <v>1796.0456142200001</v>
      </c>
      <c r="C21" s="87">
        <v>1542.68714264</v>
      </c>
      <c r="D21" s="87">
        <v>216.48509202</v>
      </c>
      <c r="E21" s="87">
        <v>12.34395428</v>
      </c>
      <c r="F21" s="87">
        <v>134.09830829000001</v>
      </c>
      <c r="G21" s="87">
        <v>92.371097500000005</v>
      </c>
      <c r="H21" s="87">
        <v>19.841633016945401</v>
      </c>
      <c r="I21" s="87">
        <v>143.55808382766401</v>
      </c>
      <c r="J21" s="87">
        <v>0.37963100000001798</v>
      </c>
      <c r="K21" s="87">
        <f t="shared" si="2"/>
        <v>3957.8105567946104</v>
      </c>
    </row>
    <row r="22" spans="1:11" x14ac:dyDescent="0.25">
      <c r="A22" s="82"/>
      <c r="B22" s="87"/>
      <c r="C22" s="87"/>
      <c r="D22" s="87"/>
      <c r="E22" s="87"/>
      <c r="F22" s="87"/>
      <c r="G22" s="87"/>
      <c r="H22" s="87"/>
      <c r="I22" s="87"/>
      <c r="J22" s="87"/>
      <c r="K22" s="88"/>
    </row>
    <row r="23" spans="1:11" x14ac:dyDescent="0.25">
      <c r="A23" s="89" t="s">
        <v>891</v>
      </c>
      <c r="B23" s="58"/>
      <c r="C23" s="58"/>
      <c r="D23" s="58"/>
      <c r="E23" s="58"/>
      <c r="F23" s="58"/>
      <c r="G23" s="58"/>
      <c r="H23" s="58"/>
      <c r="I23" s="58"/>
      <c r="J23" s="58"/>
      <c r="K23" s="8"/>
    </row>
    <row r="24" spans="1:11" x14ac:dyDescent="0.25">
      <c r="A24" s="86" t="s">
        <v>813</v>
      </c>
      <c r="B24" s="87">
        <v>2044.48067846</v>
      </c>
      <c r="C24" s="87">
        <v>1302.0713720199999</v>
      </c>
      <c r="D24" s="87">
        <v>217.39400968000001</v>
      </c>
      <c r="E24" s="87">
        <v>10.82655699</v>
      </c>
      <c r="F24" s="87">
        <v>291.42586829999999</v>
      </c>
      <c r="G24" s="87">
        <v>84.663675319999996</v>
      </c>
      <c r="H24" s="87">
        <v>156.63295546000001</v>
      </c>
      <c r="I24" s="87">
        <v>168.72528827935099</v>
      </c>
      <c r="J24" s="87">
        <v>8.4961019999994405E-2</v>
      </c>
      <c r="K24" s="87">
        <f>SUM(B24:J24)</f>
        <v>4276.3053655293506</v>
      </c>
    </row>
    <row r="25" spans="1:11" x14ac:dyDescent="0.25">
      <c r="A25" s="86" t="s">
        <v>814</v>
      </c>
      <c r="B25" s="87">
        <f>+B21</f>
        <v>1796.0456142200001</v>
      </c>
      <c r="C25" s="87">
        <f t="shared" ref="C25:K25" si="3">+C21</f>
        <v>1542.68714264</v>
      </c>
      <c r="D25" s="87">
        <f t="shared" si="3"/>
        <v>216.48509202</v>
      </c>
      <c r="E25" s="87">
        <f t="shared" si="3"/>
        <v>12.34395428</v>
      </c>
      <c r="F25" s="87">
        <f t="shared" si="3"/>
        <v>134.09830829000001</v>
      </c>
      <c r="G25" s="87">
        <f t="shared" si="3"/>
        <v>92.371097500000005</v>
      </c>
      <c r="H25" s="87">
        <f t="shared" si="3"/>
        <v>19.841633016945401</v>
      </c>
      <c r="I25" s="87">
        <f t="shared" si="3"/>
        <v>143.55808382766401</v>
      </c>
      <c r="J25" s="87">
        <f t="shared" si="3"/>
        <v>0.37963100000001798</v>
      </c>
      <c r="K25" s="87">
        <f t="shared" si="3"/>
        <v>3957.8105567946104</v>
      </c>
    </row>
    <row r="26" spans="1:11" x14ac:dyDescent="0.25">
      <c r="A26" s="90" t="s">
        <v>271</v>
      </c>
      <c r="B26" s="91">
        <f>B25/B24-1</f>
        <v>-0.12151499735724236</v>
      </c>
      <c r="C26" s="91">
        <f>C25/C24-1</f>
        <v>0.18479460941278125</v>
      </c>
      <c r="D26" s="91">
        <f>D25/D24-1</f>
        <v>-4.1809692058116799E-3</v>
      </c>
      <c r="E26" s="91">
        <f>E25/E24-1</f>
        <v>0.14015511038288087</v>
      </c>
      <c r="F26" s="91">
        <f t="shared" ref="F26:H26" si="4">F25/F24-1</f>
        <v>-0.53985447801100361</v>
      </c>
      <c r="G26" s="91">
        <f t="shared" si="4"/>
        <v>9.1035761805385418E-2</v>
      </c>
      <c r="H26" s="91">
        <f t="shared" si="4"/>
        <v>-0.87332402074215831</v>
      </c>
      <c r="I26" s="91">
        <f>I25/I24-1</f>
        <v>-0.14916083242968747</v>
      </c>
      <c r="J26" s="91">
        <f>J25/J24-1</f>
        <v>3.468296166877975</v>
      </c>
      <c r="K26" s="91">
        <f>K25/K24-1</f>
        <v>-7.4478967592463974E-2</v>
      </c>
    </row>
    <row r="27" spans="1:11" x14ac:dyDescent="0.25">
      <c r="A27" s="92"/>
      <c r="B27" s="93"/>
      <c r="C27" s="93"/>
      <c r="D27" s="93"/>
      <c r="E27" s="93"/>
      <c r="F27" s="93"/>
      <c r="G27" s="93"/>
      <c r="H27" s="93"/>
      <c r="I27" s="93"/>
      <c r="J27" s="93"/>
      <c r="K27" s="93"/>
    </row>
    <row r="28" spans="1:11" x14ac:dyDescent="0.25">
      <c r="A28" s="89" t="s">
        <v>892</v>
      </c>
      <c r="B28" s="58"/>
      <c r="C28" s="58"/>
      <c r="D28" s="58"/>
      <c r="E28" s="58"/>
      <c r="F28" s="58"/>
      <c r="G28" s="58"/>
      <c r="H28" s="58"/>
      <c r="I28" s="58"/>
      <c r="J28" s="58"/>
      <c r="K28" s="58"/>
    </row>
    <row r="29" spans="1:11" x14ac:dyDescent="0.25">
      <c r="A29" s="86" t="s">
        <v>815</v>
      </c>
      <c r="B29" s="87">
        <v>9066.6373458199996</v>
      </c>
      <c r="C29" s="87">
        <v>5637.6680467300002</v>
      </c>
      <c r="D29" s="87">
        <v>848.36070354000003</v>
      </c>
      <c r="E29" s="87">
        <v>47.229595019999991</v>
      </c>
      <c r="F29" s="87">
        <v>926.53467352000007</v>
      </c>
      <c r="G29" s="87">
        <v>321.75691031999997</v>
      </c>
      <c r="H29" s="87">
        <v>809.6114212</v>
      </c>
      <c r="I29" s="87">
        <v>645.03143438837765</v>
      </c>
      <c r="J29" s="87">
        <v>0.69115431000005145</v>
      </c>
      <c r="K29" s="87">
        <f>SUM(B29:J29)</f>
        <v>18303.521284848375</v>
      </c>
    </row>
    <row r="30" spans="1:11" x14ac:dyDescent="0.25">
      <c r="A30" s="86" t="s">
        <v>816</v>
      </c>
      <c r="B30" s="87">
        <v>9975.8004934500004</v>
      </c>
      <c r="C30" s="87">
        <v>7833.0252994899993</v>
      </c>
      <c r="D30" s="87">
        <v>1051.6608263099999</v>
      </c>
      <c r="E30" s="87">
        <v>59.878901560000003</v>
      </c>
      <c r="F30" s="87">
        <v>853.25983680999991</v>
      </c>
      <c r="G30" s="87">
        <v>378.60964047000004</v>
      </c>
      <c r="H30" s="87">
        <v>449.69829659950148</v>
      </c>
      <c r="I30" s="87">
        <v>681.74418347164396</v>
      </c>
      <c r="J30" s="87">
        <v>2.806859169999997</v>
      </c>
      <c r="K30" s="87">
        <f>SUM(B30:J30)</f>
        <v>21286.484337331145</v>
      </c>
    </row>
    <row r="31" spans="1:11" x14ac:dyDescent="0.25">
      <c r="A31" s="90" t="s">
        <v>271</v>
      </c>
      <c r="B31" s="91">
        <f>B30/B29-1</f>
        <v>0.10027567144826333</v>
      </c>
      <c r="C31" s="91">
        <f t="shared" ref="C31:J31" si="5">C30/C29-1</f>
        <v>0.38940874747553922</v>
      </c>
      <c r="D31" s="91">
        <f t="shared" si="5"/>
        <v>0.23963877855454485</v>
      </c>
      <c r="E31" s="91">
        <f>E30/E29-1</f>
        <v>0.2678258522996757</v>
      </c>
      <c r="F31" s="91">
        <f t="shared" si="5"/>
        <v>-7.908482953111895E-2</v>
      </c>
      <c r="G31" s="91">
        <f t="shared" si="5"/>
        <v>0.17669466708098902</v>
      </c>
      <c r="H31" s="91">
        <f t="shared" si="5"/>
        <v>-0.4445504536818885</v>
      </c>
      <c r="I31" s="91">
        <f t="shared" si="5"/>
        <v>5.6916216987281443E-2</v>
      </c>
      <c r="J31" s="91">
        <f t="shared" si="5"/>
        <v>3.0611179434007845</v>
      </c>
      <c r="K31" s="91">
        <f>K30/K29-1</f>
        <v>0.16297208641225014</v>
      </c>
    </row>
    <row r="32" spans="1:11" x14ac:dyDescent="0.25">
      <c r="A32" s="59"/>
      <c r="B32" s="93"/>
      <c r="C32" s="93"/>
      <c r="D32" s="93"/>
      <c r="E32" s="93"/>
      <c r="F32" s="93"/>
      <c r="G32" s="93"/>
      <c r="H32" s="93"/>
      <c r="I32" s="93"/>
      <c r="J32" s="93"/>
      <c r="K32" s="814"/>
    </row>
    <row r="33" spans="1:12" x14ac:dyDescent="0.25">
      <c r="A33" s="59"/>
      <c r="B33" s="826"/>
      <c r="C33" s="826"/>
      <c r="D33" s="826"/>
      <c r="E33" s="826"/>
      <c r="F33" s="826"/>
      <c r="G33" s="826"/>
      <c r="H33" s="826"/>
      <c r="I33" s="826"/>
      <c r="J33" s="826"/>
      <c r="K33" s="827"/>
    </row>
    <row r="34" spans="1:12" x14ac:dyDescent="0.25">
      <c r="A34" s="89" t="s">
        <v>707</v>
      </c>
      <c r="B34" s="58"/>
      <c r="C34" s="58"/>
      <c r="D34" s="58"/>
      <c r="E34" s="58"/>
      <c r="F34" s="58"/>
      <c r="G34" s="58"/>
      <c r="H34" s="58"/>
      <c r="I34" s="58"/>
      <c r="J34" s="58"/>
      <c r="K34" s="8"/>
    </row>
    <row r="35" spans="1:12" x14ac:dyDescent="0.25">
      <c r="A35" s="86" t="s">
        <v>807</v>
      </c>
      <c r="B35" s="87">
        <v>1640.14448866</v>
      </c>
      <c r="C35" s="87">
        <v>1552.91304068</v>
      </c>
      <c r="D35" s="87">
        <v>196.57974042000001</v>
      </c>
      <c r="E35" s="87">
        <v>11.47067691</v>
      </c>
      <c r="F35" s="87">
        <v>230.64986633999999</v>
      </c>
      <c r="G35" s="87">
        <v>36.206267619999998</v>
      </c>
      <c r="H35" s="87">
        <v>57.316860067180002</v>
      </c>
      <c r="I35" s="87">
        <v>119.228781478375</v>
      </c>
      <c r="J35" s="87">
        <v>1.80524869</v>
      </c>
      <c r="K35" s="87">
        <f>SUM(B35:J35)</f>
        <v>3846.3149708655546</v>
      </c>
    </row>
    <row r="36" spans="1:12" x14ac:dyDescent="0.25">
      <c r="A36" s="86" t="s">
        <v>814</v>
      </c>
      <c r="B36" s="87">
        <v>1796.0456142200001</v>
      </c>
      <c r="C36" s="87">
        <v>1542.68714264</v>
      </c>
      <c r="D36" s="87">
        <v>216.48509202</v>
      </c>
      <c r="E36" s="87">
        <v>12.34395428</v>
      </c>
      <c r="F36" s="87">
        <v>134.09830829000001</v>
      </c>
      <c r="G36" s="87">
        <v>92.371097500000005</v>
      </c>
      <c r="H36" s="87">
        <v>19.841633016945401</v>
      </c>
      <c r="I36" s="87">
        <v>143.55808382766401</v>
      </c>
      <c r="J36" s="87">
        <v>0.37963100000001798</v>
      </c>
      <c r="K36" s="87">
        <f>SUM(B36:J36)</f>
        <v>3957.8105567946104</v>
      </c>
    </row>
    <row r="37" spans="1:12" x14ac:dyDescent="0.25">
      <c r="A37" s="90" t="s">
        <v>271</v>
      </c>
      <c r="B37" s="91">
        <f>B36/B35-1</f>
        <v>9.50532874621135E-2</v>
      </c>
      <c r="C37" s="91">
        <f>C36/C35-1</f>
        <v>-6.5849778913068535E-3</v>
      </c>
      <c r="D37" s="91">
        <f>D36/D35-1</f>
        <v>0.10125840820356902</v>
      </c>
      <c r="E37" s="91">
        <f t="shared" ref="E37:J37" si="6">E36/E35-1</f>
        <v>7.6131284740370342E-2</v>
      </c>
      <c r="F37" s="91">
        <f t="shared" si="6"/>
        <v>-0.41860660741798883</v>
      </c>
      <c r="G37" s="91">
        <f t="shared" si="6"/>
        <v>1.5512460568836732</v>
      </c>
      <c r="H37" s="91">
        <f t="shared" si="6"/>
        <v>-0.65382554114636782</v>
      </c>
      <c r="I37" s="91">
        <f t="shared" si="6"/>
        <v>0.20405561515951343</v>
      </c>
      <c r="J37" s="91">
        <f t="shared" si="6"/>
        <v>-0.789707090162731</v>
      </c>
      <c r="K37" s="91">
        <f>K36/K35-1</f>
        <v>2.8987637979103198E-2</v>
      </c>
    </row>
    <row r="38" spans="1:12" x14ac:dyDescent="0.25">
      <c r="B38"/>
      <c r="C38"/>
      <c r="D38"/>
      <c r="E38"/>
      <c r="F38"/>
      <c r="G38"/>
      <c r="H38"/>
      <c r="I38"/>
      <c r="J38"/>
    </row>
    <row r="39" spans="1:12" x14ac:dyDescent="0.25">
      <c r="B39"/>
      <c r="C39"/>
      <c r="D39"/>
      <c r="E39"/>
      <c r="F39"/>
      <c r="G39"/>
      <c r="H39"/>
      <c r="I39"/>
      <c r="J39"/>
      <c r="K39"/>
      <c r="L39"/>
    </row>
    <row r="41" spans="1:12" x14ac:dyDescent="0.25">
      <c r="A41" s="1055" t="s">
        <v>708</v>
      </c>
      <c r="B41" s="1055"/>
      <c r="C41" s="1055"/>
      <c r="D41" s="1055"/>
      <c r="E41" s="1055"/>
      <c r="F41" s="1055"/>
      <c r="G41" s="1055"/>
      <c r="H41" s="1055"/>
      <c r="I41" s="1055"/>
      <c r="J41" s="1055"/>
      <c r="K41" s="1055"/>
    </row>
    <row r="45" spans="1:12" x14ac:dyDescent="0.25">
      <c r="A45" s="94"/>
    </row>
    <row r="47" spans="1:12" x14ac:dyDescent="0.25">
      <c r="A47" s="94"/>
    </row>
    <row r="57" spans="1:26" s="15" customFormat="1" x14ac:dyDescent="0.25">
      <c r="A57" s="59" t="s">
        <v>709</v>
      </c>
      <c r="B57" s="8"/>
      <c r="C57" s="8"/>
      <c r="D57" s="8"/>
      <c r="E57" s="8"/>
      <c r="F57" s="8"/>
      <c r="G57" s="8"/>
      <c r="H57" s="8"/>
      <c r="I57" s="8"/>
      <c r="J57" s="8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s="15" customFormat="1" x14ac:dyDescent="0.25">
      <c r="A58" s="95" t="s">
        <v>209</v>
      </c>
      <c r="B58" s="96" t="s">
        <v>700</v>
      </c>
      <c r="C58" s="96" t="s">
        <v>701</v>
      </c>
      <c r="D58" s="96" t="s">
        <v>702</v>
      </c>
      <c r="E58" s="96" t="s">
        <v>703</v>
      </c>
      <c r="F58" s="96" t="s">
        <v>704</v>
      </c>
      <c r="G58" s="96" t="s">
        <v>705</v>
      </c>
      <c r="H58" s="96" t="s">
        <v>270</v>
      </c>
      <c r="I58" s="96" t="s">
        <v>706</v>
      </c>
      <c r="J58" s="8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s="15" customFormat="1" x14ac:dyDescent="0.25">
      <c r="A59" s="7"/>
      <c r="B59" s="97" t="s">
        <v>710</v>
      </c>
      <c r="C59" s="97" t="s">
        <v>711</v>
      </c>
      <c r="D59" s="97" t="s">
        <v>710</v>
      </c>
      <c r="E59" s="97" t="s">
        <v>712</v>
      </c>
      <c r="F59" s="97" t="s">
        <v>710</v>
      </c>
      <c r="G59" s="97" t="s">
        <v>710</v>
      </c>
      <c r="H59" s="97" t="s">
        <v>713</v>
      </c>
      <c r="I59" s="97" t="s">
        <v>710</v>
      </c>
      <c r="J59" s="8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s="15" customFormat="1" x14ac:dyDescent="0.25">
      <c r="A60" s="82">
        <v>2015</v>
      </c>
      <c r="B60" s="88">
        <v>1651.4927062603208</v>
      </c>
      <c r="C60" s="88">
        <v>5743.7721402769275</v>
      </c>
      <c r="D60" s="88">
        <v>1190.2988591712381</v>
      </c>
      <c r="E60" s="88">
        <v>8.9059542252864308</v>
      </c>
      <c r="F60" s="88">
        <v>938.3596013157786</v>
      </c>
      <c r="G60" s="88">
        <v>20.811199999999999</v>
      </c>
      <c r="H60" s="88">
        <v>7.676782793100001</v>
      </c>
      <c r="I60" s="88">
        <v>17.764907390686925</v>
      </c>
      <c r="J60" s="8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s="15" customFormat="1" x14ac:dyDescent="0.25">
      <c r="A61" s="82">
        <v>2016</v>
      </c>
      <c r="B61" s="88">
        <v>2318.045032841444</v>
      </c>
      <c r="C61" s="88">
        <v>5936.5698070630169</v>
      </c>
      <c r="D61" s="88">
        <v>1102.9358423488634</v>
      </c>
      <c r="E61" s="88">
        <v>7.1565097302319751</v>
      </c>
      <c r="F61" s="88">
        <v>942.29859859551402</v>
      </c>
      <c r="G61" s="88">
        <v>18.915343000000004</v>
      </c>
      <c r="H61" s="88">
        <v>7.3505416141000017</v>
      </c>
      <c r="I61" s="88">
        <v>24.500516022025053</v>
      </c>
      <c r="J61" s="8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s="15" customFormat="1" x14ac:dyDescent="0.25">
      <c r="A62" s="82">
        <v>2017</v>
      </c>
      <c r="B62" s="88">
        <v>2372.7364606992842</v>
      </c>
      <c r="C62" s="88">
        <v>6563.9221310000012</v>
      </c>
      <c r="D62" s="88">
        <v>1236.5138630000001</v>
      </c>
      <c r="E62" s="88">
        <v>6.9465319999999995</v>
      </c>
      <c r="F62" s="88">
        <v>865.54154800000003</v>
      </c>
      <c r="G62" s="88">
        <v>18.107502</v>
      </c>
      <c r="H62" s="88">
        <v>7.5484892547000015</v>
      </c>
      <c r="I62" s="88">
        <v>25.423540350680781</v>
      </c>
      <c r="J62" s="8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s="15" customFormat="1" x14ac:dyDescent="0.25">
      <c r="A63" s="82">
        <v>2018</v>
      </c>
      <c r="B63" s="88">
        <v>2490.9900537847907</v>
      </c>
      <c r="C63" s="88">
        <v>6513.3016529929719</v>
      </c>
      <c r="D63" s="88">
        <v>1208.0306522005467</v>
      </c>
      <c r="E63" s="88">
        <v>7.8107267458291503</v>
      </c>
      <c r="F63" s="88">
        <v>793.74422326126682</v>
      </c>
      <c r="G63" s="88">
        <v>17.110648719</v>
      </c>
      <c r="H63" s="88">
        <v>8.9993116223999987</v>
      </c>
      <c r="I63" s="88">
        <v>27.171357639812076</v>
      </c>
      <c r="J63" s="98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s="15" customFormat="1" x14ac:dyDescent="0.25">
      <c r="A64" s="82">
        <v>2019</v>
      </c>
      <c r="B64" s="88">
        <v>2543.0688795802535</v>
      </c>
      <c r="C64" s="88">
        <v>6139.6800270651038</v>
      </c>
      <c r="D64" s="88">
        <v>1194.60949780071</v>
      </c>
      <c r="E64" s="88">
        <v>4.7343134888127008</v>
      </c>
      <c r="F64" s="88">
        <v>835.96116070666812</v>
      </c>
      <c r="G64" s="88">
        <v>20.077339641999998</v>
      </c>
      <c r="H64" s="88">
        <v>9.6861424974041697</v>
      </c>
      <c r="I64" s="88">
        <v>30.339354856170623</v>
      </c>
      <c r="J64" s="98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s="15" customFormat="1" x14ac:dyDescent="0.25">
      <c r="A65" s="82">
        <v>2020</v>
      </c>
      <c r="B65" s="88">
        <v>2133.964593067592</v>
      </c>
      <c r="C65" s="88">
        <v>4426.6311021439542</v>
      </c>
      <c r="D65" s="88">
        <v>1169.9000123815454</v>
      </c>
      <c r="E65" s="88">
        <v>4.680094831895925</v>
      </c>
      <c r="F65" s="88">
        <v>746.20684186854874</v>
      </c>
      <c r="G65" s="88">
        <v>20.095348600000001</v>
      </c>
      <c r="H65" s="88">
        <v>9.6767570275193648</v>
      </c>
      <c r="I65" s="88">
        <v>29.56865228604148</v>
      </c>
      <c r="J65" s="98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s="15" customFormat="1" x14ac:dyDescent="0.25">
      <c r="A66" s="82">
        <v>2021</v>
      </c>
      <c r="B66" s="88">
        <v>2224.1539945686623</v>
      </c>
      <c r="C66" s="88">
        <v>5663.260269844599</v>
      </c>
      <c r="D66" s="88">
        <v>1215.5821221695787</v>
      </c>
      <c r="E66" s="88">
        <v>4.6418586206411252</v>
      </c>
      <c r="F66" s="88">
        <v>863.31795709745552</v>
      </c>
      <c r="G66" s="88">
        <v>25.548352000000001</v>
      </c>
      <c r="H66" s="88">
        <v>12.3560166019651</v>
      </c>
      <c r="I66" s="88">
        <v>32.597042292064089</v>
      </c>
      <c r="J66" s="8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s="15" customFormat="1" x14ac:dyDescent="0.25">
      <c r="A67" s="82">
        <v>2022</v>
      </c>
      <c r="B67" s="88">
        <v>2362.3956785057726</v>
      </c>
      <c r="C67" s="88">
        <v>5665.0608001114269</v>
      </c>
      <c r="D67" s="88">
        <v>1159.8266088051143</v>
      </c>
      <c r="E67" s="88">
        <v>4.2071969278023751</v>
      </c>
      <c r="F67" s="88">
        <v>788.32240836668836</v>
      </c>
      <c r="G67" s="88">
        <v>26.684910299999999</v>
      </c>
      <c r="H67" s="88">
        <v>13.222433054810701</v>
      </c>
      <c r="I67" s="88">
        <v>29.481467272762782</v>
      </c>
      <c r="J67" s="8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s="15" customFormat="1" x14ac:dyDescent="0.25">
      <c r="A68" s="82">
        <v>2023</v>
      </c>
      <c r="B68" s="88">
        <v>2813.5517176961503</v>
      </c>
      <c r="C68" s="88">
        <v>5679.3662850989631</v>
      </c>
      <c r="D68" s="88">
        <v>1349.9226552327302</v>
      </c>
      <c r="E68" s="88">
        <v>4.2499310251349245</v>
      </c>
      <c r="F68" s="88">
        <v>840.93283818578107</v>
      </c>
      <c r="G68" s="88">
        <v>24.921071228999999</v>
      </c>
      <c r="H68" s="88">
        <v>13.057324604100012</v>
      </c>
      <c r="I68" s="88">
        <v>32.757644452979392</v>
      </c>
      <c r="J68" s="8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s="15" customFormat="1" x14ac:dyDescent="0.25">
      <c r="A69" s="82">
        <v>2024</v>
      </c>
      <c r="B69" s="88">
        <v>2765.9254466631028</v>
      </c>
      <c r="C69" s="88">
        <v>6468.4901955235619</v>
      </c>
      <c r="D69" s="88">
        <v>1074.8289092907216</v>
      </c>
      <c r="E69" s="88">
        <v>4.8095670774323249</v>
      </c>
      <c r="F69" s="88">
        <v>946.13348146159603</v>
      </c>
      <c r="G69" s="88">
        <v>30.291111962000002</v>
      </c>
      <c r="H69" s="88">
        <v>14.51348316094826</v>
      </c>
      <c r="I69" s="88">
        <v>39.529715437084029</v>
      </c>
      <c r="J69" s="8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s="15" customFormat="1" ht="26.25" x14ac:dyDescent="0.25">
      <c r="A70" s="788" t="s">
        <v>890</v>
      </c>
      <c r="B70" s="85">
        <f>SUM(B71:B75)</f>
        <v>1052.2721726603061</v>
      </c>
      <c r="C70" s="85">
        <f t="shared" ref="C70:I70" si="7">SUM(C71:C75)</f>
        <v>2617.492506239475</v>
      </c>
      <c r="D70" s="85">
        <f t="shared" si="7"/>
        <v>470.88752447690456</v>
      </c>
      <c r="E70" s="85">
        <f t="shared" si="7"/>
        <v>1.8549465443759252</v>
      </c>
      <c r="F70" s="85">
        <f t="shared" si="7"/>
        <v>321.22945462122283</v>
      </c>
      <c r="G70" s="85">
        <f t="shared" si="7"/>
        <v>11.842184700000001</v>
      </c>
      <c r="H70" s="85">
        <f t="shared" si="7"/>
        <v>4.2052375192247382</v>
      </c>
      <c r="I70" s="85">
        <f t="shared" si="7"/>
        <v>17.684679391350169</v>
      </c>
      <c r="J70" s="9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s="15" customFormat="1" x14ac:dyDescent="0.25">
      <c r="A71" s="82" t="s">
        <v>210</v>
      </c>
      <c r="B71" s="88">
        <v>226.94386435039701</v>
      </c>
      <c r="C71" s="88">
        <v>583.32073791580501</v>
      </c>
      <c r="D71" s="88">
        <v>92.784514764342504</v>
      </c>
      <c r="E71" s="88">
        <v>0.31798414882845</v>
      </c>
      <c r="F71" s="88">
        <v>64.438492612150895</v>
      </c>
      <c r="G71" s="88">
        <v>2.4366118000000001</v>
      </c>
      <c r="H71" s="88">
        <v>1.2427657944938599</v>
      </c>
      <c r="I71" s="88">
        <v>4.1650381591324601</v>
      </c>
      <c r="J71" s="88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s="15" customFormat="1" x14ac:dyDescent="0.25">
      <c r="A72" s="82" t="s">
        <v>211</v>
      </c>
      <c r="B72" s="88">
        <v>210.85500121470301</v>
      </c>
      <c r="C72" s="88">
        <v>501.02698512418601</v>
      </c>
      <c r="D72" s="88">
        <v>98.860650074040507</v>
      </c>
      <c r="E72" s="88">
        <v>0.44882054952052503</v>
      </c>
      <c r="F72" s="88">
        <v>72.377321291175903</v>
      </c>
      <c r="G72" s="88">
        <v>2.0133584</v>
      </c>
      <c r="H72" s="88">
        <v>1.0836606679965901</v>
      </c>
      <c r="I72" s="88">
        <v>3.03594267937238</v>
      </c>
      <c r="J72" s="88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s="15" customFormat="1" x14ac:dyDescent="0.25">
      <c r="A73" s="82" t="s">
        <v>746</v>
      </c>
      <c r="B73" s="88">
        <v>260.12416569261501</v>
      </c>
      <c r="C73" s="88">
        <v>583.30118487821903</v>
      </c>
      <c r="D73" s="88">
        <v>91.472814282648201</v>
      </c>
      <c r="E73" s="88">
        <v>0.35389907791875003</v>
      </c>
      <c r="F73" s="88">
        <v>47.337276239135598</v>
      </c>
      <c r="G73" s="88">
        <v>3.4111815999999999</v>
      </c>
      <c r="H73" s="88">
        <v>1.09200780485185</v>
      </c>
      <c r="I73" s="88">
        <v>3.4899330258234902</v>
      </c>
      <c r="J73" s="88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s="15" customFormat="1" x14ac:dyDescent="0.25">
      <c r="A74" s="82" t="s">
        <v>804</v>
      </c>
      <c r="B74" s="88">
        <v>173.71802304522799</v>
      </c>
      <c r="C74" s="88">
        <v>481.08343454206101</v>
      </c>
      <c r="D74" s="88">
        <v>87.206418551704303</v>
      </c>
      <c r="E74" s="88">
        <v>0.35072130050685002</v>
      </c>
      <c r="F74" s="88">
        <v>87.349372467540903</v>
      </c>
      <c r="G74" s="88">
        <v>1.1289800000000001</v>
      </c>
      <c r="H74" s="88">
        <v>0.58552908205681697</v>
      </c>
      <c r="I74" s="88">
        <v>3.1745558951038699</v>
      </c>
      <c r="J74" s="88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s="15" customFormat="1" x14ac:dyDescent="0.25">
      <c r="A75" s="82" t="s">
        <v>810</v>
      </c>
      <c r="B75" s="88">
        <v>180.63111835736299</v>
      </c>
      <c r="C75" s="88">
        <v>468.76016377920399</v>
      </c>
      <c r="D75" s="88">
        <v>100.563126804169</v>
      </c>
      <c r="E75" s="88">
        <v>0.38352146760134997</v>
      </c>
      <c r="F75" s="88">
        <v>49.726992011219501</v>
      </c>
      <c r="G75" s="88">
        <v>2.8520528999999999</v>
      </c>
      <c r="H75" s="88">
        <v>0.20127416982562199</v>
      </c>
      <c r="I75" s="88">
        <v>3.8192096319179698</v>
      </c>
      <c r="J75" s="88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s="15" customFormat="1" x14ac:dyDescent="0.25">
      <c r="A76" s="82"/>
      <c r="B76" s="88"/>
      <c r="C76" s="88"/>
      <c r="D76" s="88"/>
      <c r="E76" s="88"/>
      <c r="F76" s="88"/>
      <c r="G76" s="100"/>
      <c r="H76" s="88"/>
      <c r="I76" s="88"/>
      <c r="J76" s="88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s="15" customFormat="1" x14ac:dyDescent="0.25">
      <c r="A77" s="89" t="s">
        <v>893</v>
      </c>
      <c r="B77" s="58"/>
      <c r="C77" s="58"/>
      <c r="D77" s="58"/>
      <c r="E77" s="58"/>
      <c r="F77" s="58"/>
      <c r="G77" s="58"/>
      <c r="H77" s="58"/>
      <c r="I77" s="58"/>
      <c r="J77" s="58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s="15" customFormat="1" x14ac:dyDescent="0.25">
      <c r="A78" s="86" t="s">
        <v>813</v>
      </c>
      <c r="B78" s="87">
        <v>232.946922249674</v>
      </c>
      <c r="C78" s="87">
        <v>554.19533284848603</v>
      </c>
      <c r="D78" s="87">
        <v>110.441429044119</v>
      </c>
      <c r="E78" s="813">
        <v>0.42202195779509999</v>
      </c>
      <c r="F78" s="87">
        <v>108.657428821818</v>
      </c>
      <c r="G78" s="87">
        <v>2.6077096000000002</v>
      </c>
      <c r="H78" s="87">
        <v>1.1943461584257999</v>
      </c>
      <c r="I78" s="87">
        <v>4.0661433991767097</v>
      </c>
      <c r="J78" s="58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s="15" customFormat="1" x14ac:dyDescent="0.25">
      <c r="A79" s="86" t="s">
        <v>814</v>
      </c>
      <c r="B79" s="87">
        <v>180.63111835736299</v>
      </c>
      <c r="C79" s="87">
        <v>468.76016377920399</v>
      </c>
      <c r="D79" s="87">
        <v>100.563126804169</v>
      </c>
      <c r="E79" s="813">
        <v>0.38352146760134997</v>
      </c>
      <c r="F79" s="87">
        <v>49.726992011219501</v>
      </c>
      <c r="G79" s="87">
        <v>2.8520528999999999</v>
      </c>
      <c r="H79" s="87">
        <v>0.20127416982562199</v>
      </c>
      <c r="I79" s="87">
        <v>3.8192096319179698</v>
      </c>
      <c r="J79" s="58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s="15" customFormat="1" x14ac:dyDescent="0.25">
      <c r="A80" s="101" t="s">
        <v>271</v>
      </c>
      <c r="B80" s="91">
        <f>B79/B78-1</f>
        <v>-0.22458250741015839</v>
      </c>
      <c r="C80" s="91">
        <f t="shared" ref="C80:I80" si="8">C79/C78-1</f>
        <v>-0.15416075164357179</v>
      </c>
      <c r="D80" s="91">
        <f t="shared" si="8"/>
        <v>-8.9443810402017099E-2</v>
      </c>
      <c r="E80" s="91">
        <f t="shared" si="8"/>
        <v>-9.1228642213073585E-2</v>
      </c>
      <c r="F80" s="91">
        <f t="shared" si="8"/>
        <v>-0.54235073891943131</v>
      </c>
      <c r="G80" s="91">
        <f t="shared" si="8"/>
        <v>9.3700349149306916E-2</v>
      </c>
      <c r="H80" s="91">
        <f t="shared" si="8"/>
        <v>-0.83147752566901534</v>
      </c>
      <c r="I80" s="91">
        <f t="shared" si="8"/>
        <v>-6.0729232350422713E-2</v>
      </c>
      <c r="J80" s="58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s="15" customFormat="1" x14ac:dyDescent="0.25">
      <c r="A81" s="102"/>
      <c r="B81" s="93"/>
      <c r="C81" s="93"/>
      <c r="D81" s="93"/>
      <c r="E81" s="93"/>
      <c r="F81" s="93"/>
      <c r="G81" s="93"/>
      <c r="H81" s="93"/>
      <c r="I81" s="93"/>
      <c r="J81" s="58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s="15" customFormat="1" x14ac:dyDescent="0.25">
      <c r="A82" s="89" t="s">
        <v>894</v>
      </c>
      <c r="B82" s="58"/>
      <c r="C82" s="58"/>
      <c r="D82" s="58"/>
      <c r="E82" s="58"/>
      <c r="F82" s="58"/>
      <c r="G82" s="58"/>
      <c r="H82" s="58"/>
      <c r="I82" s="58"/>
      <c r="J82" s="58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s="15" customFormat="1" x14ac:dyDescent="0.25">
      <c r="A83" s="86" t="s">
        <v>815</v>
      </c>
      <c r="B83" s="815">
        <v>1092.9979787011021</v>
      </c>
      <c r="C83" s="815">
        <v>2577.6844818436748</v>
      </c>
      <c r="D83" s="815">
        <v>464.99522633311483</v>
      </c>
      <c r="E83" s="815">
        <v>1.99130836823685</v>
      </c>
      <c r="F83" s="815">
        <v>377.65435186040781</v>
      </c>
      <c r="G83" s="815">
        <v>11.077986962000001</v>
      </c>
      <c r="H83" s="815">
        <v>6.3457875167901303</v>
      </c>
      <c r="I83" s="815">
        <v>16.499903098569419</v>
      </c>
      <c r="J83" s="58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s="818" customFormat="1" x14ac:dyDescent="0.25">
      <c r="A84" s="86" t="s">
        <v>816</v>
      </c>
      <c r="B84" s="816">
        <v>1052.2721726603061</v>
      </c>
      <c r="C84" s="816">
        <v>2617.492506239475</v>
      </c>
      <c r="D84" s="816">
        <v>470.88752447690456</v>
      </c>
      <c r="E84" s="816">
        <v>1.8549465443759252</v>
      </c>
      <c r="F84" s="816">
        <v>321.22945462122283</v>
      </c>
      <c r="G84" s="816">
        <v>11.842184700000001</v>
      </c>
      <c r="H84" s="816">
        <v>4.2052375192247382</v>
      </c>
      <c r="I84" s="816">
        <v>17.684679391350169</v>
      </c>
      <c r="J84" s="817"/>
      <c r="L84" s="819"/>
      <c r="M84" s="819"/>
      <c r="N84" s="819"/>
      <c r="O84" s="819"/>
      <c r="P84" s="819"/>
      <c r="Q84" s="819"/>
      <c r="R84" s="819"/>
      <c r="S84" s="819"/>
      <c r="T84" s="819"/>
      <c r="U84" s="819"/>
      <c r="V84" s="819"/>
      <c r="W84" s="819"/>
      <c r="X84" s="819"/>
      <c r="Y84" s="819"/>
      <c r="Z84" s="819"/>
    </row>
    <row r="85" spans="1:26" s="15" customFormat="1" x14ac:dyDescent="0.25">
      <c r="A85" s="90" t="s">
        <v>271</v>
      </c>
      <c r="B85" s="91">
        <f>B84/B83-1</f>
        <v>-3.726064167949672E-2</v>
      </c>
      <c r="C85" s="91">
        <f>C84/C83-1</f>
        <v>1.5443327015464581E-2</v>
      </c>
      <c r="D85" s="91">
        <f>D84/D83-1</f>
        <v>1.267173899881846E-2</v>
      </c>
      <c r="E85" s="91">
        <f t="shared" ref="E85:I85" si="9">E84/E83-1</f>
        <v>-6.8478506913352999E-2</v>
      </c>
      <c r="F85" s="91">
        <f t="shared" si="9"/>
        <v>-0.14940883631083191</v>
      </c>
      <c r="G85" s="91">
        <f t="shared" si="9"/>
        <v>6.8983448041721962E-2</v>
      </c>
      <c r="H85" s="91">
        <f t="shared" si="9"/>
        <v>-0.3373182590658409</v>
      </c>
      <c r="I85" s="91">
        <f t="shared" si="9"/>
        <v>7.1805045502568721E-2</v>
      </c>
      <c r="J85" s="58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s="15" customFormat="1" x14ac:dyDescent="0.25">
      <c r="A86" s="102"/>
      <c r="B86" s="93"/>
      <c r="C86" s="93"/>
      <c r="D86" s="93"/>
      <c r="E86" s="93"/>
      <c r="F86" s="93"/>
      <c r="G86" s="93"/>
      <c r="H86" s="93"/>
      <c r="I86" s="93"/>
      <c r="J86" s="58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s="15" customFormat="1" x14ac:dyDescent="0.25">
      <c r="A87" s="92"/>
      <c r="B87" s="103"/>
      <c r="C87" s="103"/>
      <c r="D87" s="103"/>
      <c r="E87" s="103"/>
      <c r="F87" s="103"/>
      <c r="G87" s="103"/>
      <c r="H87" s="103"/>
      <c r="I87" s="103"/>
      <c r="J87" s="58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s="15" customFormat="1" x14ac:dyDescent="0.25">
      <c r="A88" s="89" t="s">
        <v>714</v>
      </c>
      <c r="B88" s="58"/>
      <c r="C88" s="58"/>
      <c r="D88" s="58"/>
      <c r="E88" s="58"/>
      <c r="F88" s="58"/>
      <c r="G88" s="58"/>
      <c r="H88" s="58"/>
      <c r="I88" s="58"/>
      <c r="J88" s="58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s="15" customFormat="1" x14ac:dyDescent="0.25">
      <c r="A89" s="86" t="s">
        <v>807</v>
      </c>
      <c r="B89" s="87">
        <v>173.71802304522799</v>
      </c>
      <c r="C89" s="87">
        <v>481.08343454206101</v>
      </c>
      <c r="D89" s="87">
        <v>87.206418551704303</v>
      </c>
      <c r="E89" s="813">
        <v>0.35072130050685002</v>
      </c>
      <c r="F89" s="87">
        <v>87.349372467540903</v>
      </c>
      <c r="G89" s="87">
        <v>1.1289800000000001</v>
      </c>
      <c r="H89" s="87">
        <v>0.58552908205681697</v>
      </c>
      <c r="I89" s="87">
        <v>3.1745558951038699</v>
      </c>
      <c r="J89" s="58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s="15" customFormat="1" x14ac:dyDescent="0.25">
      <c r="A90" s="86" t="s">
        <v>814</v>
      </c>
      <c r="B90" s="87">
        <v>180.63111835736299</v>
      </c>
      <c r="C90" s="87">
        <v>468.76016377920399</v>
      </c>
      <c r="D90" s="87">
        <v>100.563126804169</v>
      </c>
      <c r="E90" s="813">
        <v>0.38352146760134997</v>
      </c>
      <c r="F90" s="87">
        <v>49.726992011219501</v>
      </c>
      <c r="G90" s="87">
        <v>2.8520528999999999</v>
      </c>
      <c r="H90" s="87">
        <v>0.20127416982562199</v>
      </c>
      <c r="I90" s="87">
        <v>3.8192096319179698</v>
      </c>
      <c r="J90" s="58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04" t="s">
        <v>271</v>
      </c>
      <c r="B91" s="105">
        <f>B90/B89-1</f>
        <v>3.9794922777443453E-2</v>
      </c>
      <c r="C91" s="105">
        <f t="shared" ref="C91:I91" si="10">C90/C89-1</f>
        <v>-2.5615662228294034E-2</v>
      </c>
      <c r="D91" s="105">
        <f t="shared" si="10"/>
        <v>0.15316198594425212</v>
      </c>
      <c r="E91" s="105">
        <f t="shared" si="10"/>
        <v>9.3522027453417644E-2</v>
      </c>
      <c r="F91" s="105">
        <f t="shared" si="10"/>
        <v>-0.43071151392990159</v>
      </c>
      <c r="G91" s="105">
        <f t="shared" si="10"/>
        <v>1.5262209250828178</v>
      </c>
      <c r="H91" s="105">
        <f t="shared" si="10"/>
        <v>-0.65625248003293657</v>
      </c>
      <c r="I91" s="105">
        <f t="shared" si="10"/>
        <v>0.20306895141092074</v>
      </c>
      <c r="J91" s="8"/>
    </row>
    <row r="94" spans="1:26" s="15" customFormat="1" x14ac:dyDescent="0.25">
      <c r="A94" s="1055" t="s">
        <v>715</v>
      </c>
      <c r="B94" s="1055"/>
      <c r="C94" s="1055"/>
      <c r="D94" s="1055"/>
      <c r="E94" s="1055"/>
      <c r="F94" s="1055"/>
      <c r="G94" s="1055"/>
      <c r="H94" s="1055"/>
      <c r="I94" s="1055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110" spans="1:11" ht="147" customHeight="1" x14ac:dyDescent="0.25">
      <c r="A110" s="1056" t="s">
        <v>895</v>
      </c>
      <c r="B110" s="1056"/>
      <c r="C110" s="1056"/>
      <c r="D110" s="1056"/>
      <c r="E110" s="1056"/>
      <c r="F110" s="1056"/>
      <c r="G110" s="1056"/>
      <c r="H110" s="1056"/>
      <c r="I110" s="1056"/>
      <c r="J110" s="106"/>
      <c r="K110" s="106"/>
    </row>
  </sheetData>
  <mergeCells count="3">
    <mergeCell ref="A41:K41"/>
    <mergeCell ref="A94:I94"/>
    <mergeCell ref="A110:I110"/>
  </mergeCells>
  <printOptions horizontalCentered="1" verticalCentered="1"/>
  <pageMargins left="0" right="0" top="0" bottom="0" header="0.31496062992125984" footer="0.31496062992125984"/>
  <pageSetup paperSize="9" scale="43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8325F-461D-4D39-ADD5-CC9CFAB3D626}">
  <sheetPr>
    <tabColor rgb="FF002060"/>
    <pageSetUpPr fitToPage="1"/>
  </sheetPr>
  <dimension ref="A1:W50"/>
  <sheetViews>
    <sheetView showGridLines="0" view="pageBreakPreview" zoomScaleNormal="100" zoomScaleSheetLayoutView="100" workbookViewId="0"/>
  </sheetViews>
  <sheetFormatPr baseColWidth="10" defaultColWidth="28.7109375" defaultRowHeight="12" x14ac:dyDescent="0.2"/>
  <cols>
    <col min="1" max="1" width="26.5703125" style="2" customWidth="1"/>
    <col min="2" max="2" width="7.7109375" style="2" customWidth="1"/>
    <col min="3" max="7" width="8" style="2" customWidth="1"/>
    <col min="8" max="16" width="7.7109375" style="2" customWidth="1"/>
    <col min="17" max="17" width="9.7109375" style="2" customWidth="1"/>
    <col min="18" max="18" width="10.28515625" style="2" customWidth="1"/>
    <col min="19" max="19" width="2.42578125" style="3" customWidth="1"/>
    <col min="20" max="20" width="7.7109375" style="3" customWidth="1"/>
    <col min="21" max="21" width="10.5703125" style="3" customWidth="1"/>
    <col min="22" max="22" width="13.7109375" style="3" customWidth="1"/>
    <col min="23" max="249" width="28.7109375" style="3"/>
    <col min="250" max="251" width="0" style="3" hidden="1" customWidth="1"/>
    <col min="252" max="267" width="7.7109375" style="3" customWidth="1"/>
    <col min="268" max="268" width="8.7109375" style="3" customWidth="1"/>
    <col min="269" max="270" width="7.7109375" style="3" customWidth="1"/>
    <col min="271" max="271" width="5.42578125" style="3" customWidth="1"/>
    <col min="272" max="272" width="5.7109375" style="3" customWidth="1"/>
    <col min="273" max="273" width="9.7109375" style="3" customWidth="1"/>
    <col min="274" max="276" width="7.7109375" style="3" customWidth="1"/>
    <col min="277" max="277" width="10.5703125" style="3" customWidth="1"/>
    <col min="278" max="278" width="13.7109375" style="3" customWidth="1"/>
    <col min="279" max="505" width="28.7109375" style="3"/>
    <col min="506" max="507" width="0" style="3" hidden="1" customWidth="1"/>
    <col min="508" max="523" width="7.7109375" style="3" customWidth="1"/>
    <col min="524" max="524" width="8.7109375" style="3" customWidth="1"/>
    <col min="525" max="526" width="7.7109375" style="3" customWidth="1"/>
    <col min="527" max="527" width="5.42578125" style="3" customWidth="1"/>
    <col min="528" max="528" width="5.7109375" style="3" customWidth="1"/>
    <col min="529" max="529" width="9.7109375" style="3" customWidth="1"/>
    <col min="530" max="532" width="7.7109375" style="3" customWidth="1"/>
    <col min="533" max="533" width="10.5703125" style="3" customWidth="1"/>
    <col min="534" max="534" width="13.7109375" style="3" customWidth="1"/>
    <col min="535" max="761" width="28.7109375" style="3"/>
    <col min="762" max="763" width="0" style="3" hidden="1" customWidth="1"/>
    <col min="764" max="779" width="7.7109375" style="3" customWidth="1"/>
    <col min="780" max="780" width="8.7109375" style="3" customWidth="1"/>
    <col min="781" max="782" width="7.7109375" style="3" customWidth="1"/>
    <col min="783" max="783" width="5.42578125" style="3" customWidth="1"/>
    <col min="784" max="784" width="5.7109375" style="3" customWidth="1"/>
    <col min="785" max="785" width="9.7109375" style="3" customWidth="1"/>
    <col min="786" max="788" width="7.7109375" style="3" customWidth="1"/>
    <col min="789" max="789" width="10.5703125" style="3" customWidth="1"/>
    <col min="790" max="790" width="13.7109375" style="3" customWidth="1"/>
    <col min="791" max="1017" width="28.7109375" style="3"/>
    <col min="1018" max="1019" width="0" style="3" hidden="1" customWidth="1"/>
    <col min="1020" max="1035" width="7.7109375" style="3" customWidth="1"/>
    <col min="1036" max="1036" width="8.7109375" style="3" customWidth="1"/>
    <col min="1037" max="1038" width="7.7109375" style="3" customWidth="1"/>
    <col min="1039" max="1039" width="5.42578125" style="3" customWidth="1"/>
    <col min="1040" max="1040" width="5.7109375" style="3" customWidth="1"/>
    <col min="1041" max="1041" width="9.7109375" style="3" customWidth="1"/>
    <col min="1042" max="1044" width="7.7109375" style="3" customWidth="1"/>
    <col min="1045" max="1045" width="10.5703125" style="3" customWidth="1"/>
    <col min="1046" max="1046" width="13.7109375" style="3" customWidth="1"/>
    <col min="1047" max="1273" width="28.7109375" style="3"/>
    <col min="1274" max="1275" width="0" style="3" hidden="1" customWidth="1"/>
    <col min="1276" max="1291" width="7.7109375" style="3" customWidth="1"/>
    <col min="1292" max="1292" width="8.7109375" style="3" customWidth="1"/>
    <col min="1293" max="1294" width="7.7109375" style="3" customWidth="1"/>
    <col min="1295" max="1295" width="5.42578125" style="3" customWidth="1"/>
    <col min="1296" max="1296" width="5.7109375" style="3" customWidth="1"/>
    <col min="1297" max="1297" width="9.7109375" style="3" customWidth="1"/>
    <col min="1298" max="1300" width="7.7109375" style="3" customWidth="1"/>
    <col min="1301" max="1301" width="10.5703125" style="3" customWidth="1"/>
    <col min="1302" max="1302" width="13.7109375" style="3" customWidth="1"/>
    <col min="1303" max="1529" width="28.7109375" style="3"/>
    <col min="1530" max="1531" width="0" style="3" hidden="1" customWidth="1"/>
    <col min="1532" max="1547" width="7.7109375" style="3" customWidth="1"/>
    <col min="1548" max="1548" width="8.7109375" style="3" customWidth="1"/>
    <col min="1549" max="1550" width="7.7109375" style="3" customWidth="1"/>
    <col min="1551" max="1551" width="5.42578125" style="3" customWidth="1"/>
    <col min="1552" max="1552" width="5.7109375" style="3" customWidth="1"/>
    <col min="1553" max="1553" width="9.7109375" style="3" customWidth="1"/>
    <col min="1554" max="1556" width="7.7109375" style="3" customWidth="1"/>
    <col min="1557" max="1557" width="10.5703125" style="3" customWidth="1"/>
    <col min="1558" max="1558" width="13.7109375" style="3" customWidth="1"/>
    <col min="1559" max="1785" width="28.7109375" style="3"/>
    <col min="1786" max="1787" width="0" style="3" hidden="1" customWidth="1"/>
    <col min="1788" max="1803" width="7.7109375" style="3" customWidth="1"/>
    <col min="1804" max="1804" width="8.7109375" style="3" customWidth="1"/>
    <col min="1805" max="1806" width="7.7109375" style="3" customWidth="1"/>
    <col min="1807" max="1807" width="5.42578125" style="3" customWidth="1"/>
    <col min="1808" max="1808" width="5.7109375" style="3" customWidth="1"/>
    <col min="1809" max="1809" width="9.7109375" style="3" customWidth="1"/>
    <col min="1810" max="1812" width="7.7109375" style="3" customWidth="1"/>
    <col min="1813" max="1813" width="10.5703125" style="3" customWidth="1"/>
    <col min="1814" max="1814" width="13.7109375" style="3" customWidth="1"/>
    <col min="1815" max="2041" width="28.7109375" style="3"/>
    <col min="2042" max="2043" width="0" style="3" hidden="1" customWidth="1"/>
    <col min="2044" max="2059" width="7.7109375" style="3" customWidth="1"/>
    <col min="2060" max="2060" width="8.7109375" style="3" customWidth="1"/>
    <col min="2061" max="2062" width="7.7109375" style="3" customWidth="1"/>
    <col min="2063" max="2063" width="5.42578125" style="3" customWidth="1"/>
    <col min="2064" max="2064" width="5.7109375" style="3" customWidth="1"/>
    <col min="2065" max="2065" width="9.7109375" style="3" customWidth="1"/>
    <col min="2066" max="2068" width="7.7109375" style="3" customWidth="1"/>
    <col min="2069" max="2069" width="10.5703125" style="3" customWidth="1"/>
    <col min="2070" max="2070" width="13.7109375" style="3" customWidth="1"/>
    <col min="2071" max="2297" width="28.7109375" style="3"/>
    <col min="2298" max="2299" width="0" style="3" hidden="1" customWidth="1"/>
    <col min="2300" max="2315" width="7.7109375" style="3" customWidth="1"/>
    <col min="2316" max="2316" width="8.7109375" style="3" customWidth="1"/>
    <col min="2317" max="2318" width="7.7109375" style="3" customWidth="1"/>
    <col min="2319" max="2319" width="5.42578125" style="3" customWidth="1"/>
    <col min="2320" max="2320" width="5.7109375" style="3" customWidth="1"/>
    <col min="2321" max="2321" width="9.7109375" style="3" customWidth="1"/>
    <col min="2322" max="2324" width="7.7109375" style="3" customWidth="1"/>
    <col min="2325" max="2325" width="10.5703125" style="3" customWidth="1"/>
    <col min="2326" max="2326" width="13.7109375" style="3" customWidth="1"/>
    <col min="2327" max="2553" width="28.7109375" style="3"/>
    <col min="2554" max="2555" width="0" style="3" hidden="1" customWidth="1"/>
    <col min="2556" max="2571" width="7.7109375" style="3" customWidth="1"/>
    <col min="2572" max="2572" width="8.7109375" style="3" customWidth="1"/>
    <col min="2573" max="2574" width="7.7109375" style="3" customWidth="1"/>
    <col min="2575" max="2575" width="5.42578125" style="3" customWidth="1"/>
    <col min="2576" max="2576" width="5.7109375" style="3" customWidth="1"/>
    <col min="2577" max="2577" width="9.7109375" style="3" customWidth="1"/>
    <col min="2578" max="2580" width="7.7109375" style="3" customWidth="1"/>
    <col min="2581" max="2581" width="10.5703125" style="3" customWidth="1"/>
    <col min="2582" max="2582" width="13.7109375" style="3" customWidth="1"/>
    <col min="2583" max="2809" width="28.7109375" style="3"/>
    <col min="2810" max="2811" width="0" style="3" hidden="1" customWidth="1"/>
    <col min="2812" max="2827" width="7.7109375" style="3" customWidth="1"/>
    <col min="2828" max="2828" width="8.7109375" style="3" customWidth="1"/>
    <col min="2829" max="2830" width="7.7109375" style="3" customWidth="1"/>
    <col min="2831" max="2831" width="5.42578125" style="3" customWidth="1"/>
    <col min="2832" max="2832" width="5.7109375" style="3" customWidth="1"/>
    <col min="2833" max="2833" width="9.7109375" style="3" customWidth="1"/>
    <col min="2834" max="2836" width="7.7109375" style="3" customWidth="1"/>
    <col min="2837" max="2837" width="10.5703125" style="3" customWidth="1"/>
    <col min="2838" max="2838" width="13.7109375" style="3" customWidth="1"/>
    <col min="2839" max="3065" width="28.7109375" style="3"/>
    <col min="3066" max="3067" width="0" style="3" hidden="1" customWidth="1"/>
    <col min="3068" max="3083" width="7.7109375" style="3" customWidth="1"/>
    <col min="3084" max="3084" width="8.7109375" style="3" customWidth="1"/>
    <col min="3085" max="3086" width="7.7109375" style="3" customWidth="1"/>
    <col min="3087" max="3087" width="5.42578125" style="3" customWidth="1"/>
    <col min="3088" max="3088" width="5.7109375" style="3" customWidth="1"/>
    <col min="3089" max="3089" width="9.7109375" style="3" customWidth="1"/>
    <col min="3090" max="3092" width="7.7109375" style="3" customWidth="1"/>
    <col min="3093" max="3093" width="10.5703125" style="3" customWidth="1"/>
    <col min="3094" max="3094" width="13.7109375" style="3" customWidth="1"/>
    <col min="3095" max="3321" width="28.7109375" style="3"/>
    <col min="3322" max="3323" width="0" style="3" hidden="1" customWidth="1"/>
    <col min="3324" max="3339" width="7.7109375" style="3" customWidth="1"/>
    <col min="3340" max="3340" width="8.7109375" style="3" customWidth="1"/>
    <col min="3341" max="3342" width="7.7109375" style="3" customWidth="1"/>
    <col min="3343" max="3343" width="5.42578125" style="3" customWidth="1"/>
    <col min="3344" max="3344" width="5.7109375" style="3" customWidth="1"/>
    <col min="3345" max="3345" width="9.7109375" style="3" customWidth="1"/>
    <col min="3346" max="3348" width="7.7109375" style="3" customWidth="1"/>
    <col min="3349" max="3349" width="10.5703125" style="3" customWidth="1"/>
    <col min="3350" max="3350" width="13.7109375" style="3" customWidth="1"/>
    <col min="3351" max="3577" width="28.7109375" style="3"/>
    <col min="3578" max="3579" width="0" style="3" hidden="1" customWidth="1"/>
    <col min="3580" max="3595" width="7.7109375" style="3" customWidth="1"/>
    <col min="3596" max="3596" width="8.7109375" style="3" customWidth="1"/>
    <col min="3597" max="3598" width="7.7109375" style="3" customWidth="1"/>
    <col min="3599" max="3599" width="5.42578125" style="3" customWidth="1"/>
    <col min="3600" max="3600" width="5.7109375" style="3" customWidth="1"/>
    <col min="3601" max="3601" width="9.7109375" style="3" customWidth="1"/>
    <col min="3602" max="3604" width="7.7109375" style="3" customWidth="1"/>
    <col min="3605" max="3605" width="10.5703125" style="3" customWidth="1"/>
    <col min="3606" max="3606" width="13.7109375" style="3" customWidth="1"/>
    <col min="3607" max="3833" width="28.7109375" style="3"/>
    <col min="3834" max="3835" width="0" style="3" hidden="1" customWidth="1"/>
    <col min="3836" max="3851" width="7.7109375" style="3" customWidth="1"/>
    <col min="3852" max="3852" width="8.7109375" style="3" customWidth="1"/>
    <col min="3853" max="3854" width="7.7109375" style="3" customWidth="1"/>
    <col min="3855" max="3855" width="5.42578125" style="3" customWidth="1"/>
    <col min="3856" max="3856" width="5.7109375" style="3" customWidth="1"/>
    <col min="3857" max="3857" width="9.7109375" style="3" customWidth="1"/>
    <col min="3858" max="3860" width="7.7109375" style="3" customWidth="1"/>
    <col min="3861" max="3861" width="10.5703125" style="3" customWidth="1"/>
    <col min="3862" max="3862" width="13.7109375" style="3" customWidth="1"/>
    <col min="3863" max="4089" width="28.7109375" style="3"/>
    <col min="4090" max="4091" width="0" style="3" hidden="1" customWidth="1"/>
    <col min="4092" max="4107" width="7.7109375" style="3" customWidth="1"/>
    <col min="4108" max="4108" width="8.7109375" style="3" customWidth="1"/>
    <col min="4109" max="4110" width="7.7109375" style="3" customWidth="1"/>
    <col min="4111" max="4111" width="5.42578125" style="3" customWidth="1"/>
    <col min="4112" max="4112" width="5.7109375" style="3" customWidth="1"/>
    <col min="4113" max="4113" width="9.7109375" style="3" customWidth="1"/>
    <col min="4114" max="4116" width="7.7109375" style="3" customWidth="1"/>
    <col min="4117" max="4117" width="10.5703125" style="3" customWidth="1"/>
    <col min="4118" max="4118" width="13.7109375" style="3" customWidth="1"/>
    <col min="4119" max="4345" width="28.7109375" style="3"/>
    <col min="4346" max="4347" width="0" style="3" hidden="1" customWidth="1"/>
    <col min="4348" max="4363" width="7.7109375" style="3" customWidth="1"/>
    <col min="4364" max="4364" width="8.7109375" style="3" customWidth="1"/>
    <col min="4365" max="4366" width="7.7109375" style="3" customWidth="1"/>
    <col min="4367" max="4367" width="5.42578125" style="3" customWidth="1"/>
    <col min="4368" max="4368" width="5.7109375" style="3" customWidth="1"/>
    <col min="4369" max="4369" width="9.7109375" style="3" customWidth="1"/>
    <col min="4370" max="4372" width="7.7109375" style="3" customWidth="1"/>
    <col min="4373" max="4373" width="10.5703125" style="3" customWidth="1"/>
    <col min="4374" max="4374" width="13.7109375" style="3" customWidth="1"/>
    <col min="4375" max="4601" width="28.7109375" style="3"/>
    <col min="4602" max="4603" width="0" style="3" hidden="1" customWidth="1"/>
    <col min="4604" max="4619" width="7.7109375" style="3" customWidth="1"/>
    <col min="4620" max="4620" width="8.7109375" style="3" customWidth="1"/>
    <col min="4621" max="4622" width="7.7109375" style="3" customWidth="1"/>
    <col min="4623" max="4623" width="5.42578125" style="3" customWidth="1"/>
    <col min="4624" max="4624" width="5.7109375" style="3" customWidth="1"/>
    <col min="4625" max="4625" width="9.7109375" style="3" customWidth="1"/>
    <col min="4626" max="4628" width="7.7109375" style="3" customWidth="1"/>
    <col min="4629" max="4629" width="10.5703125" style="3" customWidth="1"/>
    <col min="4630" max="4630" width="13.7109375" style="3" customWidth="1"/>
    <col min="4631" max="4857" width="28.7109375" style="3"/>
    <col min="4858" max="4859" width="0" style="3" hidden="1" customWidth="1"/>
    <col min="4860" max="4875" width="7.7109375" style="3" customWidth="1"/>
    <col min="4876" max="4876" width="8.7109375" style="3" customWidth="1"/>
    <col min="4877" max="4878" width="7.7109375" style="3" customWidth="1"/>
    <col min="4879" max="4879" width="5.42578125" style="3" customWidth="1"/>
    <col min="4880" max="4880" width="5.7109375" style="3" customWidth="1"/>
    <col min="4881" max="4881" width="9.7109375" style="3" customWidth="1"/>
    <col min="4882" max="4884" width="7.7109375" style="3" customWidth="1"/>
    <col min="4885" max="4885" width="10.5703125" style="3" customWidth="1"/>
    <col min="4886" max="4886" width="13.7109375" style="3" customWidth="1"/>
    <col min="4887" max="5113" width="28.7109375" style="3"/>
    <col min="5114" max="5115" width="0" style="3" hidden="1" customWidth="1"/>
    <col min="5116" max="5131" width="7.7109375" style="3" customWidth="1"/>
    <col min="5132" max="5132" width="8.7109375" style="3" customWidth="1"/>
    <col min="5133" max="5134" width="7.7109375" style="3" customWidth="1"/>
    <col min="5135" max="5135" width="5.42578125" style="3" customWidth="1"/>
    <col min="5136" max="5136" width="5.7109375" style="3" customWidth="1"/>
    <col min="5137" max="5137" width="9.7109375" style="3" customWidth="1"/>
    <col min="5138" max="5140" width="7.7109375" style="3" customWidth="1"/>
    <col min="5141" max="5141" width="10.5703125" style="3" customWidth="1"/>
    <col min="5142" max="5142" width="13.7109375" style="3" customWidth="1"/>
    <col min="5143" max="5369" width="28.7109375" style="3"/>
    <col min="5370" max="5371" width="0" style="3" hidden="1" customWidth="1"/>
    <col min="5372" max="5387" width="7.7109375" style="3" customWidth="1"/>
    <col min="5388" max="5388" width="8.7109375" style="3" customWidth="1"/>
    <col min="5389" max="5390" width="7.7109375" style="3" customWidth="1"/>
    <col min="5391" max="5391" width="5.42578125" style="3" customWidth="1"/>
    <col min="5392" max="5392" width="5.7109375" style="3" customWidth="1"/>
    <col min="5393" max="5393" width="9.7109375" style="3" customWidth="1"/>
    <col min="5394" max="5396" width="7.7109375" style="3" customWidth="1"/>
    <col min="5397" max="5397" width="10.5703125" style="3" customWidth="1"/>
    <col min="5398" max="5398" width="13.7109375" style="3" customWidth="1"/>
    <col min="5399" max="5625" width="28.7109375" style="3"/>
    <col min="5626" max="5627" width="0" style="3" hidden="1" customWidth="1"/>
    <col min="5628" max="5643" width="7.7109375" style="3" customWidth="1"/>
    <col min="5644" max="5644" width="8.7109375" style="3" customWidth="1"/>
    <col min="5645" max="5646" width="7.7109375" style="3" customWidth="1"/>
    <col min="5647" max="5647" width="5.42578125" style="3" customWidth="1"/>
    <col min="5648" max="5648" width="5.7109375" style="3" customWidth="1"/>
    <col min="5649" max="5649" width="9.7109375" style="3" customWidth="1"/>
    <col min="5650" max="5652" width="7.7109375" style="3" customWidth="1"/>
    <col min="5653" max="5653" width="10.5703125" style="3" customWidth="1"/>
    <col min="5654" max="5654" width="13.7109375" style="3" customWidth="1"/>
    <col min="5655" max="5881" width="28.7109375" style="3"/>
    <col min="5882" max="5883" width="0" style="3" hidden="1" customWidth="1"/>
    <col min="5884" max="5899" width="7.7109375" style="3" customWidth="1"/>
    <col min="5900" max="5900" width="8.7109375" style="3" customWidth="1"/>
    <col min="5901" max="5902" width="7.7109375" style="3" customWidth="1"/>
    <col min="5903" max="5903" width="5.42578125" style="3" customWidth="1"/>
    <col min="5904" max="5904" width="5.7109375" style="3" customWidth="1"/>
    <col min="5905" max="5905" width="9.7109375" style="3" customWidth="1"/>
    <col min="5906" max="5908" width="7.7109375" style="3" customWidth="1"/>
    <col min="5909" max="5909" width="10.5703125" style="3" customWidth="1"/>
    <col min="5910" max="5910" width="13.7109375" style="3" customWidth="1"/>
    <col min="5911" max="6137" width="28.7109375" style="3"/>
    <col min="6138" max="6139" width="0" style="3" hidden="1" customWidth="1"/>
    <col min="6140" max="6155" width="7.7109375" style="3" customWidth="1"/>
    <col min="6156" max="6156" width="8.7109375" style="3" customWidth="1"/>
    <col min="6157" max="6158" width="7.7109375" style="3" customWidth="1"/>
    <col min="6159" max="6159" width="5.42578125" style="3" customWidth="1"/>
    <col min="6160" max="6160" width="5.7109375" style="3" customWidth="1"/>
    <col min="6161" max="6161" width="9.7109375" style="3" customWidth="1"/>
    <col min="6162" max="6164" width="7.7109375" style="3" customWidth="1"/>
    <col min="6165" max="6165" width="10.5703125" style="3" customWidth="1"/>
    <col min="6166" max="6166" width="13.7109375" style="3" customWidth="1"/>
    <col min="6167" max="6393" width="28.7109375" style="3"/>
    <col min="6394" max="6395" width="0" style="3" hidden="1" customWidth="1"/>
    <col min="6396" max="6411" width="7.7109375" style="3" customWidth="1"/>
    <col min="6412" max="6412" width="8.7109375" style="3" customWidth="1"/>
    <col min="6413" max="6414" width="7.7109375" style="3" customWidth="1"/>
    <col min="6415" max="6415" width="5.42578125" style="3" customWidth="1"/>
    <col min="6416" max="6416" width="5.7109375" style="3" customWidth="1"/>
    <col min="6417" max="6417" width="9.7109375" style="3" customWidth="1"/>
    <col min="6418" max="6420" width="7.7109375" style="3" customWidth="1"/>
    <col min="6421" max="6421" width="10.5703125" style="3" customWidth="1"/>
    <col min="6422" max="6422" width="13.7109375" style="3" customWidth="1"/>
    <col min="6423" max="6649" width="28.7109375" style="3"/>
    <col min="6650" max="6651" width="0" style="3" hidden="1" customWidth="1"/>
    <col min="6652" max="6667" width="7.7109375" style="3" customWidth="1"/>
    <col min="6668" max="6668" width="8.7109375" style="3" customWidth="1"/>
    <col min="6669" max="6670" width="7.7109375" style="3" customWidth="1"/>
    <col min="6671" max="6671" width="5.42578125" style="3" customWidth="1"/>
    <col min="6672" max="6672" width="5.7109375" style="3" customWidth="1"/>
    <col min="6673" max="6673" width="9.7109375" style="3" customWidth="1"/>
    <col min="6674" max="6676" width="7.7109375" style="3" customWidth="1"/>
    <col min="6677" max="6677" width="10.5703125" style="3" customWidth="1"/>
    <col min="6678" max="6678" width="13.7109375" style="3" customWidth="1"/>
    <col min="6679" max="6905" width="28.7109375" style="3"/>
    <col min="6906" max="6907" width="0" style="3" hidden="1" customWidth="1"/>
    <col min="6908" max="6923" width="7.7109375" style="3" customWidth="1"/>
    <col min="6924" max="6924" width="8.7109375" style="3" customWidth="1"/>
    <col min="6925" max="6926" width="7.7109375" style="3" customWidth="1"/>
    <col min="6927" max="6927" width="5.42578125" style="3" customWidth="1"/>
    <col min="6928" max="6928" width="5.7109375" style="3" customWidth="1"/>
    <col min="6929" max="6929" width="9.7109375" style="3" customWidth="1"/>
    <col min="6930" max="6932" width="7.7109375" style="3" customWidth="1"/>
    <col min="6933" max="6933" width="10.5703125" style="3" customWidth="1"/>
    <col min="6934" max="6934" width="13.7109375" style="3" customWidth="1"/>
    <col min="6935" max="7161" width="28.7109375" style="3"/>
    <col min="7162" max="7163" width="0" style="3" hidden="1" customWidth="1"/>
    <col min="7164" max="7179" width="7.7109375" style="3" customWidth="1"/>
    <col min="7180" max="7180" width="8.7109375" style="3" customWidth="1"/>
    <col min="7181" max="7182" width="7.7109375" style="3" customWidth="1"/>
    <col min="7183" max="7183" width="5.42578125" style="3" customWidth="1"/>
    <col min="7184" max="7184" width="5.7109375" style="3" customWidth="1"/>
    <col min="7185" max="7185" width="9.7109375" style="3" customWidth="1"/>
    <col min="7186" max="7188" width="7.7109375" style="3" customWidth="1"/>
    <col min="7189" max="7189" width="10.5703125" style="3" customWidth="1"/>
    <col min="7190" max="7190" width="13.7109375" style="3" customWidth="1"/>
    <col min="7191" max="7417" width="28.7109375" style="3"/>
    <col min="7418" max="7419" width="0" style="3" hidden="1" customWidth="1"/>
    <col min="7420" max="7435" width="7.7109375" style="3" customWidth="1"/>
    <col min="7436" max="7436" width="8.7109375" style="3" customWidth="1"/>
    <col min="7437" max="7438" width="7.7109375" style="3" customWidth="1"/>
    <col min="7439" max="7439" width="5.42578125" style="3" customWidth="1"/>
    <col min="7440" max="7440" width="5.7109375" style="3" customWidth="1"/>
    <col min="7441" max="7441" width="9.7109375" style="3" customWidth="1"/>
    <col min="7442" max="7444" width="7.7109375" style="3" customWidth="1"/>
    <col min="7445" max="7445" width="10.5703125" style="3" customWidth="1"/>
    <col min="7446" max="7446" width="13.7109375" style="3" customWidth="1"/>
    <col min="7447" max="7673" width="28.7109375" style="3"/>
    <col min="7674" max="7675" width="0" style="3" hidden="1" customWidth="1"/>
    <col min="7676" max="7691" width="7.7109375" style="3" customWidth="1"/>
    <col min="7692" max="7692" width="8.7109375" style="3" customWidth="1"/>
    <col min="7693" max="7694" width="7.7109375" style="3" customWidth="1"/>
    <col min="7695" max="7695" width="5.42578125" style="3" customWidth="1"/>
    <col min="7696" max="7696" width="5.7109375" style="3" customWidth="1"/>
    <col min="7697" max="7697" width="9.7109375" style="3" customWidth="1"/>
    <col min="7698" max="7700" width="7.7109375" style="3" customWidth="1"/>
    <col min="7701" max="7701" width="10.5703125" style="3" customWidth="1"/>
    <col min="7702" max="7702" width="13.7109375" style="3" customWidth="1"/>
    <col min="7703" max="7929" width="28.7109375" style="3"/>
    <col min="7930" max="7931" width="0" style="3" hidden="1" customWidth="1"/>
    <col min="7932" max="7947" width="7.7109375" style="3" customWidth="1"/>
    <col min="7948" max="7948" width="8.7109375" style="3" customWidth="1"/>
    <col min="7949" max="7950" width="7.7109375" style="3" customWidth="1"/>
    <col min="7951" max="7951" width="5.42578125" style="3" customWidth="1"/>
    <col min="7952" max="7952" width="5.7109375" style="3" customWidth="1"/>
    <col min="7953" max="7953" width="9.7109375" style="3" customWidth="1"/>
    <col min="7954" max="7956" width="7.7109375" style="3" customWidth="1"/>
    <col min="7957" max="7957" width="10.5703125" style="3" customWidth="1"/>
    <col min="7958" max="7958" width="13.7109375" style="3" customWidth="1"/>
    <col min="7959" max="8185" width="28.7109375" style="3"/>
    <col min="8186" max="8187" width="0" style="3" hidden="1" customWidth="1"/>
    <col min="8188" max="8203" width="7.7109375" style="3" customWidth="1"/>
    <col min="8204" max="8204" width="8.7109375" style="3" customWidth="1"/>
    <col min="8205" max="8206" width="7.7109375" style="3" customWidth="1"/>
    <col min="8207" max="8207" width="5.42578125" style="3" customWidth="1"/>
    <col min="8208" max="8208" width="5.7109375" style="3" customWidth="1"/>
    <col min="8209" max="8209" width="9.7109375" style="3" customWidth="1"/>
    <col min="8210" max="8212" width="7.7109375" style="3" customWidth="1"/>
    <col min="8213" max="8213" width="10.5703125" style="3" customWidth="1"/>
    <col min="8214" max="8214" width="13.7109375" style="3" customWidth="1"/>
    <col min="8215" max="8441" width="28.7109375" style="3"/>
    <col min="8442" max="8443" width="0" style="3" hidden="1" customWidth="1"/>
    <col min="8444" max="8459" width="7.7109375" style="3" customWidth="1"/>
    <col min="8460" max="8460" width="8.7109375" style="3" customWidth="1"/>
    <col min="8461" max="8462" width="7.7109375" style="3" customWidth="1"/>
    <col min="8463" max="8463" width="5.42578125" style="3" customWidth="1"/>
    <col min="8464" max="8464" width="5.7109375" style="3" customWidth="1"/>
    <col min="8465" max="8465" width="9.7109375" style="3" customWidth="1"/>
    <col min="8466" max="8468" width="7.7109375" style="3" customWidth="1"/>
    <col min="8469" max="8469" width="10.5703125" style="3" customWidth="1"/>
    <col min="8470" max="8470" width="13.7109375" style="3" customWidth="1"/>
    <col min="8471" max="8697" width="28.7109375" style="3"/>
    <col min="8698" max="8699" width="0" style="3" hidden="1" customWidth="1"/>
    <col min="8700" max="8715" width="7.7109375" style="3" customWidth="1"/>
    <col min="8716" max="8716" width="8.7109375" style="3" customWidth="1"/>
    <col min="8717" max="8718" width="7.7109375" style="3" customWidth="1"/>
    <col min="8719" max="8719" width="5.42578125" style="3" customWidth="1"/>
    <col min="8720" max="8720" width="5.7109375" style="3" customWidth="1"/>
    <col min="8721" max="8721" width="9.7109375" style="3" customWidth="1"/>
    <col min="8722" max="8724" width="7.7109375" style="3" customWidth="1"/>
    <col min="8725" max="8725" width="10.5703125" style="3" customWidth="1"/>
    <col min="8726" max="8726" width="13.7109375" style="3" customWidth="1"/>
    <col min="8727" max="8953" width="28.7109375" style="3"/>
    <col min="8954" max="8955" width="0" style="3" hidden="1" customWidth="1"/>
    <col min="8956" max="8971" width="7.7109375" style="3" customWidth="1"/>
    <col min="8972" max="8972" width="8.7109375" style="3" customWidth="1"/>
    <col min="8973" max="8974" width="7.7109375" style="3" customWidth="1"/>
    <col min="8975" max="8975" width="5.42578125" style="3" customWidth="1"/>
    <col min="8976" max="8976" width="5.7109375" style="3" customWidth="1"/>
    <col min="8977" max="8977" width="9.7109375" style="3" customWidth="1"/>
    <col min="8978" max="8980" width="7.7109375" style="3" customWidth="1"/>
    <col min="8981" max="8981" width="10.5703125" style="3" customWidth="1"/>
    <col min="8982" max="8982" width="13.7109375" style="3" customWidth="1"/>
    <col min="8983" max="9209" width="28.7109375" style="3"/>
    <col min="9210" max="9211" width="0" style="3" hidden="1" customWidth="1"/>
    <col min="9212" max="9227" width="7.7109375" style="3" customWidth="1"/>
    <col min="9228" max="9228" width="8.7109375" style="3" customWidth="1"/>
    <col min="9229" max="9230" width="7.7109375" style="3" customWidth="1"/>
    <col min="9231" max="9231" width="5.42578125" style="3" customWidth="1"/>
    <col min="9232" max="9232" width="5.7109375" style="3" customWidth="1"/>
    <col min="9233" max="9233" width="9.7109375" style="3" customWidth="1"/>
    <col min="9234" max="9236" width="7.7109375" style="3" customWidth="1"/>
    <col min="9237" max="9237" width="10.5703125" style="3" customWidth="1"/>
    <col min="9238" max="9238" width="13.7109375" style="3" customWidth="1"/>
    <col min="9239" max="9465" width="28.7109375" style="3"/>
    <col min="9466" max="9467" width="0" style="3" hidden="1" customWidth="1"/>
    <col min="9468" max="9483" width="7.7109375" style="3" customWidth="1"/>
    <col min="9484" max="9484" width="8.7109375" style="3" customWidth="1"/>
    <col min="9485" max="9486" width="7.7109375" style="3" customWidth="1"/>
    <col min="9487" max="9487" width="5.42578125" style="3" customWidth="1"/>
    <col min="9488" max="9488" width="5.7109375" style="3" customWidth="1"/>
    <col min="9489" max="9489" width="9.7109375" style="3" customWidth="1"/>
    <col min="9490" max="9492" width="7.7109375" style="3" customWidth="1"/>
    <col min="9493" max="9493" width="10.5703125" style="3" customWidth="1"/>
    <col min="9494" max="9494" width="13.7109375" style="3" customWidth="1"/>
    <col min="9495" max="9721" width="28.7109375" style="3"/>
    <col min="9722" max="9723" width="0" style="3" hidden="1" customWidth="1"/>
    <col min="9724" max="9739" width="7.7109375" style="3" customWidth="1"/>
    <col min="9740" max="9740" width="8.7109375" style="3" customWidth="1"/>
    <col min="9741" max="9742" width="7.7109375" style="3" customWidth="1"/>
    <col min="9743" max="9743" width="5.42578125" style="3" customWidth="1"/>
    <col min="9744" max="9744" width="5.7109375" style="3" customWidth="1"/>
    <col min="9745" max="9745" width="9.7109375" style="3" customWidth="1"/>
    <col min="9746" max="9748" width="7.7109375" style="3" customWidth="1"/>
    <col min="9749" max="9749" width="10.5703125" style="3" customWidth="1"/>
    <col min="9750" max="9750" width="13.7109375" style="3" customWidth="1"/>
    <col min="9751" max="9977" width="28.7109375" style="3"/>
    <col min="9978" max="9979" width="0" style="3" hidden="1" customWidth="1"/>
    <col min="9980" max="9995" width="7.7109375" style="3" customWidth="1"/>
    <col min="9996" max="9996" width="8.7109375" style="3" customWidth="1"/>
    <col min="9997" max="9998" width="7.7109375" style="3" customWidth="1"/>
    <col min="9999" max="9999" width="5.42578125" style="3" customWidth="1"/>
    <col min="10000" max="10000" width="5.7109375" style="3" customWidth="1"/>
    <col min="10001" max="10001" width="9.7109375" style="3" customWidth="1"/>
    <col min="10002" max="10004" width="7.7109375" style="3" customWidth="1"/>
    <col min="10005" max="10005" width="10.5703125" style="3" customWidth="1"/>
    <col min="10006" max="10006" width="13.7109375" style="3" customWidth="1"/>
    <col min="10007" max="10233" width="28.7109375" style="3"/>
    <col min="10234" max="10235" width="0" style="3" hidden="1" customWidth="1"/>
    <col min="10236" max="10251" width="7.7109375" style="3" customWidth="1"/>
    <col min="10252" max="10252" width="8.7109375" style="3" customWidth="1"/>
    <col min="10253" max="10254" width="7.7109375" style="3" customWidth="1"/>
    <col min="10255" max="10255" width="5.42578125" style="3" customWidth="1"/>
    <col min="10256" max="10256" width="5.7109375" style="3" customWidth="1"/>
    <col min="10257" max="10257" width="9.7109375" style="3" customWidth="1"/>
    <col min="10258" max="10260" width="7.7109375" style="3" customWidth="1"/>
    <col min="10261" max="10261" width="10.5703125" style="3" customWidth="1"/>
    <col min="10262" max="10262" width="13.7109375" style="3" customWidth="1"/>
    <col min="10263" max="10489" width="28.7109375" style="3"/>
    <col min="10490" max="10491" width="0" style="3" hidden="1" customWidth="1"/>
    <col min="10492" max="10507" width="7.7109375" style="3" customWidth="1"/>
    <col min="10508" max="10508" width="8.7109375" style="3" customWidth="1"/>
    <col min="10509" max="10510" width="7.7109375" style="3" customWidth="1"/>
    <col min="10511" max="10511" width="5.42578125" style="3" customWidth="1"/>
    <col min="10512" max="10512" width="5.7109375" style="3" customWidth="1"/>
    <col min="10513" max="10513" width="9.7109375" style="3" customWidth="1"/>
    <col min="10514" max="10516" width="7.7109375" style="3" customWidth="1"/>
    <col min="10517" max="10517" width="10.5703125" style="3" customWidth="1"/>
    <col min="10518" max="10518" width="13.7109375" style="3" customWidth="1"/>
    <col min="10519" max="10745" width="28.7109375" style="3"/>
    <col min="10746" max="10747" width="0" style="3" hidden="1" customWidth="1"/>
    <col min="10748" max="10763" width="7.7109375" style="3" customWidth="1"/>
    <col min="10764" max="10764" width="8.7109375" style="3" customWidth="1"/>
    <col min="10765" max="10766" width="7.7109375" style="3" customWidth="1"/>
    <col min="10767" max="10767" width="5.42578125" style="3" customWidth="1"/>
    <col min="10768" max="10768" width="5.7109375" style="3" customWidth="1"/>
    <col min="10769" max="10769" width="9.7109375" style="3" customWidth="1"/>
    <col min="10770" max="10772" width="7.7109375" style="3" customWidth="1"/>
    <col min="10773" max="10773" width="10.5703125" style="3" customWidth="1"/>
    <col min="10774" max="10774" width="13.7109375" style="3" customWidth="1"/>
    <col min="10775" max="11001" width="28.7109375" style="3"/>
    <col min="11002" max="11003" width="0" style="3" hidden="1" customWidth="1"/>
    <col min="11004" max="11019" width="7.7109375" style="3" customWidth="1"/>
    <col min="11020" max="11020" width="8.7109375" style="3" customWidth="1"/>
    <col min="11021" max="11022" width="7.7109375" style="3" customWidth="1"/>
    <col min="11023" max="11023" width="5.42578125" style="3" customWidth="1"/>
    <col min="11024" max="11024" width="5.7109375" style="3" customWidth="1"/>
    <col min="11025" max="11025" width="9.7109375" style="3" customWidth="1"/>
    <col min="11026" max="11028" width="7.7109375" style="3" customWidth="1"/>
    <col min="11029" max="11029" width="10.5703125" style="3" customWidth="1"/>
    <col min="11030" max="11030" width="13.7109375" style="3" customWidth="1"/>
    <col min="11031" max="11257" width="28.7109375" style="3"/>
    <col min="11258" max="11259" width="0" style="3" hidden="1" customWidth="1"/>
    <col min="11260" max="11275" width="7.7109375" style="3" customWidth="1"/>
    <col min="11276" max="11276" width="8.7109375" style="3" customWidth="1"/>
    <col min="11277" max="11278" width="7.7109375" style="3" customWidth="1"/>
    <col min="11279" max="11279" width="5.42578125" style="3" customWidth="1"/>
    <col min="11280" max="11280" width="5.7109375" style="3" customWidth="1"/>
    <col min="11281" max="11281" width="9.7109375" style="3" customWidth="1"/>
    <col min="11282" max="11284" width="7.7109375" style="3" customWidth="1"/>
    <col min="11285" max="11285" width="10.5703125" style="3" customWidth="1"/>
    <col min="11286" max="11286" width="13.7109375" style="3" customWidth="1"/>
    <col min="11287" max="11513" width="28.7109375" style="3"/>
    <col min="11514" max="11515" width="0" style="3" hidden="1" customWidth="1"/>
    <col min="11516" max="11531" width="7.7109375" style="3" customWidth="1"/>
    <col min="11532" max="11532" width="8.7109375" style="3" customWidth="1"/>
    <col min="11533" max="11534" width="7.7109375" style="3" customWidth="1"/>
    <col min="11535" max="11535" width="5.42578125" style="3" customWidth="1"/>
    <col min="11536" max="11536" width="5.7109375" style="3" customWidth="1"/>
    <col min="11537" max="11537" width="9.7109375" style="3" customWidth="1"/>
    <col min="11538" max="11540" width="7.7109375" style="3" customWidth="1"/>
    <col min="11541" max="11541" width="10.5703125" style="3" customWidth="1"/>
    <col min="11542" max="11542" width="13.7109375" style="3" customWidth="1"/>
    <col min="11543" max="11769" width="28.7109375" style="3"/>
    <col min="11770" max="11771" width="0" style="3" hidden="1" customWidth="1"/>
    <col min="11772" max="11787" width="7.7109375" style="3" customWidth="1"/>
    <col min="11788" max="11788" width="8.7109375" style="3" customWidth="1"/>
    <col min="11789" max="11790" width="7.7109375" style="3" customWidth="1"/>
    <col min="11791" max="11791" width="5.42578125" style="3" customWidth="1"/>
    <col min="11792" max="11792" width="5.7109375" style="3" customWidth="1"/>
    <col min="11793" max="11793" width="9.7109375" style="3" customWidth="1"/>
    <col min="11794" max="11796" width="7.7109375" style="3" customWidth="1"/>
    <col min="11797" max="11797" width="10.5703125" style="3" customWidth="1"/>
    <col min="11798" max="11798" width="13.7109375" style="3" customWidth="1"/>
    <col min="11799" max="12025" width="28.7109375" style="3"/>
    <col min="12026" max="12027" width="0" style="3" hidden="1" customWidth="1"/>
    <col min="12028" max="12043" width="7.7109375" style="3" customWidth="1"/>
    <col min="12044" max="12044" width="8.7109375" style="3" customWidth="1"/>
    <col min="12045" max="12046" width="7.7109375" style="3" customWidth="1"/>
    <col min="12047" max="12047" width="5.42578125" style="3" customWidth="1"/>
    <col min="12048" max="12048" width="5.7109375" style="3" customWidth="1"/>
    <col min="12049" max="12049" width="9.7109375" style="3" customWidth="1"/>
    <col min="12050" max="12052" width="7.7109375" style="3" customWidth="1"/>
    <col min="12053" max="12053" width="10.5703125" style="3" customWidth="1"/>
    <col min="12054" max="12054" width="13.7109375" style="3" customWidth="1"/>
    <col min="12055" max="12281" width="28.7109375" style="3"/>
    <col min="12282" max="12283" width="0" style="3" hidden="1" customWidth="1"/>
    <col min="12284" max="12299" width="7.7109375" style="3" customWidth="1"/>
    <col min="12300" max="12300" width="8.7109375" style="3" customWidth="1"/>
    <col min="12301" max="12302" width="7.7109375" style="3" customWidth="1"/>
    <col min="12303" max="12303" width="5.42578125" style="3" customWidth="1"/>
    <col min="12304" max="12304" width="5.7109375" style="3" customWidth="1"/>
    <col min="12305" max="12305" width="9.7109375" style="3" customWidth="1"/>
    <col min="12306" max="12308" width="7.7109375" style="3" customWidth="1"/>
    <col min="12309" max="12309" width="10.5703125" style="3" customWidth="1"/>
    <col min="12310" max="12310" width="13.7109375" style="3" customWidth="1"/>
    <col min="12311" max="12537" width="28.7109375" style="3"/>
    <col min="12538" max="12539" width="0" style="3" hidden="1" customWidth="1"/>
    <col min="12540" max="12555" width="7.7109375" style="3" customWidth="1"/>
    <col min="12556" max="12556" width="8.7109375" style="3" customWidth="1"/>
    <col min="12557" max="12558" width="7.7109375" style="3" customWidth="1"/>
    <col min="12559" max="12559" width="5.42578125" style="3" customWidth="1"/>
    <col min="12560" max="12560" width="5.7109375" style="3" customWidth="1"/>
    <col min="12561" max="12561" width="9.7109375" style="3" customWidth="1"/>
    <col min="12562" max="12564" width="7.7109375" style="3" customWidth="1"/>
    <col min="12565" max="12565" width="10.5703125" style="3" customWidth="1"/>
    <col min="12566" max="12566" width="13.7109375" style="3" customWidth="1"/>
    <col min="12567" max="12793" width="28.7109375" style="3"/>
    <col min="12794" max="12795" width="0" style="3" hidden="1" customWidth="1"/>
    <col min="12796" max="12811" width="7.7109375" style="3" customWidth="1"/>
    <col min="12812" max="12812" width="8.7109375" style="3" customWidth="1"/>
    <col min="12813" max="12814" width="7.7109375" style="3" customWidth="1"/>
    <col min="12815" max="12815" width="5.42578125" style="3" customWidth="1"/>
    <col min="12816" max="12816" width="5.7109375" style="3" customWidth="1"/>
    <col min="12817" max="12817" width="9.7109375" style="3" customWidth="1"/>
    <col min="12818" max="12820" width="7.7109375" style="3" customWidth="1"/>
    <col min="12821" max="12821" width="10.5703125" style="3" customWidth="1"/>
    <col min="12822" max="12822" width="13.7109375" style="3" customWidth="1"/>
    <col min="12823" max="13049" width="28.7109375" style="3"/>
    <col min="13050" max="13051" width="0" style="3" hidden="1" customWidth="1"/>
    <col min="13052" max="13067" width="7.7109375" style="3" customWidth="1"/>
    <col min="13068" max="13068" width="8.7109375" style="3" customWidth="1"/>
    <col min="13069" max="13070" width="7.7109375" style="3" customWidth="1"/>
    <col min="13071" max="13071" width="5.42578125" style="3" customWidth="1"/>
    <col min="13072" max="13072" width="5.7109375" style="3" customWidth="1"/>
    <col min="13073" max="13073" width="9.7109375" style="3" customWidth="1"/>
    <col min="13074" max="13076" width="7.7109375" style="3" customWidth="1"/>
    <col min="13077" max="13077" width="10.5703125" style="3" customWidth="1"/>
    <col min="13078" max="13078" width="13.7109375" style="3" customWidth="1"/>
    <col min="13079" max="13305" width="28.7109375" style="3"/>
    <col min="13306" max="13307" width="0" style="3" hidden="1" customWidth="1"/>
    <col min="13308" max="13323" width="7.7109375" style="3" customWidth="1"/>
    <col min="13324" max="13324" width="8.7109375" style="3" customWidth="1"/>
    <col min="13325" max="13326" width="7.7109375" style="3" customWidth="1"/>
    <col min="13327" max="13327" width="5.42578125" style="3" customWidth="1"/>
    <col min="13328" max="13328" width="5.7109375" style="3" customWidth="1"/>
    <col min="13329" max="13329" width="9.7109375" style="3" customWidth="1"/>
    <col min="13330" max="13332" width="7.7109375" style="3" customWidth="1"/>
    <col min="13333" max="13333" width="10.5703125" style="3" customWidth="1"/>
    <col min="13334" max="13334" width="13.7109375" style="3" customWidth="1"/>
    <col min="13335" max="13561" width="28.7109375" style="3"/>
    <col min="13562" max="13563" width="0" style="3" hidden="1" customWidth="1"/>
    <col min="13564" max="13579" width="7.7109375" style="3" customWidth="1"/>
    <col min="13580" max="13580" width="8.7109375" style="3" customWidth="1"/>
    <col min="13581" max="13582" width="7.7109375" style="3" customWidth="1"/>
    <col min="13583" max="13583" width="5.42578125" style="3" customWidth="1"/>
    <col min="13584" max="13584" width="5.7109375" style="3" customWidth="1"/>
    <col min="13585" max="13585" width="9.7109375" style="3" customWidth="1"/>
    <col min="13586" max="13588" width="7.7109375" style="3" customWidth="1"/>
    <col min="13589" max="13589" width="10.5703125" style="3" customWidth="1"/>
    <col min="13590" max="13590" width="13.7109375" style="3" customWidth="1"/>
    <col min="13591" max="13817" width="28.7109375" style="3"/>
    <col min="13818" max="13819" width="0" style="3" hidden="1" customWidth="1"/>
    <col min="13820" max="13835" width="7.7109375" style="3" customWidth="1"/>
    <col min="13836" max="13836" width="8.7109375" style="3" customWidth="1"/>
    <col min="13837" max="13838" width="7.7109375" style="3" customWidth="1"/>
    <col min="13839" max="13839" width="5.42578125" style="3" customWidth="1"/>
    <col min="13840" max="13840" width="5.7109375" style="3" customWidth="1"/>
    <col min="13841" max="13841" width="9.7109375" style="3" customWidth="1"/>
    <col min="13842" max="13844" width="7.7109375" style="3" customWidth="1"/>
    <col min="13845" max="13845" width="10.5703125" style="3" customWidth="1"/>
    <col min="13846" max="13846" width="13.7109375" style="3" customWidth="1"/>
    <col min="13847" max="14073" width="28.7109375" style="3"/>
    <col min="14074" max="14075" width="0" style="3" hidden="1" customWidth="1"/>
    <col min="14076" max="14091" width="7.7109375" style="3" customWidth="1"/>
    <col min="14092" max="14092" width="8.7109375" style="3" customWidth="1"/>
    <col min="14093" max="14094" width="7.7109375" style="3" customWidth="1"/>
    <col min="14095" max="14095" width="5.42578125" style="3" customWidth="1"/>
    <col min="14096" max="14096" width="5.7109375" style="3" customWidth="1"/>
    <col min="14097" max="14097" width="9.7109375" style="3" customWidth="1"/>
    <col min="14098" max="14100" width="7.7109375" style="3" customWidth="1"/>
    <col min="14101" max="14101" width="10.5703125" style="3" customWidth="1"/>
    <col min="14102" max="14102" width="13.7109375" style="3" customWidth="1"/>
    <col min="14103" max="14329" width="28.7109375" style="3"/>
    <col min="14330" max="14331" width="0" style="3" hidden="1" customWidth="1"/>
    <col min="14332" max="14347" width="7.7109375" style="3" customWidth="1"/>
    <col min="14348" max="14348" width="8.7109375" style="3" customWidth="1"/>
    <col min="14349" max="14350" width="7.7109375" style="3" customWidth="1"/>
    <col min="14351" max="14351" width="5.42578125" style="3" customWidth="1"/>
    <col min="14352" max="14352" width="5.7109375" style="3" customWidth="1"/>
    <col min="14353" max="14353" width="9.7109375" style="3" customWidth="1"/>
    <col min="14354" max="14356" width="7.7109375" style="3" customWidth="1"/>
    <col min="14357" max="14357" width="10.5703125" style="3" customWidth="1"/>
    <col min="14358" max="14358" width="13.7109375" style="3" customWidth="1"/>
    <col min="14359" max="14585" width="28.7109375" style="3"/>
    <col min="14586" max="14587" width="0" style="3" hidden="1" customWidth="1"/>
    <col min="14588" max="14603" width="7.7109375" style="3" customWidth="1"/>
    <col min="14604" max="14604" width="8.7109375" style="3" customWidth="1"/>
    <col min="14605" max="14606" width="7.7109375" style="3" customWidth="1"/>
    <col min="14607" max="14607" width="5.42578125" style="3" customWidth="1"/>
    <col min="14608" max="14608" width="5.7109375" style="3" customWidth="1"/>
    <col min="14609" max="14609" width="9.7109375" style="3" customWidth="1"/>
    <col min="14610" max="14612" width="7.7109375" style="3" customWidth="1"/>
    <col min="14613" max="14613" width="10.5703125" style="3" customWidth="1"/>
    <col min="14614" max="14614" width="13.7109375" style="3" customWidth="1"/>
    <col min="14615" max="14841" width="28.7109375" style="3"/>
    <col min="14842" max="14843" width="0" style="3" hidden="1" customWidth="1"/>
    <col min="14844" max="14859" width="7.7109375" style="3" customWidth="1"/>
    <col min="14860" max="14860" width="8.7109375" style="3" customWidth="1"/>
    <col min="14861" max="14862" width="7.7109375" style="3" customWidth="1"/>
    <col min="14863" max="14863" width="5.42578125" style="3" customWidth="1"/>
    <col min="14864" max="14864" width="5.7109375" style="3" customWidth="1"/>
    <col min="14865" max="14865" width="9.7109375" style="3" customWidth="1"/>
    <col min="14866" max="14868" width="7.7109375" style="3" customWidth="1"/>
    <col min="14869" max="14869" width="10.5703125" style="3" customWidth="1"/>
    <col min="14870" max="14870" width="13.7109375" style="3" customWidth="1"/>
    <col min="14871" max="15097" width="28.7109375" style="3"/>
    <col min="15098" max="15099" width="0" style="3" hidden="1" customWidth="1"/>
    <col min="15100" max="15115" width="7.7109375" style="3" customWidth="1"/>
    <col min="15116" max="15116" width="8.7109375" style="3" customWidth="1"/>
    <col min="15117" max="15118" width="7.7109375" style="3" customWidth="1"/>
    <col min="15119" max="15119" width="5.42578125" style="3" customWidth="1"/>
    <col min="15120" max="15120" width="5.7109375" style="3" customWidth="1"/>
    <col min="15121" max="15121" width="9.7109375" style="3" customWidth="1"/>
    <col min="15122" max="15124" width="7.7109375" style="3" customWidth="1"/>
    <col min="15125" max="15125" width="10.5703125" style="3" customWidth="1"/>
    <col min="15126" max="15126" width="13.7109375" style="3" customWidth="1"/>
    <col min="15127" max="15353" width="28.7109375" style="3"/>
    <col min="15354" max="15355" width="0" style="3" hidden="1" customWidth="1"/>
    <col min="15356" max="15371" width="7.7109375" style="3" customWidth="1"/>
    <col min="15372" max="15372" width="8.7109375" style="3" customWidth="1"/>
    <col min="15373" max="15374" width="7.7109375" style="3" customWidth="1"/>
    <col min="15375" max="15375" width="5.42578125" style="3" customWidth="1"/>
    <col min="15376" max="15376" width="5.7109375" style="3" customWidth="1"/>
    <col min="15377" max="15377" width="9.7109375" style="3" customWidth="1"/>
    <col min="15378" max="15380" width="7.7109375" style="3" customWidth="1"/>
    <col min="15381" max="15381" width="10.5703125" style="3" customWidth="1"/>
    <col min="15382" max="15382" width="13.7109375" style="3" customWidth="1"/>
    <col min="15383" max="15609" width="28.7109375" style="3"/>
    <col min="15610" max="15611" width="0" style="3" hidden="1" customWidth="1"/>
    <col min="15612" max="15627" width="7.7109375" style="3" customWidth="1"/>
    <col min="15628" max="15628" width="8.7109375" style="3" customWidth="1"/>
    <col min="15629" max="15630" width="7.7109375" style="3" customWidth="1"/>
    <col min="15631" max="15631" width="5.42578125" style="3" customWidth="1"/>
    <col min="15632" max="15632" width="5.7109375" style="3" customWidth="1"/>
    <col min="15633" max="15633" width="9.7109375" style="3" customWidth="1"/>
    <col min="15634" max="15636" width="7.7109375" style="3" customWidth="1"/>
    <col min="15637" max="15637" width="10.5703125" style="3" customWidth="1"/>
    <col min="15638" max="15638" width="13.7109375" style="3" customWidth="1"/>
    <col min="15639" max="15865" width="28.7109375" style="3"/>
    <col min="15866" max="15867" width="0" style="3" hidden="1" customWidth="1"/>
    <col min="15868" max="15883" width="7.7109375" style="3" customWidth="1"/>
    <col min="15884" max="15884" width="8.7109375" style="3" customWidth="1"/>
    <col min="15885" max="15886" width="7.7109375" style="3" customWidth="1"/>
    <col min="15887" max="15887" width="5.42578125" style="3" customWidth="1"/>
    <col min="15888" max="15888" width="5.7109375" style="3" customWidth="1"/>
    <col min="15889" max="15889" width="9.7109375" style="3" customWidth="1"/>
    <col min="15890" max="15892" width="7.7109375" style="3" customWidth="1"/>
    <col min="15893" max="15893" width="10.5703125" style="3" customWidth="1"/>
    <col min="15894" max="15894" width="13.7109375" style="3" customWidth="1"/>
    <col min="15895" max="16121" width="28.7109375" style="3"/>
    <col min="16122" max="16123" width="0" style="3" hidden="1" customWidth="1"/>
    <col min="16124" max="16139" width="7.7109375" style="3" customWidth="1"/>
    <col min="16140" max="16140" width="8.7109375" style="3" customWidth="1"/>
    <col min="16141" max="16142" width="7.7109375" style="3" customWidth="1"/>
    <col min="16143" max="16143" width="5.42578125" style="3" customWidth="1"/>
    <col min="16144" max="16144" width="5.7109375" style="3" customWidth="1"/>
    <col min="16145" max="16145" width="9.7109375" style="3" customWidth="1"/>
    <col min="16146" max="16148" width="7.7109375" style="3" customWidth="1"/>
    <col min="16149" max="16149" width="10.5703125" style="3" customWidth="1"/>
    <col min="16150" max="16150" width="13.7109375" style="3" customWidth="1"/>
    <col min="16151" max="16384" width="28.7109375" style="3"/>
  </cols>
  <sheetData>
    <row r="1" spans="1:23" ht="12.75" x14ac:dyDescent="0.2">
      <c r="A1" s="107" t="s">
        <v>716</v>
      </c>
      <c r="R1" s="3"/>
    </row>
    <row r="2" spans="1:23" ht="15.75" x14ac:dyDescent="0.25">
      <c r="A2" s="78" t="s">
        <v>717</v>
      </c>
      <c r="R2" s="3"/>
    </row>
    <row r="3" spans="1:23" x14ac:dyDescent="0.2">
      <c r="R3" s="3"/>
    </row>
    <row r="4" spans="1:23" s="110" customFormat="1" ht="24" customHeight="1" x14ac:dyDescent="0.25">
      <c r="A4" s="108" t="s">
        <v>718</v>
      </c>
      <c r="B4" s="109">
        <v>2015</v>
      </c>
      <c r="C4" s="109">
        <v>2016</v>
      </c>
      <c r="D4" s="109">
        <v>2017</v>
      </c>
      <c r="E4" s="109">
        <v>2018</v>
      </c>
      <c r="F4" s="109">
        <v>2019</v>
      </c>
      <c r="G4" s="109">
        <v>2020</v>
      </c>
      <c r="H4" s="109">
        <v>2021</v>
      </c>
      <c r="I4" s="109">
        <v>2022</v>
      </c>
      <c r="J4" s="109">
        <v>2023</v>
      </c>
      <c r="K4" s="109">
        <v>2024</v>
      </c>
      <c r="L4" s="1057">
        <v>2025</v>
      </c>
      <c r="M4" s="1057"/>
      <c r="N4" s="1057"/>
      <c r="O4" s="1057"/>
      <c r="P4" s="1058"/>
      <c r="Q4" s="1059">
        <v>2025</v>
      </c>
      <c r="R4" s="109" t="s">
        <v>719</v>
      </c>
    </row>
    <row r="5" spans="1:23" ht="12.75" x14ac:dyDescent="0.2">
      <c r="A5" s="111"/>
      <c r="B5" s="112"/>
      <c r="C5" s="112"/>
      <c r="D5" s="112"/>
      <c r="E5" s="112"/>
      <c r="F5" s="112"/>
      <c r="G5" s="112"/>
      <c r="H5" s="109"/>
      <c r="I5" s="109"/>
      <c r="J5" s="109"/>
      <c r="K5" s="109"/>
      <c r="L5" s="113" t="s">
        <v>720</v>
      </c>
      <c r="M5" s="113" t="s">
        <v>801</v>
      </c>
      <c r="N5" s="113" t="s">
        <v>805</v>
      </c>
      <c r="O5" s="113" t="s">
        <v>811</v>
      </c>
      <c r="P5" s="113" t="s">
        <v>896</v>
      </c>
      <c r="Q5" s="1059"/>
      <c r="R5" s="112"/>
    </row>
    <row r="6" spans="1:23" ht="12.75" x14ac:dyDescent="0.2">
      <c r="A6" s="114" t="s">
        <v>721</v>
      </c>
      <c r="B6" s="116">
        <v>18949.830560808099</v>
      </c>
      <c r="C6" s="115">
        <v>21825.521895734964</v>
      </c>
      <c r="D6" s="116">
        <v>27564.080812126456</v>
      </c>
      <c r="E6" s="116">
        <v>28904.416009361135</v>
      </c>
      <c r="F6" s="116">
        <v>28350.684823899439</v>
      </c>
      <c r="G6" s="116">
        <v>26123.679105276169</v>
      </c>
      <c r="H6" s="116">
        <v>39900.752947377376</v>
      </c>
      <c r="I6" s="116">
        <v>38278.009568540059</v>
      </c>
      <c r="J6" s="116">
        <v>42397.759463426599</v>
      </c>
      <c r="K6" s="116">
        <v>47933.740642889628</v>
      </c>
      <c r="L6" s="116">
        <v>4409.7443924696399</v>
      </c>
      <c r="M6" s="116">
        <v>4099.2629999512401</v>
      </c>
      <c r="N6" s="116">
        <v>4973.35141725009</v>
      </c>
      <c r="O6" s="116">
        <v>3846.3149708655501</v>
      </c>
      <c r="P6" s="116">
        <v>3957.81055679461</v>
      </c>
      <c r="Q6" s="117">
        <f>SUM(L6:P6)</f>
        <v>21286.484337331134</v>
      </c>
      <c r="R6" s="118">
        <f>Q6/$Q$21</f>
        <v>0.64746122797231687</v>
      </c>
      <c r="T6" s="119"/>
      <c r="U6" s="120"/>
    </row>
    <row r="7" spans="1:23" ht="15" x14ac:dyDescent="0.25">
      <c r="A7" s="121" t="s">
        <v>722</v>
      </c>
      <c r="B7" s="123">
        <v>2302.3120998499999</v>
      </c>
      <c r="C7" s="122">
        <v>2216.6974723300004</v>
      </c>
      <c r="D7" s="123">
        <v>3368.8559341206242</v>
      </c>
      <c r="E7" s="123">
        <v>4038.7123166000001</v>
      </c>
      <c r="F7" s="123">
        <v>2975.0759458299995</v>
      </c>
      <c r="G7" s="123">
        <v>1584.22071568</v>
      </c>
      <c r="H7" s="123">
        <v>3710.7444173497797</v>
      </c>
      <c r="I7" s="123">
        <v>5904.7864427699997</v>
      </c>
      <c r="J7" s="123">
        <v>3938.8896587099998</v>
      </c>
      <c r="K7" s="123">
        <v>4001.16013501</v>
      </c>
      <c r="L7" s="123">
        <v>318.67994007999999</v>
      </c>
      <c r="M7" s="123">
        <v>379.04420167000001</v>
      </c>
      <c r="N7" s="123">
        <v>327.43690722999997</v>
      </c>
      <c r="O7" s="123">
        <v>183.64219585000001</v>
      </c>
      <c r="P7" s="123">
        <v>302.45983901</v>
      </c>
      <c r="Q7" s="117">
        <f t="shared" ref="Q7:Q18" si="0">SUM(L7:P7)</f>
        <v>1511.26308384</v>
      </c>
      <c r="R7" s="124">
        <f>Q7/$Q$21</f>
        <v>4.5967395862371779E-2</v>
      </c>
      <c r="S7"/>
      <c r="T7" s="125"/>
      <c r="U7" s="125"/>
    </row>
    <row r="8" spans="1:23" ht="12.75" x14ac:dyDescent="0.2">
      <c r="A8" s="121" t="s">
        <v>723</v>
      </c>
      <c r="B8" s="123">
        <v>1456.9481840208098</v>
      </c>
      <c r="C8" s="122">
        <v>1269.2528809688454</v>
      </c>
      <c r="D8" s="123">
        <v>1788.5044791097578</v>
      </c>
      <c r="E8" s="123">
        <v>1938.0913107577067</v>
      </c>
      <c r="F8" s="123">
        <v>1928.8144243971005</v>
      </c>
      <c r="G8" s="123">
        <v>1542.1219648466483</v>
      </c>
      <c r="H8" s="123">
        <v>2335.2618808980737</v>
      </c>
      <c r="I8" s="123">
        <v>2385.5075464597107</v>
      </c>
      <c r="J8" s="123">
        <v>1141.9692877009643</v>
      </c>
      <c r="K8" s="123">
        <v>2287.9151538198112</v>
      </c>
      <c r="L8" s="123">
        <v>233.32046650140501</v>
      </c>
      <c r="M8" s="123">
        <v>326.124212311409</v>
      </c>
      <c r="N8" s="123">
        <v>250.68749709140499</v>
      </c>
      <c r="O8" s="123">
        <v>157.77774213140199</v>
      </c>
      <c r="P8" s="123">
        <v>114.807278761445</v>
      </c>
      <c r="Q8" s="117">
        <f t="shared" si="0"/>
        <v>1082.717196797066</v>
      </c>
      <c r="R8" s="124">
        <f t="shared" ref="R8:R17" si="1">Q8/$Q$21</f>
        <v>3.2932512230568999E-2</v>
      </c>
    </row>
    <row r="9" spans="1:23" ht="12.75" x14ac:dyDescent="0.2">
      <c r="A9" s="121" t="s">
        <v>724</v>
      </c>
      <c r="B9" s="123">
        <v>722.75178341913761</v>
      </c>
      <c r="C9" s="122">
        <v>877.92480364260894</v>
      </c>
      <c r="D9" s="123">
        <v>826.88744974230519</v>
      </c>
      <c r="E9" s="123">
        <v>762.26194427481914</v>
      </c>
      <c r="F9" s="123">
        <v>774.28455625376739</v>
      </c>
      <c r="G9" s="123">
        <v>731.13150029855365</v>
      </c>
      <c r="H9" s="123">
        <v>857.01118548560544</v>
      </c>
      <c r="I9" s="123">
        <v>1354.2156761705371</v>
      </c>
      <c r="J9" s="123">
        <v>970.67056791081325</v>
      </c>
      <c r="K9" s="123">
        <v>1228.6383591943502</v>
      </c>
      <c r="L9" s="123">
        <v>59.958367830154998</v>
      </c>
      <c r="M9" s="123">
        <v>27.8523958252669</v>
      </c>
      <c r="N9" s="123">
        <v>28.031333096327302</v>
      </c>
      <c r="O9" s="123">
        <v>31.0967517078676</v>
      </c>
      <c r="P9" s="123">
        <v>61.341098103255803</v>
      </c>
      <c r="Q9" s="117">
        <f t="shared" si="0"/>
        <v>208.2799465628726</v>
      </c>
      <c r="R9" s="124">
        <f>Q9/$Q$21</f>
        <v>6.3351555769642753E-3</v>
      </c>
    </row>
    <row r="10" spans="1:23" ht="12.75" x14ac:dyDescent="0.2">
      <c r="A10" s="121" t="s">
        <v>725</v>
      </c>
      <c r="B10" s="123">
        <v>4390.5687832700005</v>
      </c>
      <c r="C10" s="122">
        <v>4686.0392679400002</v>
      </c>
      <c r="D10" s="123">
        <v>5103.0639328999996</v>
      </c>
      <c r="E10" s="123">
        <v>5867.3235235600005</v>
      </c>
      <c r="F10" s="123">
        <v>6298.8242</v>
      </c>
      <c r="G10" s="123">
        <v>6735.3891000000012</v>
      </c>
      <c r="H10" s="123">
        <v>7868.0211000000008</v>
      </c>
      <c r="I10" s="123">
        <v>8367.7086999999992</v>
      </c>
      <c r="J10" s="123">
        <v>9168.9701999999979</v>
      </c>
      <c r="K10" s="123">
        <v>11164.244799999999</v>
      </c>
      <c r="L10" s="123">
        <v>1215.8701000000001</v>
      </c>
      <c r="M10" s="123">
        <v>824.16579999999999</v>
      </c>
      <c r="N10" s="123">
        <v>709.49570000000006</v>
      </c>
      <c r="O10" s="123">
        <v>721.77509999999995</v>
      </c>
      <c r="P10" s="123">
        <v>754.44970000000001</v>
      </c>
      <c r="Q10" s="117">
        <f t="shared" si="0"/>
        <v>4225.7564000000002</v>
      </c>
      <c r="R10" s="124">
        <f t="shared" si="1"/>
        <v>0.12853289366612777</v>
      </c>
    </row>
    <row r="11" spans="1:23" ht="12.75" x14ac:dyDescent="0.2">
      <c r="A11" s="121" t="s">
        <v>726</v>
      </c>
      <c r="B11" s="123">
        <v>950.66641673000004</v>
      </c>
      <c r="C11" s="122">
        <v>926.43403205999994</v>
      </c>
      <c r="D11" s="126">
        <v>1088.6195671</v>
      </c>
      <c r="E11" s="126">
        <v>1374.83657644</v>
      </c>
      <c r="F11" s="126">
        <v>1614.1054000000001</v>
      </c>
      <c r="G11" s="126">
        <v>1316.1869000000002</v>
      </c>
      <c r="H11" s="123">
        <v>1515.5727999999997</v>
      </c>
      <c r="I11" s="123">
        <v>1639.1869000000002</v>
      </c>
      <c r="J11" s="123">
        <v>1777.4879000000001</v>
      </c>
      <c r="K11" s="123">
        <v>1318.5718999999999</v>
      </c>
      <c r="L11" s="123">
        <v>78.287300000000002</v>
      </c>
      <c r="M11" s="123">
        <v>137.3509</v>
      </c>
      <c r="N11" s="123">
        <v>175.87530000000001</v>
      </c>
      <c r="O11" s="123">
        <v>271.49290000000002</v>
      </c>
      <c r="P11" s="123">
        <v>275.02800000000002</v>
      </c>
      <c r="Q11" s="117">
        <f t="shared" si="0"/>
        <v>938.03440000000001</v>
      </c>
      <c r="R11" s="124">
        <f t="shared" si="1"/>
        <v>2.8531761980025629E-2</v>
      </c>
      <c r="U11" s="127"/>
      <c r="V11" s="127"/>
      <c r="W11" s="127"/>
    </row>
    <row r="12" spans="1:23" ht="12.75" x14ac:dyDescent="0.2">
      <c r="A12" s="121" t="s">
        <v>727</v>
      </c>
      <c r="B12" s="123">
        <v>1331.18</v>
      </c>
      <c r="C12" s="122">
        <v>1195.7920000000001</v>
      </c>
      <c r="D12" s="123">
        <v>1272.3398000000002</v>
      </c>
      <c r="E12" s="123">
        <v>1401.9002</v>
      </c>
      <c r="F12" s="123">
        <v>1354.8879000000002</v>
      </c>
      <c r="G12" s="123">
        <v>1006.5378999999998</v>
      </c>
      <c r="H12" s="123">
        <v>1564.9597000000001</v>
      </c>
      <c r="I12" s="123">
        <v>1872.8336999999999</v>
      </c>
      <c r="J12" s="123">
        <v>1602.3822</v>
      </c>
      <c r="K12" s="123">
        <v>1636.6473000000001</v>
      </c>
      <c r="L12" s="123">
        <v>137.77090000000001</v>
      </c>
      <c r="M12" s="123">
        <v>144.07400000000001</v>
      </c>
      <c r="N12" s="123">
        <v>140.55549999999999</v>
      </c>
      <c r="O12" s="123">
        <v>141.77029999999999</v>
      </c>
      <c r="P12" s="123">
        <v>148.31899999999999</v>
      </c>
      <c r="Q12" s="117">
        <f t="shared" si="0"/>
        <v>712.48969999999997</v>
      </c>
      <c r="R12" s="124">
        <f t="shared" si="1"/>
        <v>2.1671472318733582E-2</v>
      </c>
      <c r="U12" s="127"/>
      <c r="V12" s="127"/>
      <c r="W12" s="127"/>
    </row>
    <row r="13" spans="1:23" ht="15" x14ac:dyDescent="0.25">
      <c r="A13" s="121" t="s">
        <v>728</v>
      </c>
      <c r="B13" s="123">
        <v>352.98030000000006</v>
      </c>
      <c r="C13" s="122">
        <v>322.35929999999996</v>
      </c>
      <c r="D13" s="123">
        <v>343.81120000000004</v>
      </c>
      <c r="E13" s="123">
        <v>338.97039999999998</v>
      </c>
      <c r="F13" s="123">
        <v>321.73099999999999</v>
      </c>
      <c r="G13" s="123">
        <v>238.73949999999999</v>
      </c>
      <c r="H13" s="123">
        <v>279.96199999999999</v>
      </c>
      <c r="I13" s="123">
        <v>312.62270000000007</v>
      </c>
      <c r="J13" s="123">
        <v>289.55459999999994</v>
      </c>
      <c r="K13" s="123">
        <v>285.66390000000001</v>
      </c>
      <c r="L13" s="123">
        <v>19.820599999999999</v>
      </c>
      <c r="M13" s="123">
        <v>20.092300000000002</v>
      </c>
      <c r="N13" s="123">
        <v>24.299399999999999</v>
      </c>
      <c r="O13" s="123">
        <v>21.706</v>
      </c>
      <c r="P13" s="123">
        <v>23.602900000000002</v>
      </c>
      <c r="Q13" s="117">
        <f t="shared" si="0"/>
        <v>109.52120000000001</v>
      </c>
      <c r="R13" s="124">
        <f t="shared" si="1"/>
        <v>3.3312560927048975E-3</v>
      </c>
      <c r="T13"/>
      <c r="U13" s="127"/>
      <c r="V13" s="127"/>
      <c r="W13" s="127"/>
    </row>
    <row r="14" spans="1:23" ht="12.75" x14ac:dyDescent="0.2">
      <c r="A14" s="121" t="s">
        <v>729</v>
      </c>
      <c r="B14" s="123">
        <v>1405.9457</v>
      </c>
      <c r="C14" s="122">
        <v>1343.8012999999999</v>
      </c>
      <c r="D14" s="123">
        <v>1384.7514000000001</v>
      </c>
      <c r="E14" s="123">
        <v>1562.3111999999999</v>
      </c>
      <c r="F14" s="123">
        <v>1606.7089999999998</v>
      </c>
      <c r="G14" s="123">
        <v>1495.1142999999997</v>
      </c>
      <c r="H14" s="123">
        <v>1904.9823000000001</v>
      </c>
      <c r="I14" s="123">
        <v>2348.0658000000003</v>
      </c>
      <c r="J14" s="123">
        <v>1997.3895</v>
      </c>
      <c r="K14" s="123">
        <v>2191.9380999999998</v>
      </c>
      <c r="L14" s="123">
        <v>207.94290000000001</v>
      </c>
      <c r="M14" s="123">
        <v>175.0369</v>
      </c>
      <c r="N14" s="123">
        <v>218.65620000000001</v>
      </c>
      <c r="O14" s="123">
        <v>196.108</v>
      </c>
      <c r="P14" s="123">
        <v>199.48060000000001</v>
      </c>
      <c r="Q14" s="117">
        <f t="shared" si="0"/>
        <v>997.2245999999999</v>
      </c>
      <c r="R14" s="124">
        <f t="shared" si="1"/>
        <v>3.0332123137303133E-2</v>
      </c>
      <c r="T14" s="125"/>
      <c r="U14" s="127"/>
      <c r="V14" s="127"/>
      <c r="W14" s="127"/>
    </row>
    <row r="15" spans="1:23" ht="12.75" x14ac:dyDescent="0.2">
      <c r="A15" s="114" t="s">
        <v>730</v>
      </c>
      <c r="B15" s="116">
        <v>698.46230000000003</v>
      </c>
      <c r="C15" s="115">
        <v>642.0874</v>
      </c>
      <c r="D15" s="115">
        <v>587.74400000000003</v>
      </c>
      <c r="E15" s="115">
        <v>629.21400000000006</v>
      </c>
      <c r="F15" s="115">
        <v>607.28660000000002</v>
      </c>
      <c r="G15" s="115">
        <v>446.36130000000009</v>
      </c>
      <c r="H15" s="115">
        <v>674.70120000000009</v>
      </c>
      <c r="I15" s="115">
        <v>1093.0475999999999</v>
      </c>
      <c r="J15" s="115">
        <v>1193.7030000000002</v>
      </c>
      <c r="K15" s="115">
        <v>1047.7665999999999</v>
      </c>
      <c r="L15" s="115">
        <v>81.183199999999999</v>
      </c>
      <c r="M15" s="115">
        <v>74.603999999999999</v>
      </c>
      <c r="N15" s="115">
        <v>82.847399999999993</v>
      </c>
      <c r="O15" s="115">
        <v>84.529600000000002</v>
      </c>
      <c r="P15" s="115">
        <v>74.088700000000003</v>
      </c>
      <c r="Q15" s="117">
        <f t="shared" si="0"/>
        <v>397.25290000000001</v>
      </c>
      <c r="R15" s="118">
        <f>Q15/$Q$21</f>
        <v>1.2083059201959888E-2</v>
      </c>
      <c r="T15" s="125"/>
      <c r="U15" s="127"/>
      <c r="V15" s="127"/>
      <c r="W15" s="127"/>
    </row>
    <row r="16" spans="1:23" ht="12.75" x14ac:dyDescent="0.2">
      <c r="A16" s="121" t="s">
        <v>731</v>
      </c>
      <c r="B16" s="122">
        <v>1080.6343999999999</v>
      </c>
      <c r="C16" s="122">
        <v>1085.3510000000001</v>
      </c>
      <c r="D16" s="122">
        <v>1272.5274999999997</v>
      </c>
      <c r="E16" s="122">
        <v>1324.7054000000001</v>
      </c>
      <c r="F16" s="122">
        <v>1309.9999000000003</v>
      </c>
      <c r="G16" s="122">
        <v>926.58539999999994</v>
      </c>
      <c r="H16" s="122">
        <v>1613.0619000000002</v>
      </c>
      <c r="I16" s="122">
        <v>1722.9959000000001</v>
      </c>
      <c r="J16" s="122">
        <v>1551.2221000000002</v>
      </c>
      <c r="K16" s="122">
        <v>1996.0064999999997</v>
      </c>
      <c r="L16" s="122">
        <v>182.11500000000001</v>
      </c>
      <c r="M16" s="122">
        <v>191.83430000000001</v>
      </c>
      <c r="N16" s="122">
        <v>202.64789999999999</v>
      </c>
      <c r="O16" s="122">
        <v>183.1284</v>
      </c>
      <c r="P16" s="122">
        <v>175.279</v>
      </c>
      <c r="Q16" s="117">
        <f t="shared" si="0"/>
        <v>935.00459999999998</v>
      </c>
      <c r="R16" s="124">
        <f t="shared" si="1"/>
        <v>2.8439605943480398E-2</v>
      </c>
      <c r="U16" s="128"/>
      <c r="V16" s="127"/>
      <c r="W16" s="127"/>
    </row>
    <row r="17" spans="1:23" ht="12.75" x14ac:dyDescent="0.2">
      <c r="A17" s="121" t="s">
        <v>732</v>
      </c>
      <c r="B17" s="122">
        <v>533.19579999999996</v>
      </c>
      <c r="C17" s="122">
        <v>450.20920000000001</v>
      </c>
      <c r="D17" s="122">
        <v>520.43029999999999</v>
      </c>
      <c r="E17" s="122">
        <v>590.50449999999989</v>
      </c>
      <c r="F17" s="122">
        <v>567.40030000000002</v>
      </c>
      <c r="G17" s="122">
        <v>460.96669999999995</v>
      </c>
      <c r="H17" s="122">
        <v>554.61720000000003</v>
      </c>
      <c r="I17" s="122">
        <v>648.63929999999993</v>
      </c>
      <c r="J17" s="122">
        <v>714.66710000000012</v>
      </c>
      <c r="K17" s="122">
        <v>735.18139999999994</v>
      </c>
      <c r="L17" s="122">
        <v>111.69970000000001</v>
      </c>
      <c r="M17" s="122">
        <v>53.423499999999997</v>
      </c>
      <c r="N17" s="122">
        <v>58.8855</v>
      </c>
      <c r="O17" s="122">
        <v>61.351500000000001</v>
      </c>
      <c r="P17" s="122">
        <v>48.629399999999997</v>
      </c>
      <c r="Q17" s="117">
        <f t="shared" si="0"/>
        <v>333.9896</v>
      </c>
      <c r="R17" s="124">
        <f t="shared" si="1"/>
        <v>1.0158808430697176E-2</v>
      </c>
      <c r="U17" s="127"/>
      <c r="V17" s="127"/>
      <c r="W17" s="127"/>
    </row>
    <row r="18" spans="1:23" ht="12.75" x14ac:dyDescent="0.2">
      <c r="A18" s="121" t="s">
        <v>733</v>
      </c>
      <c r="B18" s="122">
        <v>238.56881154000018</v>
      </c>
      <c r="C18" s="122">
        <v>246.9199812699996</v>
      </c>
      <c r="D18" s="122">
        <v>282.90954476000002</v>
      </c>
      <c r="E18" s="122">
        <v>339.35635251999986</v>
      </c>
      <c r="F18" s="122">
        <v>285.34625925000068</v>
      </c>
      <c r="G18" s="122">
        <v>214.55395779999964</v>
      </c>
      <c r="H18" s="122">
        <v>334.25265631999901</v>
      </c>
      <c r="I18" s="122">
        <v>411.61083547999965</v>
      </c>
      <c r="J18" s="122">
        <v>362.87795231000018</v>
      </c>
      <c r="K18" s="122">
        <v>344.45475316000164</v>
      </c>
      <c r="L18" s="122">
        <v>30.280794810000451</v>
      </c>
      <c r="M18" s="122">
        <v>27.81399663000008</v>
      </c>
      <c r="N18" s="122">
        <v>26.959687679999899</v>
      </c>
      <c r="O18" s="122">
        <v>26.959949590000264</v>
      </c>
      <c r="P18" s="122">
        <v>26.81554403999975</v>
      </c>
      <c r="Q18" s="117">
        <f t="shared" si="0"/>
        <v>138.82997275000045</v>
      </c>
      <c r="R18" s="124">
        <f>Q18/$Q$21</f>
        <v>4.2227275867457066E-3</v>
      </c>
      <c r="U18" s="127"/>
      <c r="V18" s="127"/>
      <c r="W18" s="127"/>
    </row>
    <row r="19" spans="1:23" ht="12.75" x14ac:dyDescent="0.2">
      <c r="A19" s="121"/>
      <c r="B19" s="130"/>
      <c r="C19" s="131"/>
      <c r="D19" s="129"/>
      <c r="E19" s="129"/>
      <c r="F19" s="129"/>
      <c r="G19" s="129"/>
      <c r="H19" s="129"/>
      <c r="I19" s="129"/>
      <c r="J19" s="129"/>
      <c r="K19" s="129"/>
      <c r="L19" s="129"/>
      <c r="M19" s="129"/>
      <c r="N19" s="129"/>
      <c r="O19" s="129"/>
      <c r="P19" s="129"/>
      <c r="Q19" s="9"/>
      <c r="R19" s="132"/>
      <c r="U19" s="127"/>
      <c r="V19" s="127"/>
      <c r="W19" s="127"/>
    </row>
    <row r="20" spans="1:23" ht="12.75" x14ac:dyDescent="0.2">
      <c r="A20" s="121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9"/>
      <c r="R20" s="133"/>
      <c r="U20" s="127"/>
      <c r="V20" s="127"/>
      <c r="W20" s="127"/>
    </row>
    <row r="21" spans="1:23" ht="12.75" x14ac:dyDescent="0.2">
      <c r="A21" s="134" t="s">
        <v>734</v>
      </c>
      <c r="B21" s="135">
        <f t="shared" ref="B21:R21" si="2">SUM(B6:B18)</f>
        <v>34414.045139638045</v>
      </c>
      <c r="C21" s="135">
        <f t="shared" si="2"/>
        <v>37088.390533946411</v>
      </c>
      <c r="D21" s="135">
        <f t="shared" si="2"/>
        <v>45404.52591985913</v>
      </c>
      <c r="E21" s="135">
        <f t="shared" si="2"/>
        <v>49072.603733513664</v>
      </c>
      <c r="F21" s="135">
        <f t="shared" si="2"/>
        <v>47995.15030963032</v>
      </c>
      <c r="G21" s="135">
        <f t="shared" si="2"/>
        <v>42821.588343901378</v>
      </c>
      <c r="H21" s="135">
        <f t="shared" si="2"/>
        <v>63113.901287430846</v>
      </c>
      <c r="I21" s="135">
        <f t="shared" si="2"/>
        <v>66339.2306694203</v>
      </c>
      <c r="J21" s="135">
        <f t="shared" si="2"/>
        <v>67107.543530058378</v>
      </c>
      <c r="K21" s="135">
        <f t="shared" si="2"/>
        <v>76171.929544073791</v>
      </c>
      <c r="L21" s="135">
        <f t="shared" si="2"/>
        <v>7086.6736616912012</v>
      </c>
      <c r="M21" s="135">
        <f t="shared" si="2"/>
        <v>6480.6795063879172</v>
      </c>
      <c r="N21" s="135">
        <f t="shared" si="2"/>
        <v>7219.7297423478221</v>
      </c>
      <c r="O21" s="135">
        <f t="shared" si="2"/>
        <v>5927.6534101448196</v>
      </c>
      <c r="P21" s="135">
        <f t="shared" si="2"/>
        <v>6162.1116167093105</v>
      </c>
      <c r="Q21" s="135">
        <f t="shared" si="2"/>
        <v>32876.847937281069</v>
      </c>
      <c r="R21" s="136">
        <f t="shared" si="2"/>
        <v>1</v>
      </c>
      <c r="U21" s="127"/>
      <c r="V21" s="127"/>
      <c r="W21" s="127"/>
    </row>
    <row r="22" spans="1:23" ht="12.75" x14ac:dyDescent="0.2">
      <c r="A22" s="137"/>
      <c r="B22" s="138"/>
      <c r="C22" s="138"/>
      <c r="D22" s="138"/>
      <c r="E22" s="138"/>
      <c r="F22" s="138"/>
      <c r="G22" s="138"/>
      <c r="H22" s="138"/>
      <c r="I22" s="138"/>
      <c r="J22" s="138"/>
      <c r="K22" s="138"/>
      <c r="L22" s="138"/>
      <c r="M22" s="138"/>
      <c r="N22" s="138"/>
      <c r="O22" s="138"/>
      <c r="P22" s="138"/>
      <c r="Q22" s="139"/>
      <c r="R22" s="140"/>
      <c r="U22" s="141"/>
    </row>
    <row r="23" spans="1:23" ht="26.25" customHeight="1" x14ac:dyDescent="0.2">
      <c r="A23" s="142" t="s">
        <v>735</v>
      </c>
      <c r="B23" s="143">
        <f>B6+B15</f>
        <v>19648.292860808098</v>
      </c>
      <c r="C23" s="143">
        <f t="shared" ref="C23:M23" si="3">C6+C15</f>
        <v>22467.609295734965</v>
      </c>
      <c r="D23" s="143">
        <f t="shared" si="3"/>
        <v>28151.824812126455</v>
      </c>
      <c r="E23" s="143">
        <f t="shared" si="3"/>
        <v>29533.630009361135</v>
      </c>
      <c r="F23" s="143">
        <f t="shared" si="3"/>
        <v>28957.971423899438</v>
      </c>
      <c r="G23" s="143">
        <f t="shared" si="3"/>
        <v>26570.04040527617</v>
      </c>
      <c r="H23" s="143">
        <f t="shared" si="3"/>
        <v>40575.454147377379</v>
      </c>
      <c r="I23" s="143">
        <f t="shared" si="3"/>
        <v>39371.057168540057</v>
      </c>
      <c r="J23" s="143">
        <f t="shared" si="3"/>
        <v>43591.4624634266</v>
      </c>
      <c r="K23" s="143">
        <f t="shared" si="3"/>
        <v>48981.507242889631</v>
      </c>
      <c r="L23" s="143">
        <f>L6+L15</f>
        <v>4490.9275924696403</v>
      </c>
      <c r="M23" s="143">
        <f t="shared" si="3"/>
        <v>4173.8669999512404</v>
      </c>
      <c r="N23" s="143">
        <f>N6+N15</f>
        <v>5056.1988172500896</v>
      </c>
      <c r="O23" s="143">
        <f>O6+O15</f>
        <v>3930.8445708655499</v>
      </c>
      <c r="P23" s="143">
        <f t="shared" ref="P23:Q23" si="4">P6+P15</f>
        <v>4031.8992567946098</v>
      </c>
      <c r="Q23" s="143">
        <f t="shared" si="4"/>
        <v>21683.737237331134</v>
      </c>
      <c r="R23" s="326">
        <f>+Q23/Q21</f>
        <v>0.65954428717427671</v>
      </c>
    </row>
    <row r="24" spans="1:23" ht="12.75" x14ac:dyDescent="0.2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44"/>
      <c r="R24" s="144"/>
    </row>
    <row r="25" spans="1:23" ht="30" customHeight="1" x14ac:dyDescent="0.2">
      <c r="A25" s="1060" t="s">
        <v>897</v>
      </c>
      <c r="B25" s="1061"/>
      <c r="C25" s="1061"/>
      <c r="D25" s="1061"/>
      <c r="E25" s="1061"/>
      <c r="F25" s="1061"/>
      <c r="G25" s="1061"/>
      <c r="H25" s="1061"/>
      <c r="I25" s="1061"/>
      <c r="J25" s="1061"/>
      <c r="K25" s="1061"/>
      <c r="L25" s="1061"/>
      <c r="M25" s="1061"/>
      <c r="N25" s="1061"/>
      <c r="O25" s="1061"/>
      <c r="P25" s="1061"/>
      <c r="Q25" s="1061"/>
      <c r="R25" s="1061"/>
    </row>
    <row r="26" spans="1:23" ht="8.25" customHeight="1" x14ac:dyDescent="0.2">
      <c r="R26" s="3"/>
    </row>
    <row r="27" spans="1:23" customFormat="1" ht="15" x14ac:dyDescent="0.25">
      <c r="B27" s="146"/>
      <c r="C27" s="146"/>
      <c r="D27" s="146"/>
      <c r="E27" s="146"/>
      <c r="F27" s="146"/>
      <c r="G27" s="146"/>
      <c r="H27" s="146"/>
      <c r="I27" s="146"/>
      <c r="J27" s="146"/>
      <c r="K27" s="146"/>
      <c r="Q27" s="125"/>
      <c r="R27" s="125"/>
      <c r="S27" s="125"/>
    </row>
    <row r="28" spans="1:23" customFormat="1" ht="15" x14ac:dyDescent="0.25">
      <c r="C28" s="125"/>
      <c r="D28" s="125"/>
      <c r="E28" s="125"/>
      <c r="F28" s="125"/>
      <c r="G28" s="125"/>
      <c r="H28" s="125"/>
      <c r="I28" s="125"/>
      <c r="J28" s="125"/>
      <c r="K28" s="125"/>
      <c r="L28" s="125"/>
      <c r="M28" s="125"/>
      <c r="N28" s="125"/>
      <c r="O28" s="125"/>
      <c r="P28" s="125"/>
      <c r="Q28" s="145"/>
    </row>
    <row r="29" spans="1:23" customFormat="1" ht="15" x14ac:dyDescent="0.25">
      <c r="L29" s="2"/>
      <c r="M29" s="2"/>
      <c r="N29" s="2"/>
      <c r="O29" s="2"/>
      <c r="P29" s="2"/>
      <c r="Q29" s="145"/>
    </row>
    <row r="30" spans="1:23" customFormat="1" ht="15" x14ac:dyDescent="0.25">
      <c r="B30" s="147"/>
      <c r="C30" s="147"/>
      <c r="D30" s="147"/>
      <c r="E30" s="147"/>
      <c r="F30" s="147"/>
      <c r="G30" s="147"/>
      <c r="H30" s="147"/>
      <c r="I30" s="147"/>
      <c r="J30" s="147"/>
      <c r="K30" s="147"/>
      <c r="L30" s="125"/>
      <c r="M30" s="125"/>
      <c r="N30" s="125"/>
      <c r="O30" s="125"/>
      <c r="P30" s="125"/>
      <c r="Q30" s="145"/>
    </row>
    <row r="31" spans="1:23" customFormat="1" ht="15" x14ac:dyDescent="0.25">
      <c r="C31" s="125"/>
      <c r="D31" s="125"/>
      <c r="E31" s="125"/>
      <c r="F31" s="125"/>
      <c r="G31" s="145"/>
      <c r="H31" s="145"/>
      <c r="I31" s="145"/>
      <c r="J31" s="145"/>
      <c r="K31" s="145"/>
      <c r="L31" s="125"/>
      <c r="M31" s="125"/>
      <c r="N31" s="125"/>
      <c r="O31" s="125"/>
      <c r="P31" s="125"/>
      <c r="Q31" s="145"/>
    </row>
    <row r="32" spans="1:23" customFormat="1" ht="15" x14ac:dyDescent="0.25">
      <c r="C32" s="125"/>
      <c r="D32" s="125"/>
      <c r="E32" s="125"/>
      <c r="F32" s="125"/>
      <c r="G32" s="145"/>
      <c r="H32" s="145"/>
      <c r="I32" s="145"/>
      <c r="J32" s="145"/>
      <c r="K32" s="145"/>
      <c r="L32" s="125"/>
      <c r="M32" s="125"/>
      <c r="N32" s="125"/>
      <c r="O32" s="125"/>
      <c r="P32" s="125"/>
      <c r="Q32" s="145"/>
    </row>
    <row r="33" spans="3:18" customFormat="1" ht="15" x14ac:dyDescent="0.25">
      <c r="C33" s="125"/>
      <c r="D33" s="125"/>
      <c r="E33" s="125"/>
      <c r="F33" s="125"/>
      <c r="G33" s="125"/>
      <c r="H33" s="125"/>
      <c r="I33" s="125"/>
      <c r="J33" s="125"/>
      <c r="K33" s="125"/>
      <c r="L33" s="125"/>
      <c r="M33" s="125"/>
      <c r="N33" s="125"/>
      <c r="O33" s="125"/>
      <c r="P33" s="125"/>
      <c r="Q33" s="145"/>
    </row>
    <row r="34" spans="3:18" customFormat="1" ht="15" x14ac:dyDescent="0.25">
      <c r="C34" s="125"/>
      <c r="D34" s="125"/>
      <c r="E34" s="125"/>
      <c r="F34" s="125"/>
      <c r="G34" s="125"/>
      <c r="H34" s="125"/>
      <c r="I34" s="125"/>
      <c r="J34" s="125"/>
      <c r="K34" s="125"/>
      <c r="L34" s="125"/>
      <c r="M34" s="125"/>
      <c r="N34" s="125"/>
      <c r="O34" s="125"/>
      <c r="P34" s="125"/>
      <c r="Q34" s="145"/>
    </row>
    <row r="35" spans="3:18" customFormat="1" ht="15" x14ac:dyDescent="0.25">
      <c r="Q35" s="145"/>
    </row>
    <row r="36" spans="3:18" customFormat="1" ht="15" x14ac:dyDescent="0.25">
      <c r="Q36" s="145"/>
    </row>
    <row r="37" spans="3:18" customFormat="1" ht="15" x14ac:dyDescent="0.25">
      <c r="Q37" s="145"/>
    </row>
    <row r="38" spans="3:18" customFormat="1" ht="15" x14ac:dyDescent="0.25">
      <c r="Q38" s="145"/>
    </row>
    <row r="39" spans="3:18" customFormat="1" ht="15" x14ac:dyDescent="0.25">
      <c r="Q39" s="145"/>
    </row>
    <row r="40" spans="3:18" customFormat="1" ht="15" x14ac:dyDescent="0.25">
      <c r="Q40" s="145"/>
    </row>
    <row r="41" spans="3:18" customFormat="1" ht="15" x14ac:dyDescent="0.25"/>
    <row r="42" spans="3:18" customFormat="1" ht="15" x14ac:dyDescent="0.25"/>
    <row r="43" spans="3:18" customFormat="1" ht="15" x14ac:dyDescent="0.25">
      <c r="Q43" s="2"/>
      <c r="R43" s="2"/>
    </row>
    <row r="44" spans="3:18" customFormat="1" ht="15" x14ac:dyDescent="0.25"/>
    <row r="45" spans="3:18" customFormat="1" ht="15" x14ac:dyDescent="0.25"/>
    <row r="46" spans="3:18" customFormat="1" ht="15" x14ac:dyDescent="0.25"/>
    <row r="47" spans="3:18" customFormat="1" ht="15" x14ac:dyDescent="0.25"/>
    <row r="48" spans="3:18" customFormat="1" ht="15" x14ac:dyDescent="0.25"/>
    <row r="49" customFormat="1" ht="15" x14ac:dyDescent="0.25"/>
    <row r="50" customFormat="1" ht="15" x14ac:dyDescent="0.25"/>
  </sheetData>
  <mergeCells count="3">
    <mergeCell ref="L4:P4"/>
    <mergeCell ref="Q4:Q5"/>
    <mergeCell ref="A25:R25"/>
  </mergeCells>
  <printOptions horizontalCentered="1" verticalCentered="1"/>
  <pageMargins left="0" right="0" top="0" bottom="0" header="0.31496062992125984" footer="0.31496062992125984"/>
  <pageSetup paperSize="9" scale="8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3833D-1C73-48AD-9D43-0BA4EE371010}">
  <sheetPr>
    <tabColor rgb="FF002060"/>
  </sheetPr>
  <dimension ref="A1:AB63"/>
  <sheetViews>
    <sheetView showGridLines="0" view="pageBreakPreview" zoomScaleNormal="100" zoomScaleSheetLayoutView="100" workbookViewId="0"/>
  </sheetViews>
  <sheetFormatPr baseColWidth="10" defaultColWidth="11.5703125" defaultRowHeight="15" x14ac:dyDescent="0.25"/>
  <cols>
    <col min="1" max="1" width="47" style="2" customWidth="1"/>
    <col min="2" max="2" width="18.7109375" style="2" customWidth="1"/>
    <col min="3" max="3" width="41.42578125" style="3" customWidth="1"/>
    <col min="4" max="4" width="4" customWidth="1"/>
    <col min="5" max="5" width="19.7109375" customWidth="1"/>
    <col min="6" max="6" width="6.7109375" customWidth="1"/>
    <col min="7" max="8" width="11.5703125" customWidth="1"/>
    <col min="10" max="10" width="15.5703125" customWidth="1"/>
    <col min="14" max="256" width="11.5703125" style="3"/>
    <col min="257" max="257" width="36.28515625" style="3" customWidth="1"/>
    <col min="258" max="258" width="18.7109375" style="3" customWidth="1"/>
    <col min="259" max="259" width="41.42578125" style="3" customWidth="1"/>
    <col min="260" max="260" width="10.42578125" style="3" bestFit="1" customWidth="1"/>
    <col min="261" max="261" width="19.7109375" style="3" customWidth="1"/>
    <col min="262" max="262" width="6.7109375" style="3" customWidth="1"/>
    <col min="263" max="264" width="11.5703125" style="3" customWidth="1"/>
    <col min="265" max="265" width="11.5703125" style="3"/>
    <col min="266" max="266" width="15.5703125" style="3" customWidth="1"/>
    <col min="267" max="512" width="11.5703125" style="3"/>
    <col min="513" max="513" width="36.28515625" style="3" customWidth="1"/>
    <col min="514" max="514" width="18.7109375" style="3" customWidth="1"/>
    <col min="515" max="515" width="41.42578125" style="3" customWidth="1"/>
    <col min="516" max="516" width="10.42578125" style="3" bestFit="1" customWidth="1"/>
    <col min="517" max="517" width="19.7109375" style="3" customWidth="1"/>
    <col min="518" max="518" width="6.7109375" style="3" customWidth="1"/>
    <col min="519" max="520" width="11.5703125" style="3" customWidth="1"/>
    <col min="521" max="521" width="11.5703125" style="3"/>
    <col min="522" max="522" width="15.5703125" style="3" customWidth="1"/>
    <col min="523" max="768" width="11.5703125" style="3"/>
    <col min="769" max="769" width="36.28515625" style="3" customWidth="1"/>
    <col min="770" max="770" width="18.7109375" style="3" customWidth="1"/>
    <col min="771" max="771" width="41.42578125" style="3" customWidth="1"/>
    <col min="772" max="772" width="10.42578125" style="3" bestFit="1" customWidth="1"/>
    <col min="773" max="773" width="19.7109375" style="3" customWidth="1"/>
    <col min="774" max="774" width="6.7109375" style="3" customWidth="1"/>
    <col min="775" max="776" width="11.5703125" style="3" customWidth="1"/>
    <col min="777" max="777" width="11.5703125" style="3"/>
    <col min="778" max="778" width="15.5703125" style="3" customWidth="1"/>
    <col min="779" max="1024" width="11.5703125" style="3"/>
    <col min="1025" max="1025" width="36.28515625" style="3" customWidth="1"/>
    <col min="1026" max="1026" width="18.7109375" style="3" customWidth="1"/>
    <col min="1027" max="1027" width="41.42578125" style="3" customWidth="1"/>
    <col min="1028" max="1028" width="10.42578125" style="3" bestFit="1" customWidth="1"/>
    <col min="1029" max="1029" width="19.7109375" style="3" customWidth="1"/>
    <col min="1030" max="1030" width="6.7109375" style="3" customWidth="1"/>
    <col min="1031" max="1032" width="11.5703125" style="3" customWidth="1"/>
    <col min="1033" max="1033" width="11.5703125" style="3"/>
    <col min="1034" max="1034" width="15.5703125" style="3" customWidth="1"/>
    <col min="1035" max="1280" width="11.5703125" style="3"/>
    <col min="1281" max="1281" width="36.28515625" style="3" customWidth="1"/>
    <col min="1282" max="1282" width="18.7109375" style="3" customWidth="1"/>
    <col min="1283" max="1283" width="41.42578125" style="3" customWidth="1"/>
    <col min="1284" max="1284" width="10.42578125" style="3" bestFit="1" customWidth="1"/>
    <col min="1285" max="1285" width="19.7109375" style="3" customWidth="1"/>
    <col min="1286" max="1286" width="6.7109375" style="3" customWidth="1"/>
    <col min="1287" max="1288" width="11.5703125" style="3" customWidth="1"/>
    <col min="1289" max="1289" width="11.5703125" style="3"/>
    <col min="1290" max="1290" width="15.5703125" style="3" customWidth="1"/>
    <col min="1291" max="1536" width="11.5703125" style="3"/>
    <col min="1537" max="1537" width="36.28515625" style="3" customWidth="1"/>
    <col min="1538" max="1538" width="18.7109375" style="3" customWidth="1"/>
    <col min="1539" max="1539" width="41.42578125" style="3" customWidth="1"/>
    <col min="1540" max="1540" width="10.42578125" style="3" bestFit="1" customWidth="1"/>
    <col min="1541" max="1541" width="19.7109375" style="3" customWidth="1"/>
    <col min="1542" max="1542" width="6.7109375" style="3" customWidth="1"/>
    <col min="1543" max="1544" width="11.5703125" style="3" customWidth="1"/>
    <col min="1545" max="1545" width="11.5703125" style="3"/>
    <col min="1546" max="1546" width="15.5703125" style="3" customWidth="1"/>
    <col min="1547" max="1792" width="11.5703125" style="3"/>
    <col min="1793" max="1793" width="36.28515625" style="3" customWidth="1"/>
    <col min="1794" max="1794" width="18.7109375" style="3" customWidth="1"/>
    <col min="1795" max="1795" width="41.42578125" style="3" customWidth="1"/>
    <col min="1796" max="1796" width="10.42578125" style="3" bestFit="1" customWidth="1"/>
    <col min="1797" max="1797" width="19.7109375" style="3" customWidth="1"/>
    <col min="1798" max="1798" width="6.7109375" style="3" customWidth="1"/>
    <col min="1799" max="1800" width="11.5703125" style="3" customWidth="1"/>
    <col min="1801" max="1801" width="11.5703125" style="3"/>
    <col min="1802" max="1802" width="15.5703125" style="3" customWidth="1"/>
    <col min="1803" max="2048" width="11.5703125" style="3"/>
    <col min="2049" max="2049" width="36.28515625" style="3" customWidth="1"/>
    <col min="2050" max="2050" width="18.7109375" style="3" customWidth="1"/>
    <col min="2051" max="2051" width="41.42578125" style="3" customWidth="1"/>
    <col min="2052" max="2052" width="10.42578125" style="3" bestFit="1" customWidth="1"/>
    <col min="2053" max="2053" width="19.7109375" style="3" customWidth="1"/>
    <col min="2054" max="2054" width="6.7109375" style="3" customWidth="1"/>
    <col min="2055" max="2056" width="11.5703125" style="3" customWidth="1"/>
    <col min="2057" max="2057" width="11.5703125" style="3"/>
    <col min="2058" max="2058" width="15.5703125" style="3" customWidth="1"/>
    <col min="2059" max="2304" width="11.5703125" style="3"/>
    <col min="2305" max="2305" width="36.28515625" style="3" customWidth="1"/>
    <col min="2306" max="2306" width="18.7109375" style="3" customWidth="1"/>
    <col min="2307" max="2307" width="41.42578125" style="3" customWidth="1"/>
    <col min="2308" max="2308" width="10.42578125" style="3" bestFit="1" customWidth="1"/>
    <col min="2309" max="2309" width="19.7109375" style="3" customWidth="1"/>
    <col min="2310" max="2310" width="6.7109375" style="3" customWidth="1"/>
    <col min="2311" max="2312" width="11.5703125" style="3" customWidth="1"/>
    <col min="2313" max="2313" width="11.5703125" style="3"/>
    <col min="2314" max="2314" width="15.5703125" style="3" customWidth="1"/>
    <col min="2315" max="2560" width="11.5703125" style="3"/>
    <col min="2561" max="2561" width="36.28515625" style="3" customWidth="1"/>
    <col min="2562" max="2562" width="18.7109375" style="3" customWidth="1"/>
    <col min="2563" max="2563" width="41.42578125" style="3" customWidth="1"/>
    <col min="2564" max="2564" width="10.42578125" style="3" bestFit="1" customWidth="1"/>
    <col min="2565" max="2565" width="19.7109375" style="3" customWidth="1"/>
    <col min="2566" max="2566" width="6.7109375" style="3" customWidth="1"/>
    <col min="2567" max="2568" width="11.5703125" style="3" customWidth="1"/>
    <col min="2569" max="2569" width="11.5703125" style="3"/>
    <col min="2570" max="2570" width="15.5703125" style="3" customWidth="1"/>
    <col min="2571" max="2816" width="11.5703125" style="3"/>
    <col min="2817" max="2817" width="36.28515625" style="3" customWidth="1"/>
    <col min="2818" max="2818" width="18.7109375" style="3" customWidth="1"/>
    <col min="2819" max="2819" width="41.42578125" style="3" customWidth="1"/>
    <col min="2820" max="2820" width="10.42578125" style="3" bestFit="1" customWidth="1"/>
    <col min="2821" max="2821" width="19.7109375" style="3" customWidth="1"/>
    <col min="2822" max="2822" width="6.7109375" style="3" customWidth="1"/>
    <col min="2823" max="2824" width="11.5703125" style="3" customWidth="1"/>
    <col min="2825" max="2825" width="11.5703125" style="3"/>
    <col min="2826" max="2826" width="15.5703125" style="3" customWidth="1"/>
    <col min="2827" max="3072" width="11.5703125" style="3"/>
    <col min="3073" max="3073" width="36.28515625" style="3" customWidth="1"/>
    <col min="3074" max="3074" width="18.7109375" style="3" customWidth="1"/>
    <col min="3075" max="3075" width="41.42578125" style="3" customWidth="1"/>
    <col min="3076" max="3076" width="10.42578125" style="3" bestFit="1" customWidth="1"/>
    <col min="3077" max="3077" width="19.7109375" style="3" customWidth="1"/>
    <col min="3078" max="3078" width="6.7109375" style="3" customWidth="1"/>
    <col min="3079" max="3080" width="11.5703125" style="3" customWidth="1"/>
    <col min="3081" max="3081" width="11.5703125" style="3"/>
    <col min="3082" max="3082" width="15.5703125" style="3" customWidth="1"/>
    <col min="3083" max="3328" width="11.5703125" style="3"/>
    <col min="3329" max="3329" width="36.28515625" style="3" customWidth="1"/>
    <col min="3330" max="3330" width="18.7109375" style="3" customWidth="1"/>
    <col min="3331" max="3331" width="41.42578125" style="3" customWidth="1"/>
    <col min="3332" max="3332" width="10.42578125" style="3" bestFit="1" customWidth="1"/>
    <col min="3333" max="3333" width="19.7109375" style="3" customWidth="1"/>
    <col min="3334" max="3334" width="6.7109375" style="3" customWidth="1"/>
    <col min="3335" max="3336" width="11.5703125" style="3" customWidth="1"/>
    <col min="3337" max="3337" width="11.5703125" style="3"/>
    <col min="3338" max="3338" width="15.5703125" style="3" customWidth="1"/>
    <col min="3339" max="3584" width="11.5703125" style="3"/>
    <col min="3585" max="3585" width="36.28515625" style="3" customWidth="1"/>
    <col min="3586" max="3586" width="18.7109375" style="3" customWidth="1"/>
    <col min="3587" max="3587" width="41.42578125" style="3" customWidth="1"/>
    <col min="3588" max="3588" width="10.42578125" style="3" bestFit="1" customWidth="1"/>
    <col min="3589" max="3589" width="19.7109375" style="3" customWidth="1"/>
    <col min="3590" max="3590" width="6.7109375" style="3" customWidth="1"/>
    <col min="3591" max="3592" width="11.5703125" style="3" customWidth="1"/>
    <col min="3593" max="3593" width="11.5703125" style="3"/>
    <col min="3594" max="3594" width="15.5703125" style="3" customWidth="1"/>
    <col min="3595" max="3840" width="11.5703125" style="3"/>
    <col min="3841" max="3841" width="36.28515625" style="3" customWidth="1"/>
    <col min="3842" max="3842" width="18.7109375" style="3" customWidth="1"/>
    <col min="3843" max="3843" width="41.42578125" style="3" customWidth="1"/>
    <col min="3844" max="3844" width="10.42578125" style="3" bestFit="1" customWidth="1"/>
    <col min="3845" max="3845" width="19.7109375" style="3" customWidth="1"/>
    <col min="3846" max="3846" width="6.7109375" style="3" customWidth="1"/>
    <col min="3847" max="3848" width="11.5703125" style="3" customWidth="1"/>
    <col min="3849" max="3849" width="11.5703125" style="3"/>
    <col min="3850" max="3850" width="15.5703125" style="3" customWidth="1"/>
    <col min="3851" max="4096" width="11.5703125" style="3"/>
    <col min="4097" max="4097" width="36.28515625" style="3" customWidth="1"/>
    <col min="4098" max="4098" width="18.7109375" style="3" customWidth="1"/>
    <col min="4099" max="4099" width="41.42578125" style="3" customWidth="1"/>
    <col min="4100" max="4100" width="10.42578125" style="3" bestFit="1" customWidth="1"/>
    <col min="4101" max="4101" width="19.7109375" style="3" customWidth="1"/>
    <col min="4102" max="4102" width="6.7109375" style="3" customWidth="1"/>
    <col min="4103" max="4104" width="11.5703125" style="3" customWidth="1"/>
    <col min="4105" max="4105" width="11.5703125" style="3"/>
    <col min="4106" max="4106" width="15.5703125" style="3" customWidth="1"/>
    <col min="4107" max="4352" width="11.5703125" style="3"/>
    <col min="4353" max="4353" width="36.28515625" style="3" customWidth="1"/>
    <col min="4354" max="4354" width="18.7109375" style="3" customWidth="1"/>
    <col min="4355" max="4355" width="41.42578125" style="3" customWidth="1"/>
    <col min="4356" max="4356" width="10.42578125" style="3" bestFit="1" customWidth="1"/>
    <col min="4357" max="4357" width="19.7109375" style="3" customWidth="1"/>
    <col min="4358" max="4358" width="6.7109375" style="3" customWidth="1"/>
    <col min="4359" max="4360" width="11.5703125" style="3" customWidth="1"/>
    <col min="4361" max="4361" width="11.5703125" style="3"/>
    <col min="4362" max="4362" width="15.5703125" style="3" customWidth="1"/>
    <col min="4363" max="4608" width="11.5703125" style="3"/>
    <col min="4609" max="4609" width="36.28515625" style="3" customWidth="1"/>
    <col min="4610" max="4610" width="18.7109375" style="3" customWidth="1"/>
    <col min="4611" max="4611" width="41.42578125" style="3" customWidth="1"/>
    <col min="4612" max="4612" width="10.42578125" style="3" bestFit="1" customWidth="1"/>
    <col min="4613" max="4613" width="19.7109375" style="3" customWidth="1"/>
    <col min="4614" max="4614" width="6.7109375" style="3" customWidth="1"/>
    <col min="4615" max="4616" width="11.5703125" style="3" customWidth="1"/>
    <col min="4617" max="4617" width="11.5703125" style="3"/>
    <col min="4618" max="4618" width="15.5703125" style="3" customWidth="1"/>
    <col min="4619" max="4864" width="11.5703125" style="3"/>
    <col min="4865" max="4865" width="36.28515625" style="3" customWidth="1"/>
    <col min="4866" max="4866" width="18.7109375" style="3" customWidth="1"/>
    <col min="4867" max="4867" width="41.42578125" style="3" customWidth="1"/>
    <col min="4868" max="4868" width="10.42578125" style="3" bestFit="1" customWidth="1"/>
    <col min="4869" max="4869" width="19.7109375" style="3" customWidth="1"/>
    <col min="4870" max="4870" width="6.7109375" style="3" customWidth="1"/>
    <col min="4871" max="4872" width="11.5703125" style="3" customWidth="1"/>
    <col min="4873" max="4873" width="11.5703125" style="3"/>
    <col min="4874" max="4874" width="15.5703125" style="3" customWidth="1"/>
    <col min="4875" max="5120" width="11.5703125" style="3"/>
    <col min="5121" max="5121" width="36.28515625" style="3" customWidth="1"/>
    <col min="5122" max="5122" width="18.7109375" style="3" customWidth="1"/>
    <col min="5123" max="5123" width="41.42578125" style="3" customWidth="1"/>
    <col min="5124" max="5124" width="10.42578125" style="3" bestFit="1" customWidth="1"/>
    <col min="5125" max="5125" width="19.7109375" style="3" customWidth="1"/>
    <col min="5126" max="5126" width="6.7109375" style="3" customWidth="1"/>
    <col min="5127" max="5128" width="11.5703125" style="3" customWidth="1"/>
    <col min="5129" max="5129" width="11.5703125" style="3"/>
    <col min="5130" max="5130" width="15.5703125" style="3" customWidth="1"/>
    <col min="5131" max="5376" width="11.5703125" style="3"/>
    <col min="5377" max="5377" width="36.28515625" style="3" customWidth="1"/>
    <col min="5378" max="5378" width="18.7109375" style="3" customWidth="1"/>
    <col min="5379" max="5379" width="41.42578125" style="3" customWidth="1"/>
    <col min="5380" max="5380" width="10.42578125" style="3" bestFit="1" customWidth="1"/>
    <col min="5381" max="5381" width="19.7109375" style="3" customWidth="1"/>
    <col min="5382" max="5382" width="6.7109375" style="3" customWidth="1"/>
    <col min="5383" max="5384" width="11.5703125" style="3" customWidth="1"/>
    <col min="5385" max="5385" width="11.5703125" style="3"/>
    <col min="5386" max="5386" width="15.5703125" style="3" customWidth="1"/>
    <col min="5387" max="5632" width="11.5703125" style="3"/>
    <col min="5633" max="5633" width="36.28515625" style="3" customWidth="1"/>
    <col min="5634" max="5634" width="18.7109375" style="3" customWidth="1"/>
    <col min="5635" max="5635" width="41.42578125" style="3" customWidth="1"/>
    <col min="5636" max="5636" width="10.42578125" style="3" bestFit="1" customWidth="1"/>
    <col min="5637" max="5637" width="19.7109375" style="3" customWidth="1"/>
    <col min="5638" max="5638" width="6.7109375" style="3" customWidth="1"/>
    <col min="5639" max="5640" width="11.5703125" style="3" customWidth="1"/>
    <col min="5641" max="5641" width="11.5703125" style="3"/>
    <col min="5642" max="5642" width="15.5703125" style="3" customWidth="1"/>
    <col min="5643" max="5888" width="11.5703125" style="3"/>
    <col min="5889" max="5889" width="36.28515625" style="3" customWidth="1"/>
    <col min="5890" max="5890" width="18.7109375" style="3" customWidth="1"/>
    <col min="5891" max="5891" width="41.42578125" style="3" customWidth="1"/>
    <col min="5892" max="5892" width="10.42578125" style="3" bestFit="1" customWidth="1"/>
    <col min="5893" max="5893" width="19.7109375" style="3" customWidth="1"/>
    <col min="5894" max="5894" width="6.7109375" style="3" customWidth="1"/>
    <col min="5895" max="5896" width="11.5703125" style="3" customWidth="1"/>
    <col min="5897" max="5897" width="11.5703125" style="3"/>
    <col min="5898" max="5898" width="15.5703125" style="3" customWidth="1"/>
    <col min="5899" max="6144" width="11.5703125" style="3"/>
    <col min="6145" max="6145" width="36.28515625" style="3" customWidth="1"/>
    <col min="6146" max="6146" width="18.7109375" style="3" customWidth="1"/>
    <col min="6147" max="6147" width="41.42578125" style="3" customWidth="1"/>
    <col min="6148" max="6148" width="10.42578125" style="3" bestFit="1" customWidth="1"/>
    <col min="6149" max="6149" width="19.7109375" style="3" customWidth="1"/>
    <col min="6150" max="6150" width="6.7109375" style="3" customWidth="1"/>
    <col min="6151" max="6152" width="11.5703125" style="3" customWidth="1"/>
    <col min="6153" max="6153" width="11.5703125" style="3"/>
    <col min="6154" max="6154" width="15.5703125" style="3" customWidth="1"/>
    <col min="6155" max="6400" width="11.5703125" style="3"/>
    <col min="6401" max="6401" width="36.28515625" style="3" customWidth="1"/>
    <col min="6402" max="6402" width="18.7109375" style="3" customWidth="1"/>
    <col min="6403" max="6403" width="41.42578125" style="3" customWidth="1"/>
    <col min="6404" max="6404" width="10.42578125" style="3" bestFit="1" customWidth="1"/>
    <col min="6405" max="6405" width="19.7109375" style="3" customWidth="1"/>
    <col min="6406" max="6406" width="6.7109375" style="3" customWidth="1"/>
    <col min="6407" max="6408" width="11.5703125" style="3" customWidth="1"/>
    <col min="6409" max="6409" width="11.5703125" style="3"/>
    <col min="6410" max="6410" width="15.5703125" style="3" customWidth="1"/>
    <col min="6411" max="6656" width="11.5703125" style="3"/>
    <col min="6657" max="6657" width="36.28515625" style="3" customWidth="1"/>
    <col min="6658" max="6658" width="18.7109375" style="3" customWidth="1"/>
    <col min="6659" max="6659" width="41.42578125" style="3" customWidth="1"/>
    <col min="6660" max="6660" width="10.42578125" style="3" bestFit="1" customWidth="1"/>
    <col min="6661" max="6661" width="19.7109375" style="3" customWidth="1"/>
    <col min="6662" max="6662" width="6.7109375" style="3" customWidth="1"/>
    <col min="6663" max="6664" width="11.5703125" style="3" customWidth="1"/>
    <col min="6665" max="6665" width="11.5703125" style="3"/>
    <col min="6666" max="6666" width="15.5703125" style="3" customWidth="1"/>
    <col min="6667" max="6912" width="11.5703125" style="3"/>
    <col min="6913" max="6913" width="36.28515625" style="3" customWidth="1"/>
    <col min="6914" max="6914" width="18.7109375" style="3" customWidth="1"/>
    <col min="6915" max="6915" width="41.42578125" style="3" customWidth="1"/>
    <col min="6916" max="6916" width="10.42578125" style="3" bestFit="1" customWidth="1"/>
    <col min="6917" max="6917" width="19.7109375" style="3" customWidth="1"/>
    <col min="6918" max="6918" width="6.7109375" style="3" customWidth="1"/>
    <col min="6919" max="6920" width="11.5703125" style="3" customWidth="1"/>
    <col min="6921" max="6921" width="11.5703125" style="3"/>
    <col min="6922" max="6922" width="15.5703125" style="3" customWidth="1"/>
    <col min="6923" max="7168" width="11.5703125" style="3"/>
    <col min="7169" max="7169" width="36.28515625" style="3" customWidth="1"/>
    <col min="7170" max="7170" width="18.7109375" style="3" customWidth="1"/>
    <col min="7171" max="7171" width="41.42578125" style="3" customWidth="1"/>
    <col min="7172" max="7172" width="10.42578125" style="3" bestFit="1" customWidth="1"/>
    <col min="7173" max="7173" width="19.7109375" style="3" customWidth="1"/>
    <col min="7174" max="7174" width="6.7109375" style="3" customWidth="1"/>
    <col min="7175" max="7176" width="11.5703125" style="3" customWidth="1"/>
    <col min="7177" max="7177" width="11.5703125" style="3"/>
    <col min="7178" max="7178" width="15.5703125" style="3" customWidth="1"/>
    <col min="7179" max="7424" width="11.5703125" style="3"/>
    <col min="7425" max="7425" width="36.28515625" style="3" customWidth="1"/>
    <col min="7426" max="7426" width="18.7109375" style="3" customWidth="1"/>
    <col min="7427" max="7427" width="41.42578125" style="3" customWidth="1"/>
    <col min="7428" max="7428" width="10.42578125" style="3" bestFit="1" customWidth="1"/>
    <col min="7429" max="7429" width="19.7109375" style="3" customWidth="1"/>
    <col min="7430" max="7430" width="6.7109375" style="3" customWidth="1"/>
    <col min="7431" max="7432" width="11.5703125" style="3" customWidth="1"/>
    <col min="7433" max="7433" width="11.5703125" style="3"/>
    <col min="7434" max="7434" width="15.5703125" style="3" customWidth="1"/>
    <col min="7435" max="7680" width="11.5703125" style="3"/>
    <col min="7681" max="7681" width="36.28515625" style="3" customWidth="1"/>
    <col min="7682" max="7682" width="18.7109375" style="3" customWidth="1"/>
    <col min="7683" max="7683" width="41.42578125" style="3" customWidth="1"/>
    <col min="7684" max="7684" width="10.42578125" style="3" bestFit="1" customWidth="1"/>
    <col min="7685" max="7685" width="19.7109375" style="3" customWidth="1"/>
    <col min="7686" max="7686" width="6.7109375" style="3" customWidth="1"/>
    <col min="7687" max="7688" width="11.5703125" style="3" customWidth="1"/>
    <col min="7689" max="7689" width="11.5703125" style="3"/>
    <col min="7690" max="7690" width="15.5703125" style="3" customWidth="1"/>
    <col min="7691" max="7936" width="11.5703125" style="3"/>
    <col min="7937" max="7937" width="36.28515625" style="3" customWidth="1"/>
    <col min="7938" max="7938" width="18.7109375" style="3" customWidth="1"/>
    <col min="7939" max="7939" width="41.42578125" style="3" customWidth="1"/>
    <col min="7940" max="7940" width="10.42578125" style="3" bestFit="1" customWidth="1"/>
    <col min="7941" max="7941" width="19.7109375" style="3" customWidth="1"/>
    <col min="7942" max="7942" width="6.7109375" style="3" customWidth="1"/>
    <col min="7943" max="7944" width="11.5703125" style="3" customWidth="1"/>
    <col min="7945" max="7945" width="11.5703125" style="3"/>
    <col min="7946" max="7946" width="15.5703125" style="3" customWidth="1"/>
    <col min="7947" max="8192" width="11.5703125" style="3"/>
    <col min="8193" max="8193" width="36.28515625" style="3" customWidth="1"/>
    <col min="8194" max="8194" width="18.7109375" style="3" customWidth="1"/>
    <col min="8195" max="8195" width="41.42578125" style="3" customWidth="1"/>
    <col min="8196" max="8196" width="10.42578125" style="3" bestFit="1" customWidth="1"/>
    <col min="8197" max="8197" width="19.7109375" style="3" customWidth="1"/>
    <col min="8198" max="8198" width="6.7109375" style="3" customWidth="1"/>
    <col min="8199" max="8200" width="11.5703125" style="3" customWidth="1"/>
    <col min="8201" max="8201" width="11.5703125" style="3"/>
    <col min="8202" max="8202" width="15.5703125" style="3" customWidth="1"/>
    <col min="8203" max="8448" width="11.5703125" style="3"/>
    <col min="8449" max="8449" width="36.28515625" style="3" customWidth="1"/>
    <col min="8450" max="8450" width="18.7109375" style="3" customWidth="1"/>
    <col min="8451" max="8451" width="41.42578125" style="3" customWidth="1"/>
    <col min="8452" max="8452" width="10.42578125" style="3" bestFit="1" customWidth="1"/>
    <col min="8453" max="8453" width="19.7109375" style="3" customWidth="1"/>
    <col min="8454" max="8454" width="6.7109375" style="3" customWidth="1"/>
    <col min="8455" max="8456" width="11.5703125" style="3" customWidth="1"/>
    <col min="8457" max="8457" width="11.5703125" style="3"/>
    <col min="8458" max="8458" width="15.5703125" style="3" customWidth="1"/>
    <col min="8459" max="8704" width="11.5703125" style="3"/>
    <col min="8705" max="8705" width="36.28515625" style="3" customWidth="1"/>
    <col min="8706" max="8706" width="18.7109375" style="3" customWidth="1"/>
    <col min="8707" max="8707" width="41.42578125" style="3" customWidth="1"/>
    <col min="8708" max="8708" width="10.42578125" style="3" bestFit="1" customWidth="1"/>
    <col min="8709" max="8709" width="19.7109375" style="3" customWidth="1"/>
    <col min="8710" max="8710" width="6.7109375" style="3" customWidth="1"/>
    <col min="8711" max="8712" width="11.5703125" style="3" customWidth="1"/>
    <col min="8713" max="8713" width="11.5703125" style="3"/>
    <col min="8714" max="8714" width="15.5703125" style="3" customWidth="1"/>
    <col min="8715" max="8960" width="11.5703125" style="3"/>
    <col min="8961" max="8961" width="36.28515625" style="3" customWidth="1"/>
    <col min="8962" max="8962" width="18.7109375" style="3" customWidth="1"/>
    <col min="8963" max="8963" width="41.42578125" style="3" customWidth="1"/>
    <col min="8964" max="8964" width="10.42578125" style="3" bestFit="1" customWidth="1"/>
    <col min="8965" max="8965" width="19.7109375" style="3" customWidth="1"/>
    <col min="8966" max="8966" width="6.7109375" style="3" customWidth="1"/>
    <col min="8967" max="8968" width="11.5703125" style="3" customWidth="1"/>
    <col min="8969" max="8969" width="11.5703125" style="3"/>
    <col min="8970" max="8970" width="15.5703125" style="3" customWidth="1"/>
    <col min="8971" max="9216" width="11.5703125" style="3"/>
    <col min="9217" max="9217" width="36.28515625" style="3" customWidth="1"/>
    <col min="9218" max="9218" width="18.7109375" style="3" customWidth="1"/>
    <col min="9219" max="9219" width="41.42578125" style="3" customWidth="1"/>
    <col min="9220" max="9220" width="10.42578125" style="3" bestFit="1" customWidth="1"/>
    <col min="9221" max="9221" width="19.7109375" style="3" customWidth="1"/>
    <col min="9222" max="9222" width="6.7109375" style="3" customWidth="1"/>
    <col min="9223" max="9224" width="11.5703125" style="3" customWidth="1"/>
    <col min="9225" max="9225" width="11.5703125" style="3"/>
    <col min="9226" max="9226" width="15.5703125" style="3" customWidth="1"/>
    <col min="9227" max="9472" width="11.5703125" style="3"/>
    <col min="9473" max="9473" width="36.28515625" style="3" customWidth="1"/>
    <col min="9474" max="9474" width="18.7109375" style="3" customWidth="1"/>
    <col min="9475" max="9475" width="41.42578125" style="3" customWidth="1"/>
    <col min="9476" max="9476" width="10.42578125" style="3" bestFit="1" customWidth="1"/>
    <col min="9477" max="9477" width="19.7109375" style="3" customWidth="1"/>
    <col min="9478" max="9478" width="6.7109375" style="3" customWidth="1"/>
    <col min="9479" max="9480" width="11.5703125" style="3" customWidth="1"/>
    <col min="9481" max="9481" width="11.5703125" style="3"/>
    <col min="9482" max="9482" width="15.5703125" style="3" customWidth="1"/>
    <col min="9483" max="9728" width="11.5703125" style="3"/>
    <col min="9729" max="9729" width="36.28515625" style="3" customWidth="1"/>
    <col min="9730" max="9730" width="18.7109375" style="3" customWidth="1"/>
    <col min="9731" max="9731" width="41.42578125" style="3" customWidth="1"/>
    <col min="9732" max="9732" width="10.42578125" style="3" bestFit="1" customWidth="1"/>
    <col min="9733" max="9733" width="19.7109375" style="3" customWidth="1"/>
    <col min="9734" max="9734" width="6.7109375" style="3" customWidth="1"/>
    <col min="9735" max="9736" width="11.5703125" style="3" customWidth="1"/>
    <col min="9737" max="9737" width="11.5703125" style="3"/>
    <col min="9738" max="9738" width="15.5703125" style="3" customWidth="1"/>
    <col min="9739" max="9984" width="11.5703125" style="3"/>
    <col min="9985" max="9985" width="36.28515625" style="3" customWidth="1"/>
    <col min="9986" max="9986" width="18.7109375" style="3" customWidth="1"/>
    <col min="9987" max="9987" width="41.42578125" style="3" customWidth="1"/>
    <col min="9988" max="9988" width="10.42578125" style="3" bestFit="1" customWidth="1"/>
    <col min="9989" max="9989" width="19.7109375" style="3" customWidth="1"/>
    <col min="9990" max="9990" width="6.7109375" style="3" customWidth="1"/>
    <col min="9991" max="9992" width="11.5703125" style="3" customWidth="1"/>
    <col min="9993" max="9993" width="11.5703125" style="3"/>
    <col min="9994" max="9994" width="15.5703125" style="3" customWidth="1"/>
    <col min="9995" max="10240" width="11.5703125" style="3"/>
    <col min="10241" max="10241" width="36.28515625" style="3" customWidth="1"/>
    <col min="10242" max="10242" width="18.7109375" style="3" customWidth="1"/>
    <col min="10243" max="10243" width="41.42578125" style="3" customWidth="1"/>
    <col min="10244" max="10244" width="10.42578125" style="3" bestFit="1" customWidth="1"/>
    <col min="10245" max="10245" width="19.7109375" style="3" customWidth="1"/>
    <col min="10246" max="10246" width="6.7109375" style="3" customWidth="1"/>
    <col min="10247" max="10248" width="11.5703125" style="3" customWidth="1"/>
    <col min="10249" max="10249" width="11.5703125" style="3"/>
    <col min="10250" max="10250" width="15.5703125" style="3" customWidth="1"/>
    <col min="10251" max="10496" width="11.5703125" style="3"/>
    <col min="10497" max="10497" width="36.28515625" style="3" customWidth="1"/>
    <col min="10498" max="10498" width="18.7109375" style="3" customWidth="1"/>
    <col min="10499" max="10499" width="41.42578125" style="3" customWidth="1"/>
    <col min="10500" max="10500" width="10.42578125" style="3" bestFit="1" customWidth="1"/>
    <col min="10501" max="10501" width="19.7109375" style="3" customWidth="1"/>
    <col min="10502" max="10502" width="6.7109375" style="3" customWidth="1"/>
    <col min="10503" max="10504" width="11.5703125" style="3" customWidth="1"/>
    <col min="10505" max="10505" width="11.5703125" style="3"/>
    <col min="10506" max="10506" width="15.5703125" style="3" customWidth="1"/>
    <col min="10507" max="10752" width="11.5703125" style="3"/>
    <col min="10753" max="10753" width="36.28515625" style="3" customWidth="1"/>
    <col min="10754" max="10754" width="18.7109375" style="3" customWidth="1"/>
    <col min="10755" max="10755" width="41.42578125" style="3" customWidth="1"/>
    <col min="10756" max="10756" width="10.42578125" style="3" bestFit="1" customWidth="1"/>
    <col min="10757" max="10757" width="19.7109375" style="3" customWidth="1"/>
    <col min="10758" max="10758" width="6.7109375" style="3" customWidth="1"/>
    <col min="10759" max="10760" width="11.5703125" style="3" customWidth="1"/>
    <col min="10761" max="10761" width="11.5703125" style="3"/>
    <col min="10762" max="10762" width="15.5703125" style="3" customWidth="1"/>
    <col min="10763" max="11008" width="11.5703125" style="3"/>
    <col min="11009" max="11009" width="36.28515625" style="3" customWidth="1"/>
    <col min="11010" max="11010" width="18.7109375" style="3" customWidth="1"/>
    <col min="11011" max="11011" width="41.42578125" style="3" customWidth="1"/>
    <col min="11012" max="11012" width="10.42578125" style="3" bestFit="1" customWidth="1"/>
    <col min="11013" max="11013" width="19.7109375" style="3" customWidth="1"/>
    <col min="11014" max="11014" width="6.7109375" style="3" customWidth="1"/>
    <col min="11015" max="11016" width="11.5703125" style="3" customWidth="1"/>
    <col min="11017" max="11017" width="11.5703125" style="3"/>
    <col min="11018" max="11018" width="15.5703125" style="3" customWidth="1"/>
    <col min="11019" max="11264" width="11.5703125" style="3"/>
    <col min="11265" max="11265" width="36.28515625" style="3" customWidth="1"/>
    <col min="11266" max="11266" width="18.7109375" style="3" customWidth="1"/>
    <col min="11267" max="11267" width="41.42578125" style="3" customWidth="1"/>
    <col min="11268" max="11268" width="10.42578125" style="3" bestFit="1" customWidth="1"/>
    <col min="11269" max="11269" width="19.7109375" style="3" customWidth="1"/>
    <col min="11270" max="11270" width="6.7109375" style="3" customWidth="1"/>
    <col min="11271" max="11272" width="11.5703125" style="3" customWidth="1"/>
    <col min="11273" max="11273" width="11.5703125" style="3"/>
    <col min="11274" max="11274" width="15.5703125" style="3" customWidth="1"/>
    <col min="11275" max="11520" width="11.5703125" style="3"/>
    <col min="11521" max="11521" width="36.28515625" style="3" customWidth="1"/>
    <col min="11522" max="11522" width="18.7109375" style="3" customWidth="1"/>
    <col min="11523" max="11523" width="41.42578125" style="3" customWidth="1"/>
    <col min="11524" max="11524" width="10.42578125" style="3" bestFit="1" customWidth="1"/>
    <col min="11525" max="11525" width="19.7109375" style="3" customWidth="1"/>
    <col min="11526" max="11526" width="6.7109375" style="3" customWidth="1"/>
    <col min="11527" max="11528" width="11.5703125" style="3" customWidth="1"/>
    <col min="11529" max="11529" width="11.5703125" style="3"/>
    <col min="11530" max="11530" width="15.5703125" style="3" customWidth="1"/>
    <col min="11531" max="11776" width="11.5703125" style="3"/>
    <col min="11777" max="11777" width="36.28515625" style="3" customWidth="1"/>
    <col min="11778" max="11778" width="18.7109375" style="3" customWidth="1"/>
    <col min="11779" max="11779" width="41.42578125" style="3" customWidth="1"/>
    <col min="11780" max="11780" width="10.42578125" style="3" bestFit="1" customWidth="1"/>
    <col min="11781" max="11781" width="19.7109375" style="3" customWidth="1"/>
    <col min="11782" max="11782" width="6.7109375" style="3" customWidth="1"/>
    <col min="11783" max="11784" width="11.5703125" style="3" customWidth="1"/>
    <col min="11785" max="11785" width="11.5703125" style="3"/>
    <col min="11786" max="11786" width="15.5703125" style="3" customWidth="1"/>
    <col min="11787" max="12032" width="11.5703125" style="3"/>
    <col min="12033" max="12033" width="36.28515625" style="3" customWidth="1"/>
    <col min="12034" max="12034" width="18.7109375" style="3" customWidth="1"/>
    <col min="12035" max="12035" width="41.42578125" style="3" customWidth="1"/>
    <col min="12036" max="12036" width="10.42578125" style="3" bestFit="1" customWidth="1"/>
    <col min="12037" max="12037" width="19.7109375" style="3" customWidth="1"/>
    <col min="12038" max="12038" width="6.7109375" style="3" customWidth="1"/>
    <col min="12039" max="12040" width="11.5703125" style="3" customWidth="1"/>
    <col min="12041" max="12041" width="11.5703125" style="3"/>
    <col min="12042" max="12042" width="15.5703125" style="3" customWidth="1"/>
    <col min="12043" max="12288" width="11.5703125" style="3"/>
    <col min="12289" max="12289" width="36.28515625" style="3" customWidth="1"/>
    <col min="12290" max="12290" width="18.7109375" style="3" customWidth="1"/>
    <col min="12291" max="12291" width="41.42578125" style="3" customWidth="1"/>
    <col min="12292" max="12292" width="10.42578125" style="3" bestFit="1" customWidth="1"/>
    <col min="12293" max="12293" width="19.7109375" style="3" customWidth="1"/>
    <col min="12294" max="12294" width="6.7109375" style="3" customWidth="1"/>
    <col min="12295" max="12296" width="11.5703125" style="3" customWidth="1"/>
    <col min="12297" max="12297" width="11.5703125" style="3"/>
    <col min="12298" max="12298" width="15.5703125" style="3" customWidth="1"/>
    <col min="12299" max="12544" width="11.5703125" style="3"/>
    <col min="12545" max="12545" width="36.28515625" style="3" customWidth="1"/>
    <col min="12546" max="12546" width="18.7109375" style="3" customWidth="1"/>
    <col min="12547" max="12547" width="41.42578125" style="3" customWidth="1"/>
    <col min="12548" max="12548" width="10.42578125" style="3" bestFit="1" customWidth="1"/>
    <col min="12549" max="12549" width="19.7109375" style="3" customWidth="1"/>
    <col min="12550" max="12550" width="6.7109375" style="3" customWidth="1"/>
    <col min="12551" max="12552" width="11.5703125" style="3" customWidth="1"/>
    <col min="12553" max="12553" width="11.5703125" style="3"/>
    <col min="12554" max="12554" width="15.5703125" style="3" customWidth="1"/>
    <col min="12555" max="12800" width="11.5703125" style="3"/>
    <col min="12801" max="12801" width="36.28515625" style="3" customWidth="1"/>
    <col min="12802" max="12802" width="18.7109375" style="3" customWidth="1"/>
    <col min="12803" max="12803" width="41.42578125" style="3" customWidth="1"/>
    <col min="12804" max="12804" width="10.42578125" style="3" bestFit="1" customWidth="1"/>
    <col min="12805" max="12805" width="19.7109375" style="3" customWidth="1"/>
    <col min="12806" max="12806" width="6.7109375" style="3" customWidth="1"/>
    <col min="12807" max="12808" width="11.5703125" style="3" customWidth="1"/>
    <col min="12809" max="12809" width="11.5703125" style="3"/>
    <col min="12810" max="12810" width="15.5703125" style="3" customWidth="1"/>
    <col min="12811" max="13056" width="11.5703125" style="3"/>
    <col min="13057" max="13057" width="36.28515625" style="3" customWidth="1"/>
    <col min="13058" max="13058" width="18.7109375" style="3" customWidth="1"/>
    <col min="13059" max="13059" width="41.42578125" style="3" customWidth="1"/>
    <col min="13060" max="13060" width="10.42578125" style="3" bestFit="1" customWidth="1"/>
    <col min="13061" max="13061" width="19.7109375" style="3" customWidth="1"/>
    <col min="13062" max="13062" width="6.7109375" style="3" customWidth="1"/>
    <col min="13063" max="13064" width="11.5703125" style="3" customWidth="1"/>
    <col min="13065" max="13065" width="11.5703125" style="3"/>
    <col min="13066" max="13066" width="15.5703125" style="3" customWidth="1"/>
    <col min="13067" max="13312" width="11.5703125" style="3"/>
    <col min="13313" max="13313" width="36.28515625" style="3" customWidth="1"/>
    <col min="13314" max="13314" width="18.7109375" style="3" customWidth="1"/>
    <col min="13315" max="13315" width="41.42578125" style="3" customWidth="1"/>
    <col min="13316" max="13316" width="10.42578125" style="3" bestFit="1" customWidth="1"/>
    <col min="13317" max="13317" width="19.7109375" style="3" customWidth="1"/>
    <col min="13318" max="13318" width="6.7109375" style="3" customWidth="1"/>
    <col min="13319" max="13320" width="11.5703125" style="3" customWidth="1"/>
    <col min="13321" max="13321" width="11.5703125" style="3"/>
    <col min="13322" max="13322" width="15.5703125" style="3" customWidth="1"/>
    <col min="13323" max="13568" width="11.5703125" style="3"/>
    <col min="13569" max="13569" width="36.28515625" style="3" customWidth="1"/>
    <col min="13570" max="13570" width="18.7109375" style="3" customWidth="1"/>
    <col min="13571" max="13571" width="41.42578125" style="3" customWidth="1"/>
    <col min="13572" max="13572" width="10.42578125" style="3" bestFit="1" customWidth="1"/>
    <col min="13573" max="13573" width="19.7109375" style="3" customWidth="1"/>
    <col min="13574" max="13574" width="6.7109375" style="3" customWidth="1"/>
    <col min="13575" max="13576" width="11.5703125" style="3" customWidth="1"/>
    <col min="13577" max="13577" width="11.5703125" style="3"/>
    <col min="13578" max="13578" width="15.5703125" style="3" customWidth="1"/>
    <col min="13579" max="13824" width="11.5703125" style="3"/>
    <col min="13825" max="13825" width="36.28515625" style="3" customWidth="1"/>
    <col min="13826" max="13826" width="18.7109375" style="3" customWidth="1"/>
    <col min="13827" max="13827" width="41.42578125" style="3" customWidth="1"/>
    <col min="13828" max="13828" width="10.42578125" style="3" bestFit="1" customWidth="1"/>
    <col min="13829" max="13829" width="19.7109375" style="3" customWidth="1"/>
    <col min="13830" max="13830" width="6.7109375" style="3" customWidth="1"/>
    <col min="13831" max="13832" width="11.5703125" style="3" customWidth="1"/>
    <col min="13833" max="13833" width="11.5703125" style="3"/>
    <col min="13834" max="13834" width="15.5703125" style="3" customWidth="1"/>
    <col min="13835" max="14080" width="11.5703125" style="3"/>
    <col min="14081" max="14081" width="36.28515625" style="3" customWidth="1"/>
    <col min="14082" max="14082" width="18.7109375" style="3" customWidth="1"/>
    <col min="14083" max="14083" width="41.42578125" style="3" customWidth="1"/>
    <col min="14084" max="14084" width="10.42578125" style="3" bestFit="1" customWidth="1"/>
    <col min="14085" max="14085" width="19.7109375" style="3" customWidth="1"/>
    <col min="14086" max="14086" width="6.7109375" style="3" customWidth="1"/>
    <col min="14087" max="14088" width="11.5703125" style="3" customWidth="1"/>
    <col min="14089" max="14089" width="11.5703125" style="3"/>
    <col min="14090" max="14090" width="15.5703125" style="3" customWidth="1"/>
    <col min="14091" max="14336" width="11.5703125" style="3"/>
    <col min="14337" max="14337" width="36.28515625" style="3" customWidth="1"/>
    <col min="14338" max="14338" width="18.7109375" style="3" customWidth="1"/>
    <col min="14339" max="14339" width="41.42578125" style="3" customWidth="1"/>
    <col min="14340" max="14340" width="10.42578125" style="3" bestFit="1" customWidth="1"/>
    <col min="14341" max="14341" width="19.7109375" style="3" customWidth="1"/>
    <col min="14342" max="14342" width="6.7109375" style="3" customWidth="1"/>
    <col min="14343" max="14344" width="11.5703125" style="3" customWidth="1"/>
    <col min="14345" max="14345" width="11.5703125" style="3"/>
    <col min="14346" max="14346" width="15.5703125" style="3" customWidth="1"/>
    <col min="14347" max="14592" width="11.5703125" style="3"/>
    <col min="14593" max="14593" width="36.28515625" style="3" customWidth="1"/>
    <col min="14594" max="14594" width="18.7109375" style="3" customWidth="1"/>
    <col min="14595" max="14595" width="41.42578125" style="3" customWidth="1"/>
    <col min="14596" max="14596" width="10.42578125" style="3" bestFit="1" customWidth="1"/>
    <col min="14597" max="14597" width="19.7109375" style="3" customWidth="1"/>
    <col min="14598" max="14598" width="6.7109375" style="3" customWidth="1"/>
    <col min="14599" max="14600" width="11.5703125" style="3" customWidth="1"/>
    <col min="14601" max="14601" width="11.5703125" style="3"/>
    <col min="14602" max="14602" width="15.5703125" style="3" customWidth="1"/>
    <col min="14603" max="14848" width="11.5703125" style="3"/>
    <col min="14849" max="14849" width="36.28515625" style="3" customWidth="1"/>
    <col min="14850" max="14850" width="18.7109375" style="3" customWidth="1"/>
    <col min="14851" max="14851" width="41.42578125" style="3" customWidth="1"/>
    <col min="14852" max="14852" width="10.42578125" style="3" bestFit="1" customWidth="1"/>
    <col min="14853" max="14853" width="19.7109375" style="3" customWidth="1"/>
    <col min="14854" max="14854" width="6.7109375" style="3" customWidth="1"/>
    <col min="14855" max="14856" width="11.5703125" style="3" customWidth="1"/>
    <col min="14857" max="14857" width="11.5703125" style="3"/>
    <col min="14858" max="14858" width="15.5703125" style="3" customWidth="1"/>
    <col min="14859" max="15104" width="11.5703125" style="3"/>
    <col min="15105" max="15105" width="36.28515625" style="3" customWidth="1"/>
    <col min="15106" max="15106" width="18.7109375" style="3" customWidth="1"/>
    <col min="15107" max="15107" width="41.42578125" style="3" customWidth="1"/>
    <col min="15108" max="15108" width="10.42578125" style="3" bestFit="1" customWidth="1"/>
    <col min="15109" max="15109" width="19.7109375" style="3" customWidth="1"/>
    <col min="15110" max="15110" width="6.7109375" style="3" customWidth="1"/>
    <col min="15111" max="15112" width="11.5703125" style="3" customWidth="1"/>
    <col min="15113" max="15113" width="11.5703125" style="3"/>
    <col min="15114" max="15114" width="15.5703125" style="3" customWidth="1"/>
    <col min="15115" max="15360" width="11.5703125" style="3"/>
    <col min="15361" max="15361" width="36.28515625" style="3" customWidth="1"/>
    <col min="15362" max="15362" width="18.7109375" style="3" customWidth="1"/>
    <col min="15363" max="15363" width="41.42578125" style="3" customWidth="1"/>
    <col min="15364" max="15364" width="10.42578125" style="3" bestFit="1" customWidth="1"/>
    <col min="15365" max="15365" width="19.7109375" style="3" customWidth="1"/>
    <col min="15366" max="15366" width="6.7109375" style="3" customWidth="1"/>
    <col min="15367" max="15368" width="11.5703125" style="3" customWidth="1"/>
    <col min="15369" max="15369" width="11.5703125" style="3"/>
    <col min="15370" max="15370" width="15.5703125" style="3" customWidth="1"/>
    <col min="15371" max="15616" width="11.5703125" style="3"/>
    <col min="15617" max="15617" width="36.28515625" style="3" customWidth="1"/>
    <col min="15618" max="15618" width="18.7109375" style="3" customWidth="1"/>
    <col min="15619" max="15619" width="41.42578125" style="3" customWidth="1"/>
    <col min="15620" max="15620" width="10.42578125" style="3" bestFit="1" customWidth="1"/>
    <col min="15621" max="15621" width="19.7109375" style="3" customWidth="1"/>
    <col min="15622" max="15622" width="6.7109375" style="3" customWidth="1"/>
    <col min="15623" max="15624" width="11.5703125" style="3" customWidth="1"/>
    <col min="15625" max="15625" width="11.5703125" style="3"/>
    <col min="15626" max="15626" width="15.5703125" style="3" customWidth="1"/>
    <col min="15627" max="15872" width="11.5703125" style="3"/>
    <col min="15873" max="15873" width="36.28515625" style="3" customWidth="1"/>
    <col min="15874" max="15874" width="18.7109375" style="3" customWidth="1"/>
    <col min="15875" max="15875" width="41.42578125" style="3" customWidth="1"/>
    <col min="15876" max="15876" width="10.42578125" style="3" bestFit="1" customWidth="1"/>
    <col min="15877" max="15877" width="19.7109375" style="3" customWidth="1"/>
    <col min="15878" max="15878" width="6.7109375" style="3" customWidth="1"/>
    <col min="15879" max="15880" width="11.5703125" style="3" customWidth="1"/>
    <col min="15881" max="15881" width="11.5703125" style="3"/>
    <col min="15882" max="15882" width="15.5703125" style="3" customWidth="1"/>
    <col min="15883" max="16128" width="11.5703125" style="3"/>
    <col min="16129" max="16129" width="36.28515625" style="3" customWidth="1"/>
    <col min="16130" max="16130" width="18.7109375" style="3" customWidth="1"/>
    <col min="16131" max="16131" width="41.42578125" style="3" customWidth="1"/>
    <col min="16132" max="16132" width="10.42578125" style="3" bestFit="1" customWidth="1"/>
    <col min="16133" max="16133" width="19.7109375" style="3" customWidth="1"/>
    <col min="16134" max="16134" width="6.7109375" style="3" customWidth="1"/>
    <col min="16135" max="16136" width="11.5703125" style="3" customWidth="1"/>
    <col min="16137" max="16137" width="11.5703125" style="3"/>
    <col min="16138" max="16138" width="15.5703125" style="3" customWidth="1"/>
    <col min="16139" max="16384" width="11.5703125" style="3"/>
  </cols>
  <sheetData>
    <row r="1" spans="1:15" x14ac:dyDescent="0.25">
      <c r="A1" s="107" t="s">
        <v>736</v>
      </c>
    </row>
    <row r="2" spans="1:15" ht="17.25" customHeight="1" x14ac:dyDescent="0.25">
      <c r="A2" s="1062" t="s">
        <v>737</v>
      </c>
      <c r="B2" s="1062"/>
      <c r="C2" s="1062"/>
    </row>
    <row r="4" spans="1:15" x14ac:dyDescent="0.25">
      <c r="A4" s="148" t="s">
        <v>718</v>
      </c>
      <c r="B4" s="149" t="s">
        <v>816</v>
      </c>
      <c r="C4" s="150" t="s">
        <v>719</v>
      </c>
    </row>
    <row r="5" spans="1:15" ht="15.75" thickBot="1" x14ac:dyDescent="0.3">
      <c r="A5" s="151"/>
      <c r="B5" s="152"/>
      <c r="C5" s="152"/>
    </row>
    <row r="6" spans="1:15" ht="15.75" thickBot="1" x14ac:dyDescent="0.3">
      <c r="A6" s="153" t="s">
        <v>738</v>
      </c>
      <c r="B6" s="487">
        <f>SUM(B8:B16)</f>
        <v>21286.484337331145</v>
      </c>
      <c r="C6" s="154">
        <f>B6/$B$20</f>
        <v>0.98167968484159263</v>
      </c>
    </row>
    <row r="7" spans="1:15" x14ac:dyDescent="0.25">
      <c r="A7" s="130"/>
      <c r="B7" s="488"/>
      <c r="C7" s="155"/>
    </row>
    <row r="8" spans="1:15" x14ac:dyDescent="0.25">
      <c r="A8" s="121" t="s">
        <v>1</v>
      </c>
      <c r="B8" s="156">
        <v>9975.8004934500004</v>
      </c>
      <c r="C8" s="157">
        <f t="shared" ref="C8:C16" si="0">B8/$B$20</f>
        <v>0.46005909333172823</v>
      </c>
      <c r="N8"/>
    </row>
    <row r="9" spans="1:15" x14ac:dyDescent="0.25">
      <c r="A9" s="121" t="s">
        <v>2</v>
      </c>
      <c r="B9" s="156">
        <v>7833.0252994899993</v>
      </c>
      <c r="C9" s="157">
        <f t="shared" si="0"/>
        <v>0.36123963382126356</v>
      </c>
      <c r="N9"/>
      <c r="O9"/>
    </row>
    <row r="10" spans="1:15" x14ac:dyDescent="0.25">
      <c r="A10" s="121" t="s">
        <v>3</v>
      </c>
      <c r="B10" s="156">
        <v>1051.6608263099999</v>
      </c>
      <c r="C10" s="157">
        <f t="shared" si="0"/>
        <v>4.8499980183279487E-2</v>
      </c>
      <c r="N10"/>
      <c r="O10"/>
    </row>
    <row r="11" spans="1:15" x14ac:dyDescent="0.25">
      <c r="A11" s="121" t="s">
        <v>4</v>
      </c>
      <c r="B11" s="156">
        <v>59.878901560000003</v>
      </c>
      <c r="C11" s="157">
        <f t="shared" si="0"/>
        <v>2.7614659274191591E-3</v>
      </c>
      <c r="N11"/>
      <c r="O11"/>
    </row>
    <row r="12" spans="1:15" x14ac:dyDescent="0.25">
      <c r="A12" s="121" t="s">
        <v>272</v>
      </c>
      <c r="B12" s="156">
        <v>853.25983680999991</v>
      </c>
      <c r="C12" s="157">
        <f t="shared" si="0"/>
        <v>3.9350220281262734E-2</v>
      </c>
      <c r="N12"/>
      <c r="O12"/>
    </row>
    <row r="13" spans="1:15" x14ac:dyDescent="0.25">
      <c r="A13" s="121" t="s">
        <v>273</v>
      </c>
      <c r="B13" s="156">
        <v>378.60964047000004</v>
      </c>
      <c r="C13" s="157">
        <f t="shared" si="0"/>
        <v>1.7460534423843613E-2</v>
      </c>
      <c r="N13"/>
      <c r="O13"/>
    </row>
    <row r="14" spans="1:15" x14ac:dyDescent="0.25">
      <c r="A14" s="121" t="s">
        <v>5</v>
      </c>
      <c r="B14" s="156">
        <v>449.69829659950148</v>
      </c>
      <c r="C14" s="157">
        <f t="shared" si="0"/>
        <v>2.0738966335807286E-2</v>
      </c>
      <c r="N14"/>
      <c r="O14"/>
    </row>
    <row r="15" spans="1:15" x14ac:dyDescent="0.25">
      <c r="A15" s="121" t="s">
        <v>739</v>
      </c>
      <c r="B15" s="156">
        <v>681.74418347164396</v>
      </c>
      <c r="C15" s="157">
        <f t="shared" si="0"/>
        <v>3.1440345177119189E-2</v>
      </c>
      <c r="N15"/>
      <c r="O15"/>
    </row>
    <row r="16" spans="1:15" ht="15.75" thickBot="1" x14ac:dyDescent="0.3">
      <c r="A16" s="121" t="s">
        <v>733</v>
      </c>
      <c r="B16" s="158">
        <v>2.806859169999997</v>
      </c>
      <c r="C16" s="828">
        <f t="shared" si="0"/>
        <v>1.2944535986940726E-4</v>
      </c>
      <c r="N16"/>
      <c r="O16"/>
    </row>
    <row r="17" spans="1:15" ht="15.75" thickBot="1" x14ac:dyDescent="0.3">
      <c r="A17" s="121"/>
      <c r="B17" s="100"/>
      <c r="C17" s="133"/>
      <c r="N17"/>
      <c r="O17"/>
    </row>
    <row r="18" spans="1:15" ht="15.75" thickBot="1" x14ac:dyDescent="0.3">
      <c r="A18" s="159" t="s">
        <v>730</v>
      </c>
      <c r="B18" s="160">
        <v>397.25290000000001</v>
      </c>
      <c r="C18" s="161">
        <f>B18/$B$20</f>
        <v>1.8320315158407364E-2</v>
      </c>
      <c r="N18"/>
      <c r="O18"/>
    </row>
    <row r="19" spans="1:15" x14ac:dyDescent="0.25">
      <c r="A19" s="130"/>
      <c r="B19" s="130"/>
      <c r="C19" s="140"/>
      <c r="N19"/>
      <c r="O19"/>
    </row>
    <row r="20" spans="1:15" x14ac:dyDescent="0.25">
      <c r="A20" s="134" t="s">
        <v>735</v>
      </c>
      <c r="B20" s="162">
        <f>+B18+B6</f>
        <v>21683.737237331145</v>
      </c>
      <c r="C20" s="820">
        <f>+C6+C18</f>
        <v>1</v>
      </c>
      <c r="N20"/>
    </row>
    <row r="21" spans="1:15" x14ac:dyDescent="0.25">
      <c r="A21" s="163"/>
      <c r="B21" s="164"/>
      <c r="C21" s="165"/>
      <c r="N21"/>
    </row>
    <row r="22" spans="1:15" ht="41.25" customHeight="1" x14ac:dyDescent="0.25">
      <c r="A22" s="1063" t="s">
        <v>740</v>
      </c>
      <c r="B22" s="1063"/>
      <c r="C22" s="1063"/>
      <c r="N22"/>
    </row>
    <row r="23" spans="1:15" ht="18.75" customHeight="1" x14ac:dyDescent="0.25">
      <c r="N23"/>
    </row>
    <row r="24" spans="1:15" s="110" customFormat="1" ht="18" customHeight="1" thickBot="1" x14ac:dyDescent="0.3">
      <c r="A24" s="148" t="s">
        <v>718</v>
      </c>
      <c r="B24" s="149" t="s">
        <v>816</v>
      </c>
      <c r="C24" s="150" t="s">
        <v>719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5" ht="15.75" thickBot="1" x14ac:dyDescent="0.3">
      <c r="A25" s="166" t="s">
        <v>741</v>
      </c>
      <c r="B25" s="167">
        <f>SUM(B26:B35)</f>
        <v>21683.737237331145</v>
      </c>
      <c r="C25" s="168">
        <f>B25/$B$37</f>
        <v>0.65954428717427704</v>
      </c>
      <c r="N25"/>
    </row>
    <row r="26" spans="1:15" x14ac:dyDescent="0.25">
      <c r="A26" s="121" t="s">
        <v>1</v>
      </c>
      <c r="B26" s="156">
        <v>9975.8004934500004</v>
      </c>
      <c r="C26" s="169">
        <f>B26/$B$37</f>
        <v>0.30342934676951894</v>
      </c>
      <c r="D26" s="170"/>
      <c r="E26" s="170"/>
      <c r="N26"/>
    </row>
    <row r="27" spans="1:15" x14ac:dyDescent="0.25">
      <c r="A27" s="121" t="s">
        <v>2</v>
      </c>
      <c r="B27" s="156">
        <v>7833.0252994899993</v>
      </c>
      <c r="C27" s="169">
        <f t="shared" ref="C27:C35" si="1">B27/$B$37</f>
        <v>0.23825353678774214</v>
      </c>
      <c r="D27" s="170"/>
    </row>
    <row r="28" spans="1:15" x14ac:dyDescent="0.25">
      <c r="A28" s="121" t="s">
        <v>3</v>
      </c>
      <c r="B28" s="156">
        <v>1051.6608263099999</v>
      </c>
      <c r="C28" s="169">
        <f t="shared" si="1"/>
        <v>3.1987884857947631E-2</v>
      </c>
    </row>
    <row r="29" spans="1:15" x14ac:dyDescent="0.25">
      <c r="A29" s="121" t="s">
        <v>4</v>
      </c>
      <c r="B29" s="156">
        <v>59.878901560000003</v>
      </c>
      <c r="C29" s="169">
        <f t="shared" si="1"/>
        <v>1.8213090766557233E-3</v>
      </c>
    </row>
    <row r="30" spans="1:15" x14ac:dyDescent="0.25">
      <c r="A30" s="121" t="s">
        <v>272</v>
      </c>
      <c r="B30" s="156">
        <v>853.25983680999991</v>
      </c>
      <c r="C30" s="169">
        <f t="shared" si="1"/>
        <v>2.5953212985556209E-2</v>
      </c>
    </row>
    <row r="31" spans="1:15" x14ac:dyDescent="0.25">
      <c r="A31" s="121" t="s">
        <v>273</v>
      </c>
      <c r="B31" s="156">
        <v>378.60964047000004</v>
      </c>
      <c r="C31" s="169">
        <f t="shared" si="1"/>
        <v>1.1515995730255862E-2</v>
      </c>
    </row>
    <row r="32" spans="1:15" x14ac:dyDescent="0.25">
      <c r="A32" s="121" t="s">
        <v>5</v>
      </c>
      <c r="B32" s="156">
        <v>449.69829659950148</v>
      </c>
      <c r="C32" s="169">
        <f t="shared" si="1"/>
        <v>1.3678266768681346E-2</v>
      </c>
    </row>
    <row r="33" spans="1:28" x14ac:dyDescent="0.25">
      <c r="A33" s="121" t="s">
        <v>739</v>
      </c>
      <c r="B33" s="156">
        <v>681.74418347164396</v>
      </c>
      <c r="C33" s="169">
        <f t="shared" si="1"/>
        <v>2.0736300048356294E-2</v>
      </c>
    </row>
    <row r="34" spans="1:28" x14ac:dyDescent="0.25">
      <c r="A34" s="121" t="s">
        <v>733</v>
      </c>
      <c r="B34" s="156">
        <v>2.806859169999997</v>
      </c>
      <c r="C34" s="1011">
        <f t="shared" si="1"/>
        <v>8.5374947603085991E-5</v>
      </c>
    </row>
    <row r="35" spans="1:28" ht="15.75" thickBot="1" x14ac:dyDescent="0.3">
      <c r="A35" s="121" t="s">
        <v>742</v>
      </c>
      <c r="B35" s="158">
        <v>397.25290000000001</v>
      </c>
      <c r="C35" s="171">
        <f t="shared" si="1"/>
        <v>1.2083059201959888E-2</v>
      </c>
    </row>
    <row r="36" spans="1:28" x14ac:dyDescent="0.25">
      <c r="A36" s="121"/>
      <c r="B36" s="129"/>
      <c r="C36" s="73"/>
    </row>
    <row r="37" spans="1:28" x14ac:dyDescent="0.25">
      <c r="A37" s="134" t="s">
        <v>743</v>
      </c>
      <c r="B37" s="162">
        <v>32876.847937281069</v>
      </c>
      <c r="C37" s="136">
        <v>1</v>
      </c>
    </row>
    <row r="38" spans="1:28" x14ac:dyDescent="0.25">
      <c r="A38" s="137"/>
      <c r="B38" s="139"/>
      <c r="C38" s="140"/>
    </row>
    <row r="39" spans="1:28" ht="37.5" customHeight="1" x14ac:dyDescent="0.2">
      <c r="A39" s="1056" t="s">
        <v>898</v>
      </c>
      <c r="B39" s="1056"/>
      <c r="C39" s="1056"/>
      <c r="D39" s="172"/>
      <c r="E39" s="172"/>
      <c r="F39" s="172"/>
      <c r="G39" s="172"/>
      <c r="H39" s="172"/>
      <c r="I39" s="172"/>
      <c r="J39" s="1064"/>
      <c r="K39" s="1064"/>
      <c r="L39" s="1064"/>
      <c r="M39" s="1064"/>
      <c r="N39" s="1064"/>
      <c r="O39" s="1064"/>
      <c r="P39" s="1064"/>
      <c r="Q39" s="1064"/>
      <c r="R39" s="1064"/>
      <c r="S39" s="1064"/>
      <c r="T39" s="1064"/>
      <c r="U39" s="1064"/>
      <c r="V39" s="1064"/>
      <c r="W39" s="1064"/>
      <c r="X39" s="1064"/>
      <c r="Y39" s="1064"/>
      <c r="Z39" s="1064"/>
      <c r="AA39" s="1064"/>
      <c r="AB39" s="173"/>
    </row>
    <row r="41" spans="1:28" ht="35.25" customHeight="1" x14ac:dyDescent="0.25"/>
    <row r="48" spans="1:28" x14ac:dyDescent="0.25">
      <c r="A48" s="3"/>
      <c r="B48" s="3"/>
    </row>
    <row r="49" spans="1:2" x14ac:dyDescent="0.25">
      <c r="A49" s="3"/>
      <c r="B49" s="3"/>
    </row>
    <row r="50" spans="1:2" x14ac:dyDescent="0.25">
      <c r="A50" s="3"/>
      <c r="B50" s="3"/>
    </row>
    <row r="51" spans="1:2" x14ac:dyDescent="0.25">
      <c r="A51" s="3"/>
      <c r="B51" s="3"/>
    </row>
    <row r="52" spans="1:2" x14ac:dyDescent="0.25">
      <c r="A52" s="3"/>
      <c r="B52" s="3"/>
    </row>
    <row r="53" spans="1:2" x14ac:dyDescent="0.25">
      <c r="A53" s="3"/>
      <c r="B53" s="3"/>
    </row>
    <row r="54" spans="1:2" x14ac:dyDescent="0.25">
      <c r="A54" s="3"/>
      <c r="B54" s="3"/>
    </row>
    <row r="55" spans="1:2" x14ac:dyDescent="0.25">
      <c r="A55" s="3"/>
      <c r="B55" s="3"/>
    </row>
    <row r="56" spans="1:2" x14ac:dyDescent="0.25">
      <c r="A56" s="3"/>
      <c r="B56" s="3"/>
    </row>
    <row r="57" spans="1:2" x14ac:dyDescent="0.25">
      <c r="A57" s="3"/>
      <c r="B57" s="3"/>
    </row>
    <row r="58" spans="1:2" x14ac:dyDescent="0.25">
      <c r="A58" s="3"/>
      <c r="B58" s="3"/>
    </row>
    <row r="59" spans="1:2" x14ac:dyDescent="0.25">
      <c r="A59" s="3"/>
      <c r="B59" s="3"/>
    </row>
    <row r="60" spans="1:2" x14ac:dyDescent="0.25">
      <c r="A60" s="3"/>
      <c r="B60" s="3"/>
    </row>
    <row r="61" spans="1:2" x14ac:dyDescent="0.25">
      <c r="A61" s="3"/>
      <c r="B61" s="3"/>
    </row>
    <row r="62" spans="1:2" x14ac:dyDescent="0.25">
      <c r="A62" s="3"/>
      <c r="B62" s="3"/>
    </row>
    <row r="63" spans="1:2" x14ac:dyDescent="0.25">
      <c r="A63" s="3"/>
      <c r="B63" s="3"/>
    </row>
  </sheetData>
  <mergeCells count="5">
    <mergeCell ref="A2:C2"/>
    <mergeCell ref="A22:C22"/>
    <mergeCell ref="A39:C39"/>
    <mergeCell ref="J39:R39"/>
    <mergeCell ref="S39:AA39"/>
  </mergeCells>
  <printOptions horizontalCentered="1" verticalCentered="1"/>
  <pageMargins left="0" right="0" top="0" bottom="0" header="0.31496062992125984" footer="0.31496062992125984"/>
  <pageSetup paperSize="9" scale="8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A0EC-D51E-4EC8-88E7-FE72E08AD349}">
  <sheetPr>
    <tabColor rgb="FF002060"/>
  </sheetPr>
  <dimension ref="A1:I61"/>
  <sheetViews>
    <sheetView view="pageBreakPreview" zoomScaleNormal="100" zoomScaleSheetLayoutView="100" workbookViewId="0"/>
  </sheetViews>
  <sheetFormatPr baseColWidth="10" defaultColWidth="11.42578125" defaultRowHeight="12.75" x14ac:dyDescent="0.2"/>
  <cols>
    <col min="1" max="1" width="13.42578125" style="7" customWidth="1"/>
    <col min="2" max="2" width="15.42578125" style="6" bestFit="1" customWidth="1"/>
    <col min="3" max="3" width="13.42578125" style="6" bestFit="1" customWidth="1"/>
    <col min="4" max="4" width="13.140625" style="6" bestFit="1" customWidth="1"/>
    <col min="5" max="5" width="15.7109375" style="6" bestFit="1" customWidth="1"/>
    <col min="6" max="7" width="13.140625" style="6" bestFit="1" customWidth="1"/>
    <col min="8" max="8" width="14.140625" style="6" bestFit="1" customWidth="1"/>
    <col min="9" max="9" width="3.42578125" style="6" customWidth="1"/>
    <col min="10" max="16384" width="11.42578125" style="6"/>
  </cols>
  <sheetData>
    <row r="1" spans="1:9" x14ac:dyDescent="0.2">
      <c r="A1" s="92" t="s">
        <v>524</v>
      </c>
    </row>
    <row r="2" spans="1:9" ht="15.75" x14ac:dyDescent="0.25">
      <c r="A2" s="78" t="s">
        <v>309</v>
      </c>
    </row>
    <row r="3" spans="1:9" ht="15" x14ac:dyDescent="0.25">
      <c r="H3"/>
    </row>
    <row r="4" spans="1:9" s="174" customFormat="1" ht="25.5" x14ac:dyDescent="0.25">
      <c r="A4" s="181" t="s">
        <v>209</v>
      </c>
      <c r="B4" s="182" t="s">
        <v>310</v>
      </c>
      <c r="C4" s="182" t="s">
        <v>311</v>
      </c>
      <c r="D4" s="182" t="s">
        <v>232</v>
      </c>
      <c r="E4" s="182" t="s">
        <v>312</v>
      </c>
      <c r="F4" s="182" t="s">
        <v>313</v>
      </c>
      <c r="G4" s="182" t="s">
        <v>252</v>
      </c>
      <c r="H4" s="182" t="s">
        <v>0</v>
      </c>
    </row>
    <row r="5" spans="1:9" ht="15" x14ac:dyDescent="0.25">
      <c r="A5" s="7">
        <v>2000</v>
      </c>
      <c r="B5" s="71">
        <v>364712526.12000012</v>
      </c>
      <c r="C5" s="71">
        <v>134006848.91999997</v>
      </c>
      <c r="D5" s="71">
        <v>53822253.689999998</v>
      </c>
      <c r="E5" s="71">
        <v>235452422.21999991</v>
      </c>
      <c r="F5" s="71">
        <v>47233302.030000009</v>
      </c>
      <c r="G5" s="71">
        <v>179336590.8900004</v>
      </c>
      <c r="H5" s="71">
        <f t="shared" ref="H5:H29" si="0">SUM(B5:G5)</f>
        <v>1014563943.8700004</v>
      </c>
      <c r="I5" s="183"/>
    </row>
    <row r="6" spans="1:9" ht="15" x14ac:dyDescent="0.25">
      <c r="A6" s="7">
        <v>2001</v>
      </c>
      <c r="B6" s="71">
        <v>203780068.22999948</v>
      </c>
      <c r="C6" s="71">
        <v>439041747.33000058</v>
      </c>
      <c r="D6" s="71">
        <v>75252292.319999933</v>
      </c>
      <c r="E6" s="71">
        <v>347989505.91000021</v>
      </c>
      <c r="F6" s="71">
        <v>127548743.10000023</v>
      </c>
      <c r="G6" s="71">
        <v>215782072.97999948</v>
      </c>
      <c r="H6" s="71">
        <f t="shared" si="0"/>
        <v>1409394429.8699999</v>
      </c>
      <c r="I6" s="183"/>
    </row>
    <row r="7" spans="1:9" ht="15" x14ac:dyDescent="0.25">
      <c r="A7" s="7">
        <v>2002</v>
      </c>
      <c r="B7" s="71">
        <v>87638713.829999954</v>
      </c>
      <c r="C7" s="71">
        <v>96554213.75999999</v>
      </c>
      <c r="D7" s="71">
        <v>48579876.359999985</v>
      </c>
      <c r="E7" s="71">
        <v>124155763.47</v>
      </c>
      <c r="F7" s="71">
        <v>29345194.620000031</v>
      </c>
      <c r="G7" s="71">
        <v>42398073.809999876</v>
      </c>
      <c r="H7" s="71">
        <f t="shared" si="0"/>
        <v>428671835.84999985</v>
      </c>
      <c r="I7" s="183"/>
    </row>
    <row r="8" spans="1:9" ht="15" x14ac:dyDescent="0.25">
      <c r="A8" s="7">
        <v>2003</v>
      </c>
      <c r="B8" s="71">
        <v>43234624.949999988</v>
      </c>
      <c r="C8" s="71">
        <v>49350861.299999982</v>
      </c>
      <c r="D8" s="71">
        <v>29833129.169999987</v>
      </c>
      <c r="E8" s="71">
        <v>53040772.680000022</v>
      </c>
      <c r="F8" s="71">
        <v>18433272.120000005</v>
      </c>
      <c r="G8" s="71">
        <v>41018095.919999979</v>
      </c>
      <c r="H8" s="71">
        <f t="shared" si="0"/>
        <v>234910756.13999996</v>
      </c>
      <c r="I8" s="183"/>
    </row>
    <row r="9" spans="1:9" ht="15" x14ac:dyDescent="0.25">
      <c r="A9" s="7">
        <v>2004</v>
      </c>
      <c r="B9" s="71">
        <v>64309154.81999997</v>
      </c>
      <c r="C9" s="71">
        <v>56722253.309999987</v>
      </c>
      <c r="D9" s="71">
        <v>47032188.569999918</v>
      </c>
      <c r="E9" s="71">
        <v>46008521.460000046</v>
      </c>
      <c r="F9" s="71">
        <v>12574359.299999999</v>
      </c>
      <c r="G9" s="71">
        <v>94914086.610000089</v>
      </c>
      <c r="H9" s="71">
        <f t="shared" si="0"/>
        <v>321560564.06999999</v>
      </c>
      <c r="I9" s="183"/>
    </row>
    <row r="10" spans="1:9" ht="15" x14ac:dyDescent="0.25">
      <c r="A10" s="7">
        <v>2005</v>
      </c>
      <c r="B10" s="71">
        <v>30458306.190000027</v>
      </c>
      <c r="C10" s="71">
        <v>161210850.65999982</v>
      </c>
      <c r="D10" s="71">
        <v>83709674.33999975</v>
      </c>
      <c r="E10" s="71">
        <v>252961181.4899998</v>
      </c>
      <c r="F10" s="71">
        <v>29544632.010000087</v>
      </c>
      <c r="G10" s="71">
        <v>277352585.40000004</v>
      </c>
      <c r="H10" s="71">
        <f t="shared" si="0"/>
        <v>835237230.08999944</v>
      </c>
      <c r="I10" s="183"/>
    </row>
    <row r="11" spans="1:9" ht="15" x14ac:dyDescent="0.25">
      <c r="A11" s="7">
        <v>2006</v>
      </c>
      <c r="B11" s="71">
        <v>63538746.300000064</v>
      </c>
      <c r="C11" s="71">
        <v>124092577.56000002</v>
      </c>
      <c r="D11" s="71">
        <v>102387498.9300001</v>
      </c>
      <c r="E11" s="71">
        <v>640626630.36000013</v>
      </c>
      <c r="F11" s="71">
        <v>64837125.059999898</v>
      </c>
      <c r="G11" s="71">
        <v>273461734.01999992</v>
      </c>
      <c r="H11" s="71">
        <f t="shared" si="0"/>
        <v>1268944312.2300003</v>
      </c>
      <c r="I11" s="183"/>
    </row>
    <row r="12" spans="1:9" ht="15" x14ac:dyDescent="0.25">
      <c r="A12" s="7">
        <v>2007</v>
      </c>
      <c r="B12" s="71">
        <v>63768993.810000047</v>
      </c>
      <c r="C12" s="71">
        <v>125551261.50000018</v>
      </c>
      <c r="D12" s="71">
        <v>136592095.34999964</v>
      </c>
      <c r="E12" s="71">
        <v>336788377.42000014</v>
      </c>
      <c r="F12" s="71">
        <v>50179972.590000123</v>
      </c>
      <c r="G12" s="71">
        <v>197918361.39000002</v>
      </c>
      <c r="H12" s="71">
        <f t="shared" si="0"/>
        <v>910799062.06000006</v>
      </c>
      <c r="I12" s="183"/>
    </row>
    <row r="13" spans="1:9" ht="15" x14ac:dyDescent="0.25">
      <c r="A13" s="7">
        <v>2008</v>
      </c>
      <c r="B13" s="71">
        <v>141038943.87999985</v>
      </c>
      <c r="C13" s="71">
        <v>176688011.64000005</v>
      </c>
      <c r="D13" s="71">
        <v>167839351.1599997</v>
      </c>
      <c r="E13" s="71">
        <v>321482441.06999975</v>
      </c>
      <c r="F13" s="71">
        <v>131980227.86999997</v>
      </c>
      <c r="G13" s="71">
        <v>328783685.63</v>
      </c>
      <c r="H13" s="71">
        <f t="shared" si="0"/>
        <v>1267812661.2499993</v>
      </c>
      <c r="I13" s="183"/>
    </row>
    <row r="14" spans="1:9" ht="15" x14ac:dyDescent="0.25">
      <c r="A14" s="7">
        <v>2009</v>
      </c>
      <c r="B14" s="71">
        <v>319825374.36999983</v>
      </c>
      <c r="C14" s="71">
        <v>499659326.55999994</v>
      </c>
      <c r="D14" s="71">
        <v>393600073.86000025</v>
      </c>
      <c r="E14" s="71">
        <v>376380329.33999991</v>
      </c>
      <c r="F14" s="71">
        <v>196060821.38999999</v>
      </c>
      <c r="G14" s="71">
        <v>504747514.43999952</v>
      </c>
      <c r="H14" s="71">
        <f t="shared" si="0"/>
        <v>2290273439.9599996</v>
      </c>
      <c r="I14" s="183"/>
    </row>
    <row r="15" spans="1:9" ht="15" x14ac:dyDescent="0.25">
      <c r="A15" s="7">
        <v>2010</v>
      </c>
      <c r="B15" s="71">
        <v>416011992.68000019</v>
      </c>
      <c r="C15" s="71">
        <v>518078947.40000021</v>
      </c>
      <c r="D15" s="71">
        <v>615815226.54999876</v>
      </c>
      <c r="E15" s="71">
        <v>827591968.73000026</v>
      </c>
      <c r="F15" s="71">
        <v>510276007.16999948</v>
      </c>
      <c r="G15" s="71">
        <v>443780328.36000031</v>
      </c>
      <c r="H15" s="71">
        <f t="shared" si="0"/>
        <v>3331554470.8899994</v>
      </c>
      <c r="I15" s="183"/>
    </row>
    <row r="16" spans="1:9" ht="15" x14ac:dyDescent="0.25">
      <c r="A16" s="7">
        <v>2011</v>
      </c>
      <c r="B16" s="71">
        <v>1124827734.0299997</v>
      </c>
      <c r="C16" s="71">
        <v>776151268.41000021</v>
      </c>
      <c r="D16" s="71">
        <v>869366743.73000002</v>
      </c>
      <c r="E16" s="71">
        <v>1406825781.3400002</v>
      </c>
      <c r="F16" s="71">
        <v>788187748.4199996</v>
      </c>
      <c r="G16" s="71">
        <v>1412256087.950001</v>
      </c>
      <c r="H16" s="71">
        <f t="shared" si="0"/>
        <v>6377615363.8800011</v>
      </c>
      <c r="I16" s="183">
        <f t="shared" ref="I16:I30" si="1">+H16/1000000</f>
        <v>6377.6153638800015</v>
      </c>
    </row>
    <row r="17" spans="1:9" ht="15" x14ac:dyDescent="0.25">
      <c r="A17" s="7">
        <v>2012</v>
      </c>
      <c r="B17" s="71">
        <v>1140068754.6699998</v>
      </c>
      <c r="C17" s="71">
        <v>525257849.70999998</v>
      </c>
      <c r="D17" s="71">
        <v>905401645.29999936</v>
      </c>
      <c r="E17" s="71">
        <v>1797233970.0200005</v>
      </c>
      <c r="F17" s="71">
        <v>638740607.01000047</v>
      </c>
      <c r="G17" s="71">
        <v>2491504592.8899927</v>
      </c>
      <c r="H17" s="71">
        <f t="shared" si="0"/>
        <v>7498207419.5999928</v>
      </c>
      <c r="I17" s="183">
        <f t="shared" si="1"/>
        <v>7498.207419599993</v>
      </c>
    </row>
    <row r="18" spans="1:9" ht="15" x14ac:dyDescent="0.25">
      <c r="A18" s="7">
        <v>2013</v>
      </c>
      <c r="B18" s="71">
        <v>1419197207.8400004</v>
      </c>
      <c r="C18" s="71">
        <v>789358143.50000012</v>
      </c>
      <c r="D18" s="71">
        <v>776418374.67000091</v>
      </c>
      <c r="E18" s="71">
        <v>1807744001.009999</v>
      </c>
      <c r="F18" s="71">
        <v>404548164.9399997</v>
      </c>
      <c r="G18" s="71">
        <v>3719281155.8200016</v>
      </c>
      <c r="H18" s="71">
        <f t="shared" si="0"/>
        <v>8916547047.7800026</v>
      </c>
      <c r="I18" s="183">
        <f t="shared" si="1"/>
        <v>8916.5470477800027</v>
      </c>
    </row>
    <row r="19" spans="1:9" ht="15" x14ac:dyDescent="0.25">
      <c r="A19" s="7">
        <v>2014</v>
      </c>
      <c r="B19" s="71">
        <v>889682461.03000033</v>
      </c>
      <c r="C19" s="71">
        <v>557607616.26999998</v>
      </c>
      <c r="D19" s="71">
        <v>625458907.48999929</v>
      </c>
      <c r="E19" s="71">
        <v>1463521224.1100011</v>
      </c>
      <c r="F19" s="71">
        <v>420086094.83999974</v>
      </c>
      <c r="G19" s="71">
        <v>4122853397.7500048</v>
      </c>
      <c r="H19" s="71">
        <f t="shared" si="0"/>
        <v>8079209701.4900055</v>
      </c>
      <c r="I19" s="183">
        <f t="shared" si="1"/>
        <v>8079.2097014900055</v>
      </c>
    </row>
    <row r="20" spans="1:9" ht="15" x14ac:dyDescent="0.25">
      <c r="A20" s="7">
        <v>2015</v>
      </c>
      <c r="B20" s="71">
        <v>450720609.94000012</v>
      </c>
      <c r="C20" s="71">
        <v>669233734.78000033</v>
      </c>
      <c r="D20" s="71">
        <v>534697097.47999895</v>
      </c>
      <c r="E20" s="71">
        <v>1232816024.8499999</v>
      </c>
      <c r="F20" s="71">
        <v>382972373.1700002</v>
      </c>
      <c r="G20" s="71">
        <v>3599226251.0099983</v>
      </c>
      <c r="H20" s="71">
        <f t="shared" si="0"/>
        <v>6869666091.2299976</v>
      </c>
      <c r="I20" s="183">
        <f t="shared" si="1"/>
        <v>6869.6660912299976</v>
      </c>
    </row>
    <row r="21" spans="1:9" ht="15" x14ac:dyDescent="0.25">
      <c r="A21" s="7">
        <v>2016</v>
      </c>
      <c r="B21" s="71">
        <v>237703532.27000001</v>
      </c>
      <c r="C21" s="71">
        <v>387143433.51999998</v>
      </c>
      <c r="D21" s="71">
        <v>377551376.2899999</v>
      </c>
      <c r="E21" s="71">
        <v>1079252658.4899998</v>
      </c>
      <c r="F21" s="71">
        <v>349652787.1499998</v>
      </c>
      <c r="G21" s="71">
        <v>902845057.49999917</v>
      </c>
      <c r="H21" s="71">
        <f t="shared" si="0"/>
        <v>3334148845.2199984</v>
      </c>
      <c r="I21" s="183">
        <f t="shared" si="1"/>
        <v>3334.1488452199983</v>
      </c>
    </row>
    <row r="22" spans="1:9" ht="15" x14ac:dyDescent="0.25">
      <c r="A22" s="7">
        <v>2017</v>
      </c>
      <c r="B22" s="71">
        <v>288314529.44000012</v>
      </c>
      <c r="C22" s="71">
        <v>491458082.57000047</v>
      </c>
      <c r="D22" s="71">
        <v>495686430.17999989</v>
      </c>
      <c r="E22" s="71">
        <v>1587837378.2599983</v>
      </c>
      <c r="F22" s="71">
        <v>389701252.76999968</v>
      </c>
      <c r="G22" s="71">
        <v>721739161.80000007</v>
      </c>
      <c r="H22" s="71">
        <f t="shared" si="0"/>
        <v>3974736835.0199986</v>
      </c>
      <c r="I22" s="183">
        <f t="shared" si="1"/>
        <v>3974.7368350199986</v>
      </c>
    </row>
    <row r="23" spans="1:9" ht="15" x14ac:dyDescent="0.25">
      <c r="A23" s="7">
        <v>2018</v>
      </c>
      <c r="B23" s="71">
        <v>1425051440.4699998</v>
      </c>
      <c r="C23" s="71">
        <v>656187528.79000008</v>
      </c>
      <c r="D23" s="71">
        <v>430991600.36000037</v>
      </c>
      <c r="E23" s="71">
        <v>1079993174.7299998</v>
      </c>
      <c r="F23" s="71">
        <v>755185111.21000004</v>
      </c>
      <c r="G23" s="71">
        <v>607224592.74000001</v>
      </c>
      <c r="H23" s="71">
        <f t="shared" si="0"/>
        <v>4954633448.2999992</v>
      </c>
      <c r="I23" s="183">
        <f t="shared" si="1"/>
        <v>4954.6334482999991</v>
      </c>
    </row>
    <row r="24" spans="1:9" ht="15" x14ac:dyDescent="0.25">
      <c r="A24" s="7">
        <v>2019</v>
      </c>
      <c r="B24" s="71">
        <v>1337050021</v>
      </c>
      <c r="C24" s="71">
        <v>1039611189</v>
      </c>
      <c r="D24" s="71">
        <v>355394579.89999998</v>
      </c>
      <c r="E24" s="71">
        <v>1332676908</v>
      </c>
      <c r="F24" s="71">
        <v>1117881994</v>
      </c>
      <c r="G24" s="71">
        <v>720005678</v>
      </c>
      <c r="H24" s="71">
        <f t="shared" si="0"/>
        <v>5902620369.8999996</v>
      </c>
      <c r="I24" s="183">
        <f t="shared" si="1"/>
        <v>5902.6203698999998</v>
      </c>
    </row>
    <row r="25" spans="1:9" ht="15" x14ac:dyDescent="0.25">
      <c r="A25" s="7">
        <v>2020</v>
      </c>
      <c r="B25" s="71">
        <v>1431735521</v>
      </c>
      <c r="C25" s="71">
        <v>741526628</v>
      </c>
      <c r="D25" s="71">
        <v>215286136</v>
      </c>
      <c r="E25" s="71">
        <v>856591270</v>
      </c>
      <c r="F25" s="71">
        <v>389591504</v>
      </c>
      <c r="G25" s="71">
        <v>674442065</v>
      </c>
      <c r="H25" s="71">
        <f t="shared" si="0"/>
        <v>4309173124</v>
      </c>
      <c r="I25" s="183">
        <f t="shared" si="1"/>
        <v>4309.1731239999999</v>
      </c>
    </row>
    <row r="26" spans="1:9" ht="15" x14ac:dyDescent="0.25">
      <c r="A26" s="7">
        <v>2021</v>
      </c>
      <c r="B26" s="71">
        <v>1395092174</v>
      </c>
      <c r="C26" s="71">
        <v>737787832</v>
      </c>
      <c r="D26" s="71">
        <v>328981420</v>
      </c>
      <c r="E26" s="71">
        <v>1339605552</v>
      </c>
      <c r="F26" s="71">
        <v>597146964</v>
      </c>
      <c r="G26" s="71">
        <v>756728321</v>
      </c>
      <c r="H26" s="71">
        <f t="shared" si="0"/>
        <v>5155342263</v>
      </c>
      <c r="I26" s="183">
        <f t="shared" si="1"/>
        <v>5155.3422629999995</v>
      </c>
    </row>
    <row r="27" spans="1:9" ht="15" x14ac:dyDescent="0.25">
      <c r="A27" s="7">
        <v>2022</v>
      </c>
      <c r="B27" s="71">
        <v>1335887370</v>
      </c>
      <c r="C27" s="71">
        <v>684819598</v>
      </c>
      <c r="D27" s="71">
        <v>423126277</v>
      </c>
      <c r="E27" s="71">
        <v>1253024046</v>
      </c>
      <c r="F27" s="71">
        <v>937242150</v>
      </c>
      <c r="G27" s="71">
        <v>609897877</v>
      </c>
      <c r="H27" s="71">
        <f t="shared" si="0"/>
        <v>5243997318</v>
      </c>
      <c r="I27" s="183">
        <f t="shared" si="1"/>
        <v>5243.9973179999997</v>
      </c>
    </row>
    <row r="28" spans="1:9" ht="15" x14ac:dyDescent="0.25">
      <c r="A28" s="7">
        <v>2023</v>
      </c>
      <c r="B28" s="71">
        <v>1236526450</v>
      </c>
      <c r="C28" s="71">
        <v>854962191</v>
      </c>
      <c r="D28" s="71">
        <v>443170499</v>
      </c>
      <c r="E28" s="71">
        <v>1143261760</v>
      </c>
      <c r="F28" s="71">
        <v>928362003</v>
      </c>
      <c r="G28" s="71">
        <v>329806206</v>
      </c>
      <c r="H28" s="71">
        <f t="shared" si="0"/>
        <v>4936089109</v>
      </c>
      <c r="I28" s="183">
        <f t="shared" si="1"/>
        <v>4936.0891089999996</v>
      </c>
    </row>
    <row r="29" spans="1:9" ht="15" x14ac:dyDescent="0.25">
      <c r="A29" s="7">
        <v>2024</v>
      </c>
      <c r="B29" s="71">
        <v>1099205413</v>
      </c>
      <c r="C29" s="71">
        <v>994138177</v>
      </c>
      <c r="D29" s="71">
        <v>568858155</v>
      </c>
      <c r="E29" s="71">
        <v>1130689830</v>
      </c>
      <c r="F29" s="71">
        <v>727839351</v>
      </c>
      <c r="G29" s="71">
        <v>490086370</v>
      </c>
      <c r="H29" s="71">
        <f t="shared" si="0"/>
        <v>5010817296</v>
      </c>
      <c r="I29" s="183">
        <f t="shared" si="1"/>
        <v>5010.8172960000002</v>
      </c>
    </row>
    <row r="30" spans="1:9" s="186" customFormat="1" ht="25.5" x14ac:dyDescent="0.25">
      <c r="A30" s="184" t="s">
        <v>899</v>
      </c>
      <c r="B30" s="185">
        <f>SUM(B31:B36)</f>
        <v>488968445</v>
      </c>
      <c r="C30" s="185">
        <f t="shared" ref="C30:G30" si="2">SUM(C31:C36)</f>
        <v>392621780</v>
      </c>
      <c r="D30" s="185">
        <f t="shared" si="2"/>
        <v>326054333</v>
      </c>
      <c r="E30" s="185">
        <f t="shared" si="2"/>
        <v>511038270</v>
      </c>
      <c r="F30" s="185">
        <f t="shared" si="2"/>
        <v>339272632</v>
      </c>
      <c r="G30" s="185">
        <f t="shared" si="2"/>
        <v>248025853</v>
      </c>
      <c r="H30" s="185">
        <f>SUM(B30:G30)</f>
        <v>2305981313</v>
      </c>
      <c r="I30" s="183">
        <f t="shared" si="1"/>
        <v>2305.9813130000002</v>
      </c>
    </row>
    <row r="31" spans="1:9" x14ac:dyDescent="0.2">
      <c r="A31" s="187" t="s">
        <v>274</v>
      </c>
      <c r="B31" s="71">
        <v>78512513</v>
      </c>
      <c r="C31" s="71">
        <v>59848133</v>
      </c>
      <c r="D31" s="71">
        <v>39454134</v>
      </c>
      <c r="E31" s="71">
        <v>61344731</v>
      </c>
      <c r="F31" s="71">
        <v>69188866</v>
      </c>
      <c r="G31" s="71">
        <v>56746116</v>
      </c>
      <c r="H31" s="71">
        <f>SUM(B31:G31)</f>
        <v>365094493</v>
      </c>
      <c r="I31" s="188"/>
    </row>
    <row r="32" spans="1:9" x14ac:dyDescent="0.2">
      <c r="A32" s="187" t="s">
        <v>695</v>
      </c>
      <c r="B32" s="71">
        <v>60304239</v>
      </c>
      <c r="C32" s="71">
        <v>42226894</v>
      </c>
      <c r="D32" s="71">
        <v>38901355</v>
      </c>
      <c r="E32" s="71">
        <v>65764881</v>
      </c>
      <c r="F32" s="71">
        <v>42604417</v>
      </c>
      <c r="G32" s="71">
        <v>32446533</v>
      </c>
      <c r="H32" s="71">
        <f t="shared" ref="H32:H36" si="3">SUM(B32:G32)</f>
        <v>282248319</v>
      </c>
      <c r="I32" s="188"/>
    </row>
    <row r="33" spans="1:9" x14ac:dyDescent="0.2">
      <c r="A33" s="187" t="s">
        <v>747</v>
      </c>
      <c r="B33" s="71">
        <v>81213494</v>
      </c>
      <c r="C33" s="71">
        <v>71765070</v>
      </c>
      <c r="D33" s="71">
        <v>88789943</v>
      </c>
      <c r="E33" s="71">
        <v>76474013</v>
      </c>
      <c r="F33" s="71">
        <v>54826782</v>
      </c>
      <c r="G33" s="71">
        <v>31423316</v>
      </c>
      <c r="H33" s="71">
        <f t="shared" si="3"/>
        <v>404492618</v>
      </c>
      <c r="I33" s="188"/>
    </row>
    <row r="34" spans="1:9" x14ac:dyDescent="0.2">
      <c r="A34" s="187" t="s">
        <v>806</v>
      </c>
      <c r="B34" s="71">
        <v>83737849</v>
      </c>
      <c r="C34" s="71">
        <v>58900099</v>
      </c>
      <c r="D34" s="71">
        <v>48662930</v>
      </c>
      <c r="E34" s="71">
        <v>103662071</v>
      </c>
      <c r="F34" s="71">
        <v>59733976</v>
      </c>
      <c r="G34" s="71">
        <v>29761774</v>
      </c>
      <c r="H34" s="71">
        <f t="shared" si="3"/>
        <v>384458699</v>
      </c>
      <c r="I34" s="188"/>
    </row>
    <row r="35" spans="1:9" x14ac:dyDescent="0.2">
      <c r="A35" s="187" t="s">
        <v>812</v>
      </c>
      <c r="B35" s="71">
        <v>81755754</v>
      </c>
      <c r="C35" s="71">
        <v>73583475</v>
      </c>
      <c r="D35" s="71">
        <v>50259240</v>
      </c>
      <c r="E35" s="71">
        <v>93261220</v>
      </c>
      <c r="F35" s="71">
        <v>55196363</v>
      </c>
      <c r="G35" s="71">
        <v>48438599</v>
      </c>
      <c r="H35" s="71">
        <f t="shared" si="3"/>
        <v>402494651</v>
      </c>
      <c r="I35" s="188"/>
    </row>
    <row r="36" spans="1:9" x14ac:dyDescent="0.2">
      <c r="A36" s="187" t="s">
        <v>900</v>
      </c>
      <c r="B36" s="71">
        <v>103444596</v>
      </c>
      <c r="C36" s="71">
        <v>86298109</v>
      </c>
      <c r="D36" s="71">
        <v>59986731</v>
      </c>
      <c r="E36" s="71">
        <v>110531354</v>
      </c>
      <c r="F36" s="71">
        <v>57722228</v>
      </c>
      <c r="G36" s="71">
        <v>49209515</v>
      </c>
      <c r="H36" s="71">
        <f t="shared" si="3"/>
        <v>467192533</v>
      </c>
      <c r="I36" s="188"/>
    </row>
    <row r="37" spans="1:9" ht="13.9" customHeight="1" x14ac:dyDescent="0.2">
      <c r="A37" s="187"/>
      <c r="B37" s="71"/>
      <c r="C37" s="71"/>
      <c r="D37" s="71"/>
      <c r="E37" s="71"/>
      <c r="F37" s="71"/>
      <c r="G37" s="71"/>
      <c r="H37" s="71"/>
      <c r="I37" s="188"/>
    </row>
    <row r="38" spans="1:9" x14ac:dyDescent="0.2">
      <c r="A38" s="1065" t="s">
        <v>901</v>
      </c>
      <c r="B38" s="1065"/>
      <c r="C38" s="1065"/>
      <c r="D38" s="1065"/>
      <c r="E38" s="1065"/>
      <c r="F38" s="1065"/>
      <c r="G38" s="1065"/>
      <c r="H38" s="1065"/>
    </row>
    <row r="39" spans="1:9" x14ac:dyDescent="0.2">
      <c r="A39" s="7" t="s">
        <v>902</v>
      </c>
      <c r="B39" s="189">
        <v>77705854</v>
      </c>
      <c r="C39" s="189">
        <v>54261894</v>
      </c>
      <c r="D39" s="189">
        <v>51475640</v>
      </c>
      <c r="E39" s="189">
        <v>86116236</v>
      </c>
      <c r="F39" s="189">
        <v>71784097</v>
      </c>
      <c r="G39" s="189">
        <v>43501216</v>
      </c>
      <c r="H39" s="189">
        <f>SUM(B39:G39)</f>
        <v>384844937</v>
      </c>
    </row>
    <row r="40" spans="1:9" x14ac:dyDescent="0.2">
      <c r="A40" s="7" t="s">
        <v>903</v>
      </c>
      <c r="B40" s="189">
        <v>103444596</v>
      </c>
      <c r="C40" s="189">
        <v>86298109</v>
      </c>
      <c r="D40" s="189">
        <v>59986731</v>
      </c>
      <c r="E40" s="189">
        <v>110531354</v>
      </c>
      <c r="F40" s="189">
        <v>57722228</v>
      </c>
      <c r="G40" s="189">
        <v>49209515</v>
      </c>
      <c r="H40" s="189">
        <f>SUM(B40:G40)</f>
        <v>467192533</v>
      </c>
    </row>
    <row r="41" spans="1:9" x14ac:dyDescent="0.2">
      <c r="A41" s="190" t="s">
        <v>275</v>
      </c>
      <c r="B41" s="191">
        <f t="shared" ref="B41:H41" si="4">B40/B39-1</f>
        <v>0.33123298535526047</v>
      </c>
      <c r="C41" s="191">
        <f t="shared" si="4"/>
        <v>0.59039986698584457</v>
      </c>
      <c r="D41" s="191">
        <f t="shared" si="4"/>
        <v>0.16534211133654675</v>
      </c>
      <c r="E41" s="191">
        <f t="shared" si="4"/>
        <v>0.28351352931867568</v>
      </c>
      <c r="F41" s="191">
        <f t="shared" si="4"/>
        <v>-0.19589114563912391</v>
      </c>
      <c r="G41" s="191">
        <f t="shared" si="4"/>
        <v>0.13122159619629947</v>
      </c>
      <c r="H41" s="191">
        <f t="shared" si="4"/>
        <v>0.21397604095282663</v>
      </c>
    </row>
    <row r="42" spans="1:9" x14ac:dyDescent="0.2">
      <c r="A42" s="59"/>
      <c r="B42" s="766"/>
      <c r="C42" s="766"/>
      <c r="D42" s="766"/>
      <c r="E42" s="766"/>
      <c r="F42" s="766"/>
      <c r="G42" s="766"/>
      <c r="H42" s="766"/>
    </row>
    <row r="43" spans="1:9" x14ac:dyDescent="0.2">
      <c r="A43" s="1066" t="s">
        <v>904</v>
      </c>
      <c r="B43" s="1066"/>
      <c r="C43" s="1066"/>
      <c r="D43" s="1066"/>
      <c r="E43" s="1066"/>
      <c r="F43" s="1066"/>
      <c r="G43" s="1066"/>
      <c r="H43" s="1066"/>
    </row>
    <row r="44" spans="1:9" x14ac:dyDescent="0.2">
      <c r="A44" s="767" t="s">
        <v>905</v>
      </c>
      <c r="B44" s="768">
        <v>455930257</v>
      </c>
      <c r="C44" s="768">
        <v>401524404</v>
      </c>
      <c r="D44" s="768">
        <v>241738228</v>
      </c>
      <c r="E44" s="768">
        <v>455459352</v>
      </c>
      <c r="F44" s="768">
        <v>349301839</v>
      </c>
      <c r="G44" s="768">
        <v>246637107</v>
      </c>
      <c r="H44" s="768">
        <f>SUM(B44:G44)</f>
        <v>2150591187</v>
      </c>
    </row>
    <row r="45" spans="1:9" x14ac:dyDescent="0.2">
      <c r="A45" s="767" t="s">
        <v>906</v>
      </c>
      <c r="B45" s="768">
        <v>488968445</v>
      </c>
      <c r="C45" s="768">
        <v>392621780</v>
      </c>
      <c r="D45" s="768">
        <v>326054333</v>
      </c>
      <c r="E45" s="768">
        <v>511038270</v>
      </c>
      <c r="F45" s="768">
        <v>339272632</v>
      </c>
      <c r="G45" s="768">
        <v>248025853</v>
      </c>
      <c r="H45" s="768">
        <f>SUM(B45:G45)</f>
        <v>2305981313</v>
      </c>
    </row>
    <row r="46" spans="1:9" x14ac:dyDescent="0.2">
      <c r="A46" s="769" t="s">
        <v>275</v>
      </c>
      <c r="B46" s="770">
        <f t="shared" ref="B46:H46" si="5">B45/B44-1</f>
        <v>7.2463249571085075E-2</v>
      </c>
      <c r="C46" s="770">
        <f t="shared" si="5"/>
        <v>-2.2172062049807595E-2</v>
      </c>
      <c r="D46" s="770">
        <f t="shared" si="5"/>
        <v>0.3487909450548301</v>
      </c>
      <c r="E46" s="770">
        <f t="shared" si="5"/>
        <v>0.12202827267887573</v>
      </c>
      <c r="F46" s="770">
        <f t="shared" si="5"/>
        <v>-2.8712150582178908E-2</v>
      </c>
      <c r="G46" s="770">
        <f t="shared" si="5"/>
        <v>5.6307261177857004E-3</v>
      </c>
      <c r="H46" s="770">
        <f t="shared" si="5"/>
        <v>7.225460930897043E-2</v>
      </c>
    </row>
    <row r="48" spans="1:9" x14ac:dyDescent="0.2">
      <c r="A48" s="1065" t="s">
        <v>276</v>
      </c>
      <c r="B48" s="1065"/>
      <c r="C48" s="1065"/>
      <c r="D48" s="1065"/>
      <c r="E48" s="1065"/>
      <c r="F48" s="1065"/>
      <c r="G48" s="1065"/>
      <c r="H48" s="1065"/>
    </row>
    <row r="49" spans="1:8" x14ac:dyDescent="0.2">
      <c r="A49" s="7" t="s">
        <v>814</v>
      </c>
      <c r="B49" s="192">
        <v>81755754</v>
      </c>
      <c r="C49" s="192">
        <v>73583475</v>
      </c>
      <c r="D49" s="192">
        <v>50259240</v>
      </c>
      <c r="E49" s="192">
        <v>93261220</v>
      </c>
      <c r="F49" s="192">
        <v>55196363</v>
      </c>
      <c r="G49" s="192">
        <v>48438599</v>
      </c>
      <c r="H49" s="192">
        <f>SUM(B49:G49)</f>
        <v>402494651</v>
      </c>
    </row>
    <row r="50" spans="1:8" x14ac:dyDescent="0.2">
      <c r="A50" s="7" t="s">
        <v>903</v>
      </c>
      <c r="B50" s="192">
        <v>103444596</v>
      </c>
      <c r="C50" s="192">
        <v>86298109</v>
      </c>
      <c r="D50" s="192">
        <v>59986731</v>
      </c>
      <c r="E50" s="192">
        <v>110531354</v>
      </c>
      <c r="F50" s="192">
        <v>57722228</v>
      </c>
      <c r="G50" s="192">
        <v>49209515</v>
      </c>
      <c r="H50" s="192">
        <f>SUM(B50:G50)</f>
        <v>467192533</v>
      </c>
    </row>
    <row r="51" spans="1:8" x14ac:dyDescent="0.2">
      <c r="A51" s="190" t="s">
        <v>275</v>
      </c>
      <c r="B51" s="191">
        <f t="shared" ref="B51:H51" si="6">B50/B49-1</f>
        <v>0.26528826338021427</v>
      </c>
      <c r="C51" s="191">
        <f t="shared" si="6"/>
        <v>0.17279197537218782</v>
      </c>
      <c r="D51" s="191">
        <f t="shared" si="6"/>
        <v>0.19354632103469926</v>
      </c>
      <c r="E51" s="191">
        <f t="shared" si="6"/>
        <v>0.18518022818058788</v>
      </c>
      <c r="F51" s="191">
        <f t="shared" si="6"/>
        <v>4.5761439028147555E-2</v>
      </c>
      <c r="G51" s="191">
        <f t="shared" si="6"/>
        <v>1.5915324057989455E-2</v>
      </c>
      <c r="H51" s="191">
        <f t="shared" si="6"/>
        <v>0.16074221567729596</v>
      </c>
    </row>
    <row r="52" spans="1:8" ht="36.6" customHeight="1" x14ac:dyDescent="0.2">
      <c r="A52" s="1067" t="s">
        <v>314</v>
      </c>
      <c r="B52" s="1068"/>
      <c r="C52" s="1068"/>
      <c r="D52" s="1068"/>
      <c r="E52" s="1068"/>
      <c r="F52" s="1068"/>
      <c r="G52" s="1068"/>
      <c r="H52" s="1068"/>
    </row>
    <row r="53" spans="1:8" ht="21" customHeight="1" x14ac:dyDescent="0.2"/>
    <row r="56" spans="1:8" ht="47.25" customHeight="1" x14ac:dyDescent="0.2"/>
    <row r="57" spans="1:8" ht="22.5" customHeight="1" x14ac:dyDescent="0.2"/>
    <row r="59" spans="1:8" x14ac:dyDescent="0.2">
      <c r="A59" s="6"/>
    </row>
    <row r="61" spans="1:8" ht="57.75" customHeight="1" x14ac:dyDescent="0.2">
      <c r="A61" s="1038" t="s">
        <v>907</v>
      </c>
      <c r="B61" s="1038"/>
      <c r="C61" s="1038"/>
      <c r="D61" s="1038"/>
      <c r="E61" s="1038"/>
      <c r="F61" s="1038"/>
      <c r="G61" s="193"/>
      <c r="H61" s="193"/>
    </row>
  </sheetData>
  <mergeCells count="5">
    <mergeCell ref="A38:H38"/>
    <mergeCell ref="A43:H43"/>
    <mergeCell ref="A48:H48"/>
    <mergeCell ref="A52:H52"/>
    <mergeCell ref="A61:F61"/>
  </mergeCells>
  <pageMargins left="0.7" right="0.7" top="0.75" bottom="0.75" header="0.3" footer="0.3"/>
  <pageSetup scale="6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604D0-384C-4E5F-B833-22A8D50178DC}">
  <sheetPr>
    <tabColor rgb="FF002060"/>
    <pageSetUpPr fitToPage="1"/>
  </sheetPr>
  <dimension ref="A1:I605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56.7109375" style="6" bestFit="1" customWidth="1"/>
    <col min="2" max="3" width="14.140625" style="6" customWidth="1"/>
    <col min="4" max="4" width="11.85546875" style="10" customWidth="1"/>
    <col min="5" max="5" width="15.7109375" style="10" customWidth="1"/>
    <col min="6" max="6" width="15.42578125" style="9" customWidth="1"/>
    <col min="7" max="7" width="11.85546875" style="9" customWidth="1"/>
    <col min="8" max="8" width="11.42578125" style="9"/>
    <col min="9" max="9" width="2.5703125" style="9" customWidth="1"/>
    <col min="10" max="11" width="11.42578125" style="9" customWidth="1"/>
    <col min="12" max="16384" width="11.42578125" style="9"/>
  </cols>
  <sheetData>
    <row r="1" spans="1:8" s="186" customFormat="1" ht="14.25" customHeight="1" x14ac:dyDescent="0.25">
      <c r="A1" s="194" t="s">
        <v>525</v>
      </c>
      <c r="D1" s="195"/>
      <c r="E1" s="195"/>
      <c r="F1" s="195"/>
    </row>
    <row r="2" spans="1:8" s="186" customFormat="1" ht="14.25" customHeight="1" x14ac:dyDescent="0.25">
      <c r="A2" s="196" t="s">
        <v>309</v>
      </c>
      <c r="D2" s="195"/>
      <c r="E2" s="195"/>
      <c r="F2" s="195"/>
    </row>
    <row r="3" spans="1:8" s="186" customFormat="1" ht="14.25" customHeight="1" x14ac:dyDescent="0.25">
      <c r="A3" s="197"/>
      <c r="D3" s="195"/>
      <c r="E3" s="195"/>
      <c r="F3" s="195"/>
    </row>
    <row r="4" spans="1:8" s="186" customFormat="1" ht="14.25" customHeight="1" thickBot="1" x14ac:dyDescent="0.3">
      <c r="A4" s="198" t="s">
        <v>315</v>
      </c>
      <c r="D4" s="195"/>
      <c r="E4" s="195"/>
      <c r="F4" s="195"/>
    </row>
    <row r="5" spans="1:8" s="200" customFormat="1" ht="14.25" customHeight="1" thickBot="1" x14ac:dyDescent="0.3">
      <c r="A5" s="199"/>
      <c r="B5" s="1069" t="s">
        <v>883</v>
      </c>
      <c r="C5" s="1070"/>
      <c r="D5" s="1070"/>
      <c r="E5" s="1071" t="s">
        <v>884</v>
      </c>
      <c r="F5" s="1072"/>
      <c r="G5" s="1072"/>
      <c r="H5" s="1073"/>
    </row>
    <row r="6" spans="1:8" s="200" customFormat="1" ht="14.25" customHeight="1" thickBot="1" x14ac:dyDescent="0.3">
      <c r="A6" s="201" t="s">
        <v>184</v>
      </c>
      <c r="B6" s="202">
        <v>2024</v>
      </c>
      <c r="C6" s="203">
        <v>2025</v>
      </c>
      <c r="D6" s="204" t="s">
        <v>275</v>
      </c>
      <c r="E6" s="202">
        <v>2024</v>
      </c>
      <c r="F6" s="203">
        <v>2025</v>
      </c>
      <c r="G6" s="204" t="s">
        <v>275</v>
      </c>
      <c r="H6" s="771" t="s">
        <v>277</v>
      </c>
    </row>
    <row r="7" spans="1:8" s="186" customFormat="1" ht="14.25" customHeight="1" x14ac:dyDescent="0.25">
      <c r="A7" s="491" t="s">
        <v>254</v>
      </c>
      <c r="B7" s="180">
        <v>56126999</v>
      </c>
      <c r="C7" s="205">
        <v>63953355</v>
      </c>
      <c r="D7" s="206">
        <f t="shared" ref="D7:D29" si="0">C7/B7-1</f>
        <v>0.13944012933953576</v>
      </c>
      <c r="E7" s="180">
        <v>357456409</v>
      </c>
      <c r="F7" s="205">
        <v>339947996</v>
      </c>
      <c r="G7" s="206">
        <f t="shared" ref="G7:G29" si="1">F7/E7-1</f>
        <v>-4.8980554157583955E-2</v>
      </c>
      <c r="H7" s="207">
        <f>+F7/$F$30</f>
        <v>0.14742010010382076</v>
      </c>
    </row>
    <row r="8" spans="1:8" s="186" customFormat="1" ht="14.25" customHeight="1" x14ac:dyDescent="0.25">
      <c r="A8" s="492" t="s">
        <v>250</v>
      </c>
      <c r="B8" s="180">
        <v>41930993</v>
      </c>
      <c r="C8" s="205">
        <v>57901520</v>
      </c>
      <c r="D8" s="206">
        <f t="shared" si="0"/>
        <v>0.38087643190324627</v>
      </c>
      <c r="E8" s="180">
        <v>226252381</v>
      </c>
      <c r="F8" s="205">
        <v>278663582</v>
      </c>
      <c r="G8" s="206">
        <f t="shared" si="1"/>
        <v>0.23164927930636892</v>
      </c>
      <c r="H8" s="207">
        <f t="shared" ref="H8:H29" si="2">+F8/$F$30</f>
        <v>0.12084381622220024</v>
      </c>
    </row>
    <row r="9" spans="1:8" s="186" customFormat="1" ht="14.25" customHeight="1" x14ac:dyDescent="0.25">
      <c r="A9" s="492" t="s">
        <v>260</v>
      </c>
      <c r="B9" s="180">
        <v>47123148</v>
      </c>
      <c r="C9" s="205">
        <v>47749664</v>
      </c>
      <c r="D9" s="206">
        <f t="shared" si="0"/>
        <v>1.3295291732207781E-2</v>
      </c>
      <c r="E9" s="180">
        <v>273322626</v>
      </c>
      <c r="F9" s="205">
        <v>248179897</v>
      </c>
      <c r="G9" s="206">
        <f t="shared" si="1"/>
        <v>-9.1989197410974666E-2</v>
      </c>
      <c r="H9" s="207">
        <f t="shared" si="2"/>
        <v>0.10762441811686962</v>
      </c>
    </row>
    <row r="10" spans="1:8" s="186" customFormat="1" ht="14.25" customHeight="1" x14ac:dyDescent="0.25">
      <c r="A10" s="491" t="s">
        <v>307</v>
      </c>
      <c r="B10" s="180">
        <v>29004206</v>
      </c>
      <c r="C10" s="205">
        <v>46303722</v>
      </c>
      <c r="D10" s="206">
        <f t="shared" si="0"/>
        <v>0.59644852887888056</v>
      </c>
      <c r="E10" s="180">
        <v>165402761</v>
      </c>
      <c r="F10" s="205">
        <v>244757337</v>
      </c>
      <c r="G10" s="206">
        <f t="shared" si="1"/>
        <v>0.47976572773171533</v>
      </c>
      <c r="H10" s="207">
        <f t="shared" si="2"/>
        <v>0.10614020834435096</v>
      </c>
    </row>
    <row r="11" spans="1:8" s="186" customFormat="1" ht="14.25" customHeight="1" x14ac:dyDescent="0.25">
      <c r="A11" s="492" t="s">
        <v>256</v>
      </c>
      <c r="B11" s="180">
        <v>51322262</v>
      </c>
      <c r="C11" s="205">
        <v>49657544</v>
      </c>
      <c r="D11" s="206">
        <f t="shared" si="0"/>
        <v>-3.2436567195732735E-2</v>
      </c>
      <c r="E11" s="180">
        <v>170780385</v>
      </c>
      <c r="F11" s="205">
        <v>231649145</v>
      </c>
      <c r="G11" s="206">
        <f t="shared" si="1"/>
        <v>0.35641540449741926</v>
      </c>
      <c r="H11" s="207">
        <f t="shared" si="2"/>
        <v>0.1004557771973584</v>
      </c>
    </row>
    <row r="12" spans="1:8" s="186" customFormat="1" ht="14.25" customHeight="1" x14ac:dyDescent="0.25">
      <c r="A12" s="493" t="s">
        <v>263</v>
      </c>
      <c r="B12" s="180">
        <v>25630459</v>
      </c>
      <c r="C12" s="205">
        <v>39456225</v>
      </c>
      <c r="D12" s="206">
        <f t="shared" si="0"/>
        <v>0.53942717139790597</v>
      </c>
      <c r="E12" s="180">
        <v>134684765</v>
      </c>
      <c r="F12" s="205">
        <v>185505846</v>
      </c>
      <c r="G12" s="206">
        <f t="shared" si="1"/>
        <v>0.37733355365025889</v>
      </c>
      <c r="H12" s="207">
        <f t="shared" si="2"/>
        <v>8.0445511398643324E-2</v>
      </c>
    </row>
    <row r="13" spans="1:8" s="186" customFormat="1" ht="14.25" customHeight="1" x14ac:dyDescent="0.25">
      <c r="A13" s="492" t="s">
        <v>248</v>
      </c>
      <c r="B13" s="180">
        <v>24156680</v>
      </c>
      <c r="C13" s="205">
        <v>29297710</v>
      </c>
      <c r="D13" s="206">
        <f t="shared" si="0"/>
        <v>0.21282022198414685</v>
      </c>
      <c r="E13" s="180">
        <v>198950297</v>
      </c>
      <c r="F13" s="205">
        <v>173138923</v>
      </c>
      <c r="G13" s="206">
        <f t="shared" si="1"/>
        <v>-0.12973780079353181</v>
      </c>
      <c r="H13" s="207">
        <f t="shared" si="2"/>
        <v>7.5082535154958566E-2</v>
      </c>
    </row>
    <row r="14" spans="1:8" s="186" customFormat="1" ht="14.25" customHeight="1" x14ac:dyDescent="0.25">
      <c r="A14" s="493" t="s">
        <v>269</v>
      </c>
      <c r="B14" s="180">
        <v>17221882</v>
      </c>
      <c r="C14" s="205">
        <v>32298364</v>
      </c>
      <c r="D14" s="206">
        <f t="shared" si="0"/>
        <v>0.87542592615603798</v>
      </c>
      <c r="E14" s="180">
        <v>138375220</v>
      </c>
      <c r="F14" s="205">
        <v>120289670</v>
      </c>
      <c r="G14" s="206">
        <f t="shared" si="1"/>
        <v>-0.13069934053221377</v>
      </c>
      <c r="H14" s="207">
        <f t="shared" si="2"/>
        <v>5.216419982324462E-2</v>
      </c>
    </row>
    <row r="15" spans="1:8" s="186" customFormat="1" ht="14.25" customHeight="1" x14ac:dyDescent="0.25">
      <c r="A15" s="493" t="s">
        <v>268</v>
      </c>
      <c r="B15" s="180">
        <v>16933945</v>
      </c>
      <c r="C15" s="205">
        <v>17505480</v>
      </c>
      <c r="D15" s="206">
        <f t="shared" si="0"/>
        <v>3.3750847779415949E-2</v>
      </c>
      <c r="E15" s="180">
        <v>82613080</v>
      </c>
      <c r="F15" s="205">
        <v>98313588</v>
      </c>
      <c r="G15" s="206">
        <f t="shared" si="1"/>
        <v>0.19004869446823669</v>
      </c>
      <c r="H15" s="207">
        <f t="shared" si="2"/>
        <v>4.2634165093080267E-2</v>
      </c>
    </row>
    <row r="16" spans="1:8" s="186" customFormat="1" ht="14.25" customHeight="1" x14ac:dyDescent="0.25">
      <c r="A16" s="493" t="s">
        <v>249</v>
      </c>
      <c r="B16" s="180">
        <v>11425909</v>
      </c>
      <c r="C16" s="205">
        <v>19597582</v>
      </c>
      <c r="D16" s="206">
        <f t="shared" si="0"/>
        <v>0.71518799948432976</v>
      </c>
      <c r="E16" s="180">
        <v>71682582</v>
      </c>
      <c r="F16" s="205">
        <v>94547582</v>
      </c>
      <c r="G16" s="206">
        <f t="shared" si="1"/>
        <v>0.31897567529026793</v>
      </c>
      <c r="H16" s="207">
        <f t="shared" si="2"/>
        <v>4.1001018294028128E-2</v>
      </c>
    </row>
    <row r="17" spans="1:9" s="186" customFormat="1" ht="14.25" customHeight="1" x14ac:dyDescent="0.25">
      <c r="A17" s="493" t="s">
        <v>259</v>
      </c>
      <c r="B17" s="180">
        <v>11897275</v>
      </c>
      <c r="C17" s="205">
        <v>12385405</v>
      </c>
      <c r="D17" s="206">
        <f t="shared" si="0"/>
        <v>4.1028722963871944E-2</v>
      </c>
      <c r="E17" s="180">
        <v>78204617</v>
      </c>
      <c r="F17" s="205">
        <v>68895824</v>
      </c>
      <c r="G17" s="206">
        <f t="shared" si="1"/>
        <v>-0.11903124594293457</v>
      </c>
      <c r="H17" s="207">
        <f t="shared" si="2"/>
        <v>2.9877008808180224E-2</v>
      </c>
    </row>
    <row r="18" spans="1:9" s="186" customFormat="1" ht="14.25" customHeight="1" x14ac:dyDescent="0.25">
      <c r="A18" s="493" t="s">
        <v>264</v>
      </c>
      <c r="B18" s="180">
        <v>11334938</v>
      </c>
      <c r="C18" s="205">
        <v>13753658</v>
      </c>
      <c r="D18" s="206">
        <f t="shared" si="0"/>
        <v>0.21338625760458507</v>
      </c>
      <c r="E18" s="180">
        <v>64729117</v>
      </c>
      <c r="F18" s="205">
        <v>67206172</v>
      </c>
      <c r="G18" s="829">
        <f t="shared" si="1"/>
        <v>3.8268017776296848E-2</v>
      </c>
      <c r="H18" s="207">
        <f t="shared" si="2"/>
        <v>2.9144283009200606E-2</v>
      </c>
    </row>
    <row r="19" spans="1:9" s="186" customFormat="1" ht="14.25" customHeight="1" x14ac:dyDescent="0.25">
      <c r="A19" s="493" t="s">
        <v>251</v>
      </c>
      <c r="B19" s="180">
        <v>20934773</v>
      </c>
      <c r="C19" s="205">
        <v>14166219</v>
      </c>
      <c r="D19" s="206">
        <f t="shared" si="0"/>
        <v>-0.32331633115868985</v>
      </c>
      <c r="E19" s="180">
        <v>88794523</v>
      </c>
      <c r="F19" s="205">
        <v>57365116</v>
      </c>
      <c r="G19" s="206">
        <f t="shared" si="1"/>
        <v>-0.35395659482285857</v>
      </c>
      <c r="H19" s="207">
        <f t="shared" si="2"/>
        <v>2.4876661261998702E-2</v>
      </c>
    </row>
    <row r="20" spans="1:9" s="186" customFormat="1" ht="14.25" customHeight="1" x14ac:dyDescent="0.25">
      <c r="A20" s="493" t="s">
        <v>261</v>
      </c>
      <c r="B20" s="180">
        <v>9237926</v>
      </c>
      <c r="C20" s="205">
        <v>8625813</v>
      </c>
      <c r="D20" s="206">
        <f t="shared" si="0"/>
        <v>-6.6260868510962356E-2</v>
      </c>
      <c r="E20" s="180">
        <v>49478553</v>
      </c>
      <c r="F20" s="205">
        <v>37017394</v>
      </c>
      <c r="G20" s="206">
        <f t="shared" si="1"/>
        <v>-0.25184970546733654</v>
      </c>
      <c r="H20" s="207">
        <f t="shared" si="2"/>
        <v>1.605277275722659E-2</v>
      </c>
    </row>
    <row r="21" spans="1:9" s="186" customFormat="1" ht="14.25" customHeight="1" x14ac:dyDescent="0.25">
      <c r="A21" s="493" t="s">
        <v>267</v>
      </c>
      <c r="B21" s="180">
        <v>5400011</v>
      </c>
      <c r="C21" s="205">
        <v>6826474</v>
      </c>
      <c r="D21" s="206">
        <f t="shared" si="0"/>
        <v>0.26415927671258443</v>
      </c>
      <c r="E21" s="180">
        <v>22470025</v>
      </c>
      <c r="F21" s="205">
        <v>27047811</v>
      </c>
      <c r="G21" s="206">
        <f t="shared" si="1"/>
        <v>0.20372856728018762</v>
      </c>
      <c r="H21" s="207">
        <f t="shared" si="2"/>
        <v>1.1729414652025847E-2</v>
      </c>
    </row>
    <row r="22" spans="1:9" s="186" customFormat="1" ht="14.25" customHeight="1" x14ac:dyDescent="0.25">
      <c r="A22" s="493" t="s">
        <v>266</v>
      </c>
      <c r="B22" s="180">
        <v>3871243</v>
      </c>
      <c r="C22" s="205">
        <v>5124614</v>
      </c>
      <c r="D22" s="206">
        <f t="shared" si="0"/>
        <v>0.3237644859803428</v>
      </c>
      <c r="E22" s="180">
        <v>20138052</v>
      </c>
      <c r="F22" s="205">
        <v>19883194</v>
      </c>
      <c r="G22" s="206">
        <f t="shared" si="1"/>
        <v>-1.2655543843068884E-2</v>
      </c>
      <c r="H22" s="207">
        <f t="shared" si="2"/>
        <v>8.6224436806613437E-3</v>
      </c>
    </row>
    <row r="23" spans="1:9" s="186" customFormat="1" ht="14.25" customHeight="1" x14ac:dyDescent="0.25">
      <c r="A23" s="493" t="s">
        <v>253</v>
      </c>
      <c r="B23" s="180">
        <v>1140159</v>
      </c>
      <c r="C23" s="205">
        <v>2365104</v>
      </c>
      <c r="D23" s="206">
        <f t="shared" si="0"/>
        <v>1.0743633124853638</v>
      </c>
      <c r="E23" s="180">
        <v>6492954</v>
      </c>
      <c r="F23" s="205">
        <v>11437029</v>
      </c>
      <c r="G23" s="206">
        <f t="shared" si="1"/>
        <v>0.76145233741067631</v>
      </c>
      <c r="H23" s="207">
        <f t="shared" si="2"/>
        <v>4.9597231926918044E-3</v>
      </c>
    </row>
    <row r="24" spans="1:9" s="186" customFormat="1" ht="14.25" customHeight="1" x14ac:dyDescent="0.25">
      <c r="A24" s="493" t="s">
        <v>258</v>
      </c>
      <c r="B24" s="180">
        <v>36875</v>
      </c>
      <c r="C24" s="205">
        <v>128480</v>
      </c>
      <c r="D24" s="206">
        <f t="shared" si="0"/>
        <v>2.4842033898305083</v>
      </c>
      <c r="E24" s="180">
        <v>132353</v>
      </c>
      <c r="F24" s="205">
        <v>1406065</v>
      </c>
      <c r="G24" s="206">
        <f t="shared" si="1"/>
        <v>9.6235975006233332</v>
      </c>
      <c r="H24" s="207">
        <f t="shared" si="2"/>
        <v>6.0974691862127853E-4</v>
      </c>
    </row>
    <row r="25" spans="1:9" s="186" customFormat="1" ht="14.25" customHeight="1" x14ac:dyDescent="0.25">
      <c r="A25" s="493" t="s">
        <v>265</v>
      </c>
      <c r="B25" s="180">
        <v>110674</v>
      </c>
      <c r="C25" s="205">
        <v>55716</v>
      </c>
      <c r="D25" s="206">
        <f t="shared" si="0"/>
        <v>-0.49657552812765415</v>
      </c>
      <c r="E25" s="180">
        <v>570709</v>
      </c>
      <c r="F25" s="205">
        <v>494866</v>
      </c>
      <c r="G25" s="206">
        <f t="shared" si="1"/>
        <v>-0.13289259500025408</v>
      </c>
      <c r="H25" s="407">
        <f t="shared" si="2"/>
        <v>2.1460104520803634E-4</v>
      </c>
    </row>
    <row r="26" spans="1:9" s="186" customFormat="1" ht="14.25" customHeight="1" x14ac:dyDescent="0.25">
      <c r="A26" s="493" t="s">
        <v>530</v>
      </c>
      <c r="B26" s="180">
        <v>0</v>
      </c>
      <c r="C26" s="205">
        <v>23198</v>
      </c>
      <c r="D26" s="206" t="s">
        <v>246</v>
      </c>
      <c r="E26" s="180">
        <v>0</v>
      </c>
      <c r="F26" s="205">
        <v>193289</v>
      </c>
      <c r="G26" s="206" t="s">
        <v>246</v>
      </c>
      <c r="H26" s="329">
        <f t="shared" si="2"/>
        <v>8.382071394522181E-5</v>
      </c>
    </row>
    <row r="27" spans="1:9" s="186" customFormat="1" ht="14.25" customHeight="1" x14ac:dyDescent="0.25">
      <c r="A27" s="493" t="s">
        <v>257</v>
      </c>
      <c r="B27" s="180">
        <v>4000</v>
      </c>
      <c r="C27" s="205">
        <v>0</v>
      </c>
      <c r="D27" s="206" t="s">
        <v>247</v>
      </c>
      <c r="E27" s="180">
        <v>11000</v>
      </c>
      <c r="F27" s="205">
        <v>23000</v>
      </c>
      <c r="G27" s="206">
        <f t="shared" si="1"/>
        <v>1.0909090909090908</v>
      </c>
      <c r="H27" s="772">
        <f t="shared" si="2"/>
        <v>9.9740617455732181E-6</v>
      </c>
    </row>
    <row r="28" spans="1:9" s="186" customFormat="1" ht="14.25" customHeight="1" x14ac:dyDescent="0.25">
      <c r="A28" s="493" t="s">
        <v>308</v>
      </c>
      <c r="B28" s="180">
        <v>0</v>
      </c>
      <c r="C28" s="205">
        <v>15000</v>
      </c>
      <c r="D28" s="206" t="s">
        <v>246</v>
      </c>
      <c r="E28" s="180">
        <v>0</v>
      </c>
      <c r="F28" s="205">
        <v>15000</v>
      </c>
      <c r="G28" s="206" t="s">
        <v>246</v>
      </c>
      <c r="H28" s="772">
        <f t="shared" si="2"/>
        <v>6.5048228775477506E-6</v>
      </c>
    </row>
    <row r="29" spans="1:9" s="186" customFormat="1" ht="14.25" customHeight="1" x14ac:dyDescent="0.25">
      <c r="A29" s="493" t="s">
        <v>262</v>
      </c>
      <c r="B29" s="180">
        <v>580</v>
      </c>
      <c r="C29" s="205">
        <v>1686</v>
      </c>
      <c r="D29" s="206">
        <f t="shared" si="0"/>
        <v>1.9068965517241381</v>
      </c>
      <c r="E29" s="180">
        <v>48778</v>
      </c>
      <c r="F29" s="205">
        <v>2987</v>
      </c>
      <c r="G29" s="206">
        <f t="shared" si="1"/>
        <v>-0.93876337693222356</v>
      </c>
      <c r="H29" s="772">
        <f t="shared" si="2"/>
        <v>1.2953270623490087E-6</v>
      </c>
    </row>
    <row r="30" spans="1:9" s="200" customFormat="1" ht="14.25" customHeight="1" thickBot="1" x14ac:dyDescent="0.3">
      <c r="A30" s="773" t="s">
        <v>0</v>
      </c>
      <c r="B30" s="774">
        <f>+SUM(B7:B29)</f>
        <v>384844937</v>
      </c>
      <c r="C30" s="775">
        <f>+SUM(C7:C29)</f>
        <v>467192533</v>
      </c>
      <c r="D30" s="605">
        <f>C30/B30-1</f>
        <v>0.21397604095282663</v>
      </c>
      <c r="E30" s="213">
        <f>+SUM(E7:E29)</f>
        <v>2150591187</v>
      </c>
      <c r="F30" s="214">
        <f>+SUM(F7:F29)</f>
        <v>2305981313</v>
      </c>
      <c r="G30" s="605">
        <f>F30/E30-1</f>
        <v>7.225460930897043E-2</v>
      </c>
      <c r="H30" s="776">
        <f>SUM(H7:H27)</f>
        <v>0.99999219985005983</v>
      </c>
      <c r="I30" s="777"/>
    </row>
    <row r="31" spans="1:9" s="186" customFormat="1" ht="14.25" customHeight="1" x14ac:dyDescent="0.25">
      <c r="B31" s="208"/>
      <c r="C31" s="208"/>
      <c r="D31" s="200"/>
      <c r="E31" s="200"/>
      <c r="F31" s="200"/>
    </row>
    <row r="32" spans="1:9" s="200" customFormat="1" ht="14.25" customHeight="1" thickBot="1" x14ac:dyDescent="0.3">
      <c r="A32" s="198" t="s">
        <v>316</v>
      </c>
      <c r="B32" s="186"/>
      <c r="C32" s="186"/>
      <c r="D32" s="195"/>
    </row>
    <row r="33" spans="1:8" s="200" customFormat="1" ht="14.25" customHeight="1" thickBot="1" x14ac:dyDescent="0.3">
      <c r="A33" s="186"/>
      <c r="B33" s="1069" t="s">
        <v>883</v>
      </c>
      <c r="C33" s="1070"/>
      <c r="D33" s="1070"/>
      <c r="E33" s="1071" t="s">
        <v>884</v>
      </c>
      <c r="F33" s="1072"/>
      <c r="G33" s="1072"/>
      <c r="H33" s="1073"/>
    </row>
    <row r="34" spans="1:8" s="186" customFormat="1" ht="14.25" customHeight="1" thickBot="1" x14ac:dyDescent="0.3">
      <c r="A34" s="602" t="s">
        <v>317</v>
      </c>
      <c r="B34" s="202">
        <v>2024</v>
      </c>
      <c r="C34" s="203">
        <v>2025</v>
      </c>
      <c r="D34" s="204" t="s">
        <v>275</v>
      </c>
      <c r="E34" s="202">
        <v>2024</v>
      </c>
      <c r="F34" s="203">
        <v>2025</v>
      </c>
      <c r="G34" s="204" t="s">
        <v>275</v>
      </c>
      <c r="H34" s="771" t="s">
        <v>277</v>
      </c>
    </row>
    <row r="35" spans="1:8" s="186" customFormat="1" ht="14.25" customHeight="1" x14ac:dyDescent="0.25">
      <c r="A35" s="209" t="s">
        <v>280</v>
      </c>
      <c r="B35" s="210">
        <v>26569136</v>
      </c>
      <c r="C35" s="603">
        <v>26040749</v>
      </c>
      <c r="D35" s="178">
        <f t="shared" ref="D35:D85" si="3">C35/B35-1</f>
        <v>-1.9887248121278733E-2</v>
      </c>
      <c r="E35" s="210">
        <v>141776881</v>
      </c>
      <c r="F35" s="778">
        <v>216407085</v>
      </c>
      <c r="G35" s="178">
        <f t="shared" ref="G35:G85" si="4">F35/E35-1</f>
        <v>0.5263919157595236</v>
      </c>
      <c r="H35" s="405">
        <f>+F35/$F$86</f>
        <v>9.3845983824761378E-2</v>
      </c>
    </row>
    <row r="36" spans="1:8" s="186" customFormat="1" ht="14.25" customHeight="1" x14ac:dyDescent="0.25">
      <c r="A36" s="209" t="s">
        <v>279</v>
      </c>
      <c r="B36" s="210">
        <v>40811536</v>
      </c>
      <c r="C36" s="603">
        <v>39520516</v>
      </c>
      <c r="D36" s="178">
        <f t="shared" si="3"/>
        <v>-3.1633702784428452E-2</v>
      </c>
      <c r="E36" s="210">
        <v>239657312</v>
      </c>
      <c r="F36" s="778">
        <v>206935286</v>
      </c>
      <c r="G36" s="178">
        <f t="shared" si="4"/>
        <v>-0.13653673124732368</v>
      </c>
      <c r="H36" s="405">
        <f t="shared" ref="H36:H85" si="5">+F36/$F$86</f>
        <v>8.9738492169645787E-2</v>
      </c>
    </row>
    <row r="37" spans="1:8" s="186" customFormat="1" ht="14.25" customHeight="1" x14ac:dyDescent="0.25">
      <c r="A37" s="209" t="s">
        <v>282</v>
      </c>
      <c r="B37" s="210">
        <v>23371600</v>
      </c>
      <c r="C37" s="603">
        <v>39963421</v>
      </c>
      <c r="D37" s="178">
        <f t="shared" si="3"/>
        <v>0.70991378425097129</v>
      </c>
      <c r="E37" s="210">
        <v>149417117</v>
      </c>
      <c r="F37" s="778">
        <v>183041930</v>
      </c>
      <c r="G37" s="178">
        <f t="shared" si="4"/>
        <v>0.22503989954511039</v>
      </c>
      <c r="H37" s="405">
        <f t="shared" si="5"/>
        <v>7.9377022254299601E-2</v>
      </c>
    </row>
    <row r="38" spans="1:8" s="186" customFormat="1" ht="14.25" customHeight="1" x14ac:dyDescent="0.25">
      <c r="A38" s="209" t="s">
        <v>294</v>
      </c>
      <c r="B38" s="210">
        <v>17953529</v>
      </c>
      <c r="C38" s="603">
        <v>45660235</v>
      </c>
      <c r="D38" s="178">
        <f t="shared" si="3"/>
        <v>1.5432456761007822</v>
      </c>
      <c r="E38" s="210">
        <v>116641883</v>
      </c>
      <c r="F38" s="778">
        <v>170147696</v>
      </c>
      <c r="G38" s="178">
        <f t="shared" si="4"/>
        <v>0.45871870055458563</v>
      </c>
      <c r="H38" s="405">
        <f t="shared" si="5"/>
        <v>7.3785375033522657E-2</v>
      </c>
    </row>
    <row r="39" spans="1:8" s="186" customFormat="1" ht="14.25" customHeight="1" x14ac:dyDescent="0.25">
      <c r="A39" s="209" t="s">
        <v>278</v>
      </c>
      <c r="B39" s="210">
        <v>31073538</v>
      </c>
      <c r="C39" s="603">
        <v>33875449</v>
      </c>
      <c r="D39" s="178">
        <f t="shared" si="3"/>
        <v>9.0170324344784891E-2</v>
      </c>
      <c r="E39" s="210">
        <v>157310796</v>
      </c>
      <c r="F39" s="778">
        <v>163051421</v>
      </c>
      <c r="G39" s="178">
        <f t="shared" si="4"/>
        <v>3.6492250665364434E-2</v>
      </c>
      <c r="H39" s="405">
        <f t="shared" si="5"/>
        <v>7.0708040902497979E-2</v>
      </c>
    </row>
    <row r="40" spans="1:8" s="186" customFormat="1" ht="14.25" customHeight="1" x14ac:dyDescent="0.25">
      <c r="A40" s="209" t="s">
        <v>305</v>
      </c>
      <c r="B40" s="210">
        <v>37896022</v>
      </c>
      <c r="C40" s="603">
        <v>31144532</v>
      </c>
      <c r="D40" s="178">
        <f t="shared" si="3"/>
        <v>-0.17815827740441992</v>
      </c>
      <c r="E40" s="210">
        <v>105649889</v>
      </c>
      <c r="F40" s="778">
        <v>133566571</v>
      </c>
      <c r="G40" s="178">
        <f t="shared" si="4"/>
        <v>0.26423768414938897</v>
      </c>
      <c r="H40" s="405">
        <f t="shared" si="5"/>
        <v>5.7921792447760398E-2</v>
      </c>
    </row>
    <row r="41" spans="1:8" s="186" customFormat="1" ht="14.25" customHeight="1" x14ac:dyDescent="0.25">
      <c r="A41" s="209" t="s">
        <v>281</v>
      </c>
      <c r="B41" s="210">
        <v>26809267</v>
      </c>
      <c r="C41" s="603">
        <v>10666388</v>
      </c>
      <c r="D41" s="178">
        <f t="shared" si="3"/>
        <v>-0.60213802190115828</v>
      </c>
      <c r="E41" s="210">
        <v>210254788</v>
      </c>
      <c r="F41" s="778">
        <v>92546698</v>
      </c>
      <c r="G41" s="178">
        <f t="shared" si="4"/>
        <v>-0.55983547922818289</v>
      </c>
      <c r="H41" s="405">
        <f t="shared" si="5"/>
        <v>4.0133325226126844E-2</v>
      </c>
    </row>
    <row r="42" spans="1:8" s="186" customFormat="1" ht="14.25" customHeight="1" x14ac:dyDescent="0.25">
      <c r="A42" s="209" t="s">
        <v>289</v>
      </c>
      <c r="B42" s="210">
        <v>13534774</v>
      </c>
      <c r="C42" s="603">
        <v>12415223</v>
      </c>
      <c r="D42" s="178">
        <f t="shared" si="3"/>
        <v>-8.2716637898793133E-2</v>
      </c>
      <c r="E42" s="210">
        <v>71317771</v>
      </c>
      <c r="F42" s="778">
        <v>82494037</v>
      </c>
      <c r="G42" s="178">
        <f t="shared" si="4"/>
        <v>0.15671081475611448</v>
      </c>
      <c r="H42" s="405">
        <f t="shared" si="5"/>
        <v>3.5773939942591371E-2</v>
      </c>
    </row>
    <row r="43" spans="1:8" s="186" customFormat="1" ht="14.25" customHeight="1" x14ac:dyDescent="0.25">
      <c r="A43" s="209" t="s">
        <v>283</v>
      </c>
      <c r="B43" s="210">
        <v>10359533</v>
      </c>
      <c r="C43" s="603">
        <v>13034862</v>
      </c>
      <c r="D43" s="178">
        <f t="shared" si="3"/>
        <v>0.25824803106472083</v>
      </c>
      <c r="E43" s="210">
        <v>126879652</v>
      </c>
      <c r="F43" s="778">
        <v>79085798</v>
      </c>
      <c r="G43" s="178">
        <f t="shared" si="4"/>
        <v>-0.37668651550210741</v>
      </c>
      <c r="H43" s="405">
        <f t="shared" si="5"/>
        <v>3.4295940541301341E-2</v>
      </c>
    </row>
    <row r="44" spans="1:8" s="186" customFormat="1" ht="14.25" customHeight="1" x14ac:dyDescent="0.25">
      <c r="A44" s="209" t="s">
        <v>297</v>
      </c>
      <c r="B44" s="210">
        <v>2551243</v>
      </c>
      <c r="C44" s="603">
        <v>17882029</v>
      </c>
      <c r="D44" s="178">
        <f t="shared" si="3"/>
        <v>6.0091437781504933</v>
      </c>
      <c r="E44" s="210">
        <v>38131190</v>
      </c>
      <c r="F44" s="778">
        <v>53351043</v>
      </c>
      <c r="G44" s="178">
        <f t="shared" si="4"/>
        <v>0.39914445366116302</v>
      </c>
      <c r="H44" s="405">
        <f t="shared" si="5"/>
        <v>2.3135939003162253E-2</v>
      </c>
    </row>
    <row r="45" spans="1:8" s="186" customFormat="1" ht="14.25" customHeight="1" x14ac:dyDescent="0.25">
      <c r="A45" s="209" t="s">
        <v>325</v>
      </c>
      <c r="B45" s="210">
        <v>2781606</v>
      </c>
      <c r="C45" s="603">
        <v>9580009</v>
      </c>
      <c r="D45" s="178">
        <f t="shared" si="3"/>
        <v>2.4440567787098533</v>
      </c>
      <c r="E45" s="210">
        <v>15869702</v>
      </c>
      <c r="F45" s="778">
        <v>51836531</v>
      </c>
      <c r="G45" s="178">
        <f t="shared" si="4"/>
        <v>2.2663833889256395</v>
      </c>
      <c r="H45" s="405">
        <f t="shared" si="5"/>
        <v>2.2479163516100877E-2</v>
      </c>
    </row>
    <row r="46" spans="1:8" s="186" customFormat="1" ht="14.25" customHeight="1" x14ac:dyDescent="0.25">
      <c r="A46" s="209" t="s">
        <v>286</v>
      </c>
      <c r="B46" s="210">
        <v>7950733</v>
      </c>
      <c r="C46" s="603">
        <v>12782931</v>
      </c>
      <c r="D46" s="178">
        <f t="shared" si="3"/>
        <v>0.60776761086053321</v>
      </c>
      <c r="E46" s="210">
        <v>35610261</v>
      </c>
      <c r="F46" s="778">
        <v>50767428</v>
      </c>
      <c r="G46" s="178">
        <f t="shared" si="4"/>
        <v>0.42564043549133213</v>
      </c>
      <c r="H46" s="405">
        <f t="shared" si="5"/>
        <v>2.201554180591055E-2</v>
      </c>
    </row>
    <row r="47" spans="1:8" s="186" customFormat="1" ht="14.25" customHeight="1" x14ac:dyDescent="0.25">
      <c r="A47" s="209" t="s">
        <v>295</v>
      </c>
      <c r="B47" s="210">
        <v>8543857</v>
      </c>
      <c r="C47" s="603">
        <v>6461822</v>
      </c>
      <c r="D47" s="178">
        <f t="shared" si="3"/>
        <v>-0.24368795030160262</v>
      </c>
      <c r="E47" s="210">
        <v>38202233</v>
      </c>
      <c r="F47" s="778">
        <v>45869201</v>
      </c>
      <c r="G47" s="178">
        <f t="shared" si="4"/>
        <v>0.20069423690494737</v>
      </c>
      <c r="H47" s="405">
        <f t="shared" si="5"/>
        <v>1.9891401869309076E-2</v>
      </c>
    </row>
    <row r="48" spans="1:8" s="186" customFormat="1" ht="14.25" customHeight="1" x14ac:dyDescent="0.25">
      <c r="A48" s="209" t="s">
        <v>285</v>
      </c>
      <c r="B48" s="210">
        <v>4801933</v>
      </c>
      <c r="C48" s="603">
        <v>11225651</v>
      </c>
      <c r="D48" s="178">
        <f t="shared" si="3"/>
        <v>1.3377358659523155</v>
      </c>
      <c r="E48" s="210">
        <v>32538274</v>
      </c>
      <c r="F48" s="778">
        <v>45865310</v>
      </c>
      <c r="G48" s="178">
        <f t="shared" si="4"/>
        <v>0.40958029918858019</v>
      </c>
      <c r="H48" s="405">
        <f t="shared" si="5"/>
        <v>1.988971451825464E-2</v>
      </c>
    </row>
    <row r="49" spans="1:8" s="186" customFormat="1" ht="14.25" customHeight="1" x14ac:dyDescent="0.25">
      <c r="A49" s="209" t="s">
        <v>284</v>
      </c>
      <c r="B49" s="210">
        <v>8556125</v>
      </c>
      <c r="C49" s="603">
        <v>4021076</v>
      </c>
      <c r="D49" s="178">
        <f t="shared" si="3"/>
        <v>-0.5300353840085319</v>
      </c>
      <c r="E49" s="210">
        <v>44822245</v>
      </c>
      <c r="F49" s="778">
        <v>45048341</v>
      </c>
      <c r="G49" s="178">
        <f t="shared" si="4"/>
        <v>5.0442810260842297E-3</v>
      </c>
      <c r="H49" s="405">
        <f t="shared" si="5"/>
        <v>1.9535431942158153E-2</v>
      </c>
    </row>
    <row r="50" spans="1:8" s="186" customFormat="1" ht="14.25" customHeight="1" x14ac:dyDescent="0.25">
      <c r="A50" s="209" t="s">
        <v>293</v>
      </c>
      <c r="B50" s="210">
        <v>7974059</v>
      </c>
      <c r="C50" s="603">
        <v>7594885</v>
      </c>
      <c r="D50" s="178">
        <f t="shared" si="3"/>
        <v>-4.7550939866384256E-2</v>
      </c>
      <c r="E50" s="210">
        <v>46102579</v>
      </c>
      <c r="F50" s="778">
        <v>44331797</v>
      </c>
      <c r="G50" s="178">
        <f t="shared" si="4"/>
        <v>-3.8409608278096585E-2</v>
      </c>
      <c r="H50" s="405">
        <f t="shared" si="5"/>
        <v>1.922469915522685E-2</v>
      </c>
    </row>
    <row r="51" spans="1:8" s="186" customFormat="1" ht="14.25" customHeight="1" x14ac:dyDescent="0.25">
      <c r="A51" s="209" t="s">
        <v>296</v>
      </c>
      <c r="B51" s="210">
        <v>4415133</v>
      </c>
      <c r="C51" s="603">
        <v>6928604</v>
      </c>
      <c r="D51" s="178">
        <f t="shared" si="3"/>
        <v>0.56928545527394081</v>
      </c>
      <c r="E51" s="210">
        <v>21451405</v>
      </c>
      <c r="F51" s="778">
        <v>37367669</v>
      </c>
      <c r="G51" s="178">
        <f t="shared" si="4"/>
        <v>0.74196836990397608</v>
      </c>
      <c r="H51" s="405">
        <f t="shared" si="5"/>
        <v>1.620467121278879E-2</v>
      </c>
    </row>
    <row r="52" spans="1:8" s="186" customFormat="1" ht="14.25" customHeight="1" x14ac:dyDescent="0.25">
      <c r="A52" s="209" t="s">
        <v>817</v>
      </c>
      <c r="B52" s="210">
        <v>1861228</v>
      </c>
      <c r="C52" s="603">
        <v>14217817</v>
      </c>
      <c r="D52" s="178">
        <f t="shared" si="3"/>
        <v>6.6389442883945442</v>
      </c>
      <c r="E52" s="210">
        <v>9965151</v>
      </c>
      <c r="F52" s="778">
        <v>36651371</v>
      </c>
      <c r="G52" s="178">
        <f t="shared" si="4"/>
        <v>2.6779544033000602</v>
      </c>
      <c r="H52" s="405">
        <f t="shared" si="5"/>
        <v>1.5894045104952677E-2</v>
      </c>
    </row>
    <row r="53" spans="1:8" s="186" customFormat="1" ht="14.25" customHeight="1" x14ac:dyDescent="0.25">
      <c r="A53" s="209" t="s">
        <v>306</v>
      </c>
      <c r="B53" s="210">
        <v>10497236</v>
      </c>
      <c r="C53" s="603">
        <v>9259701</v>
      </c>
      <c r="D53" s="178">
        <f t="shared" si="3"/>
        <v>-0.1178915097269414</v>
      </c>
      <c r="E53" s="210">
        <v>48526878</v>
      </c>
      <c r="F53" s="778">
        <v>32886582</v>
      </c>
      <c r="G53" s="178">
        <f t="shared" si="4"/>
        <v>-0.32230171493826576</v>
      </c>
      <c r="H53" s="405">
        <f t="shared" si="5"/>
        <v>1.4261426063863337E-2</v>
      </c>
    </row>
    <row r="54" spans="1:8" s="186" customFormat="1" ht="14.25" customHeight="1" x14ac:dyDescent="0.25">
      <c r="A54" s="209" t="s">
        <v>298</v>
      </c>
      <c r="B54" s="210">
        <v>2660694</v>
      </c>
      <c r="C54" s="603">
        <v>5379846</v>
      </c>
      <c r="D54" s="178">
        <f t="shared" si="3"/>
        <v>1.0219709594564428</v>
      </c>
      <c r="E54" s="210">
        <v>12583189</v>
      </c>
      <c r="F54" s="778">
        <v>24840681</v>
      </c>
      <c r="G54" s="178">
        <f t="shared" si="4"/>
        <v>0.9741164978130743</v>
      </c>
      <c r="H54" s="405">
        <f t="shared" si="5"/>
        <v>1.0772282004177715E-2</v>
      </c>
    </row>
    <row r="55" spans="1:8" s="186" customFormat="1" ht="14.25" customHeight="1" x14ac:dyDescent="0.25">
      <c r="A55" s="209" t="s">
        <v>322</v>
      </c>
      <c r="B55" s="210">
        <v>1631443</v>
      </c>
      <c r="C55" s="603">
        <v>4906173</v>
      </c>
      <c r="D55" s="178">
        <f t="shared" si="3"/>
        <v>2.0072598307142817</v>
      </c>
      <c r="E55" s="210">
        <v>9316314</v>
      </c>
      <c r="F55" s="778">
        <v>23883446</v>
      </c>
      <c r="G55" s="178">
        <f t="shared" si="4"/>
        <v>1.5636153955308933</v>
      </c>
      <c r="H55" s="405">
        <f t="shared" si="5"/>
        <v>1.0357172395698422E-2</v>
      </c>
    </row>
    <row r="56" spans="1:8" s="186" customFormat="1" ht="14.25" customHeight="1" x14ac:dyDescent="0.25">
      <c r="A56" s="209" t="s">
        <v>528</v>
      </c>
      <c r="B56" s="210">
        <v>3207771</v>
      </c>
      <c r="C56" s="603">
        <v>4089373</v>
      </c>
      <c r="D56" s="178">
        <f t="shared" si="3"/>
        <v>0.274833209727253</v>
      </c>
      <c r="E56" s="210">
        <v>18011285</v>
      </c>
      <c r="F56" s="778">
        <v>21826457</v>
      </c>
      <c r="G56" s="178">
        <f t="shared" si="4"/>
        <v>0.21182119987552239</v>
      </c>
      <c r="H56" s="405">
        <f t="shared" si="5"/>
        <v>9.4651491219608155E-3</v>
      </c>
    </row>
    <row r="57" spans="1:8" s="186" customFormat="1" ht="14.25" customHeight="1" x14ac:dyDescent="0.25">
      <c r="A57" s="209" t="s">
        <v>321</v>
      </c>
      <c r="B57" s="210">
        <v>4095996</v>
      </c>
      <c r="C57" s="603">
        <v>4186534</v>
      </c>
      <c r="D57" s="178">
        <f t="shared" si="3"/>
        <v>2.2104025492212465E-2</v>
      </c>
      <c r="E57" s="210">
        <v>29587401</v>
      </c>
      <c r="F57" s="778">
        <v>20557598</v>
      </c>
      <c r="G57" s="178">
        <f t="shared" si="4"/>
        <v>-0.30519081415768823</v>
      </c>
      <c r="H57" s="405">
        <f t="shared" si="5"/>
        <v>8.9149022518553254E-3</v>
      </c>
    </row>
    <row r="58" spans="1:8" s="186" customFormat="1" ht="14.25" customHeight="1" x14ac:dyDescent="0.25">
      <c r="A58" s="209" t="s">
        <v>292</v>
      </c>
      <c r="B58" s="210">
        <v>6948308</v>
      </c>
      <c r="C58" s="603">
        <v>3712134</v>
      </c>
      <c r="D58" s="178">
        <f t="shared" si="3"/>
        <v>-0.4657499350921116</v>
      </c>
      <c r="E58" s="210">
        <v>17148949</v>
      </c>
      <c r="F58" s="778">
        <v>18738896</v>
      </c>
      <c r="G58" s="178">
        <f t="shared" si="4"/>
        <v>9.2713961654443011E-2</v>
      </c>
      <c r="H58" s="405">
        <f t="shared" si="5"/>
        <v>8.1262132933858696E-3</v>
      </c>
    </row>
    <row r="59" spans="1:8" s="186" customFormat="1" ht="14.25" customHeight="1" x14ac:dyDescent="0.25">
      <c r="A59" s="209" t="s">
        <v>320</v>
      </c>
      <c r="B59" s="210">
        <v>3814028</v>
      </c>
      <c r="C59" s="603">
        <v>4255788</v>
      </c>
      <c r="D59" s="178">
        <f t="shared" si="3"/>
        <v>0.11582505424711087</v>
      </c>
      <c r="E59" s="210">
        <v>19950631</v>
      </c>
      <c r="F59" s="778">
        <v>18430422</v>
      </c>
      <c r="G59" s="178">
        <f t="shared" si="4"/>
        <v>-7.6198542291719962E-2</v>
      </c>
      <c r="H59" s="405">
        <f t="shared" si="5"/>
        <v>7.9924420445639573E-3</v>
      </c>
    </row>
    <row r="60" spans="1:8" s="186" customFormat="1" ht="14.25" customHeight="1" x14ac:dyDescent="0.25">
      <c r="A60" s="209" t="s">
        <v>287</v>
      </c>
      <c r="B60" s="210">
        <v>1548543</v>
      </c>
      <c r="C60" s="603">
        <v>3605551</v>
      </c>
      <c r="D60" s="178">
        <f t="shared" si="3"/>
        <v>1.3283505850338027</v>
      </c>
      <c r="E60" s="210">
        <v>8840870</v>
      </c>
      <c r="F60" s="778">
        <v>18374871</v>
      </c>
      <c r="G60" s="178">
        <f t="shared" si="4"/>
        <v>1.0784007682501837</v>
      </c>
      <c r="H60" s="405">
        <f t="shared" si="5"/>
        <v>7.9683520835192468E-3</v>
      </c>
    </row>
    <row r="61" spans="1:8" s="186" customFormat="1" ht="14.25" customHeight="1" x14ac:dyDescent="0.25">
      <c r="A61" s="209" t="s">
        <v>291</v>
      </c>
      <c r="B61" s="210">
        <v>2339953</v>
      </c>
      <c r="C61" s="603">
        <v>3501713</v>
      </c>
      <c r="D61" s="178">
        <f t="shared" si="3"/>
        <v>0.49648860468564959</v>
      </c>
      <c r="E61" s="210">
        <v>14866760</v>
      </c>
      <c r="F61" s="778">
        <v>16708223</v>
      </c>
      <c r="G61" s="178">
        <f t="shared" si="4"/>
        <v>0.12386444659091822</v>
      </c>
      <c r="H61" s="405">
        <f t="shared" si="5"/>
        <v>7.245602080904634E-3</v>
      </c>
    </row>
    <row r="62" spans="1:8" s="186" customFormat="1" ht="14.25" customHeight="1" x14ac:dyDescent="0.25">
      <c r="A62" s="211" t="s">
        <v>319</v>
      </c>
      <c r="B62" s="210">
        <v>1316125</v>
      </c>
      <c r="C62" s="603">
        <v>2599587</v>
      </c>
      <c r="D62" s="178">
        <f t="shared" si="3"/>
        <v>0.97518244847563862</v>
      </c>
      <c r="E62" s="210">
        <v>8113774</v>
      </c>
      <c r="F62" s="778">
        <v>16112717</v>
      </c>
      <c r="G62" s="178">
        <f t="shared" si="4"/>
        <v>0.98584739974270907</v>
      </c>
      <c r="H62" s="405">
        <f t="shared" si="5"/>
        <v>6.9873580107368376E-3</v>
      </c>
    </row>
    <row r="63" spans="1:8" s="186" customFormat="1" ht="14.25" customHeight="1" x14ac:dyDescent="0.25">
      <c r="A63" s="209" t="s">
        <v>299</v>
      </c>
      <c r="B63" s="210">
        <v>4500495</v>
      </c>
      <c r="C63" s="603">
        <v>295640</v>
      </c>
      <c r="D63" s="178">
        <f t="shared" si="3"/>
        <v>-0.93430944818292205</v>
      </c>
      <c r="E63" s="210">
        <v>10543637</v>
      </c>
      <c r="F63" s="778">
        <v>14296895</v>
      </c>
      <c r="G63" s="178">
        <f t="shared" si="4"/>
        <v>0.35597374985500729</v>
      </c>
      <c r="H63" s="405">
        <f t="shared" si="5"/>
        <v>6.1999179782598699E-3</v>
      </c>
    </row>
    <row r="64" spans="1:8" s="186" customFormat="1" ht="14.25" customHeight="1" x14ac:dyDescent="0.25">
      <c r="A64" s="209" t="s">
        <v>324</v>
      </c>
      <c r="B64" s="210">
        <v>1888222</v>
      </c>
      <c r="C64" s="603">
        <v>2086040</v>
      </c>
      <c r="D64" s="178">
        <f t="shared" si="3"/>
        <v>0.10476416438321334</v>
      </c>
      <c r="E64" s="210">
        <v>6112209</v>
      </c>
      <c r="F64" s="778">
        <v>13645273</v>
      </c>
      <c r="G64" s="178">
        <f t="shared" si="4"/>
        <v>1.2324617826386501</v>
      </c>
      <c r="H64" s="405">
        <f t="shared" si="5"/>
        <v>5.917338932052308E-3</v>
      </c>
    </row>
    <row r="65" spans="1:8" s="186" customFormat="1" ht="14.25" customHeight="1" x14ac:dyDescent="0.25">
      <c r="A65" s="209" t="s">
        <v>323</v>
      </c>
      <c r="B65" s="210">
        <v>2203000</v>
      </c>
      <c r="C65" s="603">
        <v>2050000</v>
      </c>
      <c r="D65" s="178">
        <f t="shared" si="3"/>
        <v>-6.9450748978665433E-2</v>
      </c>
      <c r="E65" s="210">
        <v>10841900</v>
      </c>
      <c r="F65" s="778">
        <v>13229000</v>
      </c>
      <c r="G65" s="178">
        <f t="shared" si="4"/>
        <v>0.22017358581060509</v>
      </c>
      <c r="H65" s="405">
        <f t="shared" si="5"/>
        <v>5.7368201231386131E-3</v>
      </c>
    </row>
    <row r="66" spans="1:8" s="186" customFormat="1" ht="14.25" customHeight="1" x14ac:dyDescent="0.25">
      <c r="A66" s="209" t="s">
        <v>301</v>
      </c>
      <c r="B66" s="210">
        <v>1452898</v>
      </c>
      <c r="C66" s="603">
        <v>2545844</v>
      </c>
      <c r="D66" s="178">
        <f t="shared" si="3"/>
        <v>0.75225239486873829</v>
      </c>
      <c r="E66" s="210">
        <v>7503468</v>
      </c>
      <c r="F66" s="778">
        <v>12296323</v>
      </c>
      <c r="G66" s="178">
        <f t="shared" si="4"/>
        <v>0.63875197442036136</v>
      </c>
      <c r="H66" s="405">
        <f t="shared" si="5"/>
        <v>5.3323602106744392E-3</v>
      </c>
    </row>
    <row r="67" spans="1:8" s="186" customFormat="1" ht="14.25" customHeight="1" x14ac:dyDescent="0.25">
      <c r="A67" s="209" t="s">
        <v>290</v>
      </c>
      <c r="B67" s="210">
        <v>2157077</v>
      </c>
      <c r="C67" s="603">
        <v>1911649</v>
      </c>
      <c r="D67" s="178">
        <f t="shared" si="3"/>
        <v>-0.11377804315747653</v>
      </c>
      <c r="E67" s="210">
        <v>12622134</v>
      </c>
      <c r="F67" s="778">
        <v>12178293</v>
      </c>
      <c r="G67" s="178">
        <f t="shared" si="4"/>
        <v>-3.5163705281531676E-2</v>
      </c>
      <c r="H67" s="405">
        <f t="shared" si="5"/>
        <v>5.2811759277253088E-3</v>
      </c>
    </row>
    <row r="68" spans="1:8" s="186" customFormat="1" ht="14.25" customHeight="1" x14ac:dyDescent="0.25">
      <c r="A68" s="209" t="s">
        <v>401</v>
      </c>
      <c r="B68" s="210">
        <v>4129883</v>
      </c>
      <c r="C68" s="603">
        <v>4412015</v>
      </c>
      <c r="D68" s="178">
        <f t="shared" si="3"/>
        <v>6.8314768239197132E-2</v>
      </c>
      <c r="E68" s="210">
        <v>9463129</v>
      </c>
      <c r="F68" s="778">
        <v>12071540</v>
      </c>
      <c r="G68" s="178">
        <f t="shared" si="4"/>
        <v>0.27563937889888224</v>
      </c>
      <c r="H68" s="405">
        <f t="shared" si="5"/>
        <v>5.2348819706155179E-3</v>
      </c>
    </row>
    <row r="69" spans="1:8" s="186" customFormat="1" ht="14.25" customHeight="1" x14ac:dyDescent="0.25">
      <c r="A69" s="209" t="s">
        <v>521</v>
      </c>
      <c r="B69" s="210">
        <v>1067815</v>
      </c>
      <c r="C69" s="603">
        <v>2158537</v>
      </c>
      <c r="D69" s="178">
        <f t="shared" si="3"/>
        <v>1.0214522178467242</v>
      </c>
      <c r="E69" s="210">
        <v>6199492</v>
      </c>
      <c r="F69" s="778">
        <v>10851146</v>
      </c>
      <c r="G69" s="178">
        <f t="shared" si="4"/>
        <v>0.75032825270199566</v>
      </c>
      <c r="H69" s="405">
        <f t="shared" si="5"/>
        <v>4.7056521832273841E-3</v>
      </c>
    </row>
    <row r="70" spans="1:8" s="186" customFormat="1" ht="14.25" customHeight="1" x14ac:dyDescent="0.25">
      <c r="A70" s="209" t="s">
        <v>300</v>
      </c>
      <c r="B70" s="210">
        <v>1637796</v>
      </c>
      <c r="C70" s="603">
        <v>2918386</v>
      </c>
      <c r="D70" s="178">
        <f t="shared" si="3"/>
        <v>0.7818983560834194</v>
      </c>
      <c r="E70" s="210">
        <v>11587655</v>
      </c>
      <c r="F70" s="778">
        <v>9883713</v>
      </c>
      <c r="G70" s="178">
        <f t="shared" si="4"/>
        <v>-0.14704804380178738</v>
      </c>
      <c r="H70" s="405">
        <f t="shared" si="5"/>
        <v>4.2861201625010743E-3</v>
      </c>
    </row>
    <row r="71" spans="1:8" s="186" customFormat="1" ht="14.25" customHeight="1" x14ac:dyDescent="0.25">
      <c r="A71" s="209" t="s">
        <v>450</v>
      </c>
      <c r="B71" s="210">
        <v>2509806</v>
      </c>
      <c r="C71" s="603">
        <v>2234216</v>
      </c>
      <c r="D71" s="178">
        <f t="shared" si="3"/>
        <v>-0.1098052996924862</v>
      </c>
      <c r="E71" s="210">
        <v>7657275</v>
      </c>
      <c r="F71" s="778">
        <v>9594520</v>
      </c>
      <c r="G71" s="178">
        <f t="shared" si="4"/>
        <v>0.2529940481437587</v>
      </c>
      <c r="H71" s="405">
        <f t="shared" si="5"/>
        <v>4.1607102130059633E-3</v>
      </c>
    </row>
    <row r="72" spans="1:8" s="186" customFormat="1" ht="14.25" customHeight="1" x14ac:dyDescent="0.25">
      <c r="A72" s="209" t="s">
        <v>318</v>
      </c>
      <c r="B72" s="210">
        <v>857206</v>
      </c>
      <c r="C72" s="603">
        <v>798317</v>
      </c>
      <c r="D72" s="178">
        <f t="shared" si="3"/>
        <v>-6.8698772523757445E-2</v>
      </c>
      <c r="E72" s="210">
        <v>14867539</v>
      </c>
      <c r="F72" s="778">
        <v>8836189</v>
      </c>
      <c r="G72" s="178">
        <f t="shared" si="4"/>
        <v>-0.40567238464953748</v>
      </c>
      <c r="H72" s="405">
        <f t="shared" si="5"/>
        <v>3.8318562905023854E-3</v>
      </c>
    </row>
    <row r="73" spans="1:8" s="186" customFormat="1" ht="14.25" customHeight="1" x14ac:dyDescent="0.25">
      <c r="A73" s="209" t="s">
        <v>400</v>
      </c>
      <c r="B73" s="210">
        <v>368726</v>
      </c>
      <c r="C73" s="603">
        <v>729464</v>
      </c>
      <c r="D73" s="178">
        <f t="shared" si="3"/>
        <v>0.97833621713684416</v>
      </c>
      <c r="E73" s="210">
        <v>6109050</v>
      </c>
      <c r="F73" s="778">
        <v>8730285</v>
      </c>
      <c r="G73" s="178">
        <f t="shared" si="4"/>
        <v>0.42907407862106228</v>
      </c>
      <c r="H73" s="405">
        <f t="shared" si="5"/>
        <v>3.7859305063674643E-3</v>
      </c>
    </row>
    <row r="74" spans="1:8" s="186" customFormat="1" ht="14.25" customHeight="1" x14ac:dyDescent="0.25">
      <c r="A74" s="209" t="s">
        <v>304</v>
      </c>
      <c r="B74" s="210">
        <v>1696767</v>
      </c>
      <c r="C74" s="603">
        <v>3185565</v>
      </c>
      <c r="D74" s="178">
        <f t="shared" si="3"/>
        <v>0.87743219899962699</v>
      </c>
      <c r="E74" s="210">
        <v>8103026</v>
      </c>
      <c r="F74" s="778">
        <v>8196379</v>
      </c>
      <c r="G74" s="178">
        <f t="shared" si="4"/>
        <v>1.1520757800851156E-2</v>
      </c>
      <c r="H74" s="405">
        <f t="shared" si="5"/>
        <v>3.5543995754834636E-3</v>
      </c>
    </row>
    <row r="75" spans="1:8" s="186" customFormat="1" ht="14.25" customHeight="1" x14ac:dyDescent="0.25">
      <c r="A75" s="209" t="s">
        <v>609</v>
      </c>
      <c r="B75" s="210">
        <v>44770</v>
      </c>
      <c r="C75" s="603">
        <v>1419440</v>
      </c>
      <c r="D75" s="178" t="s">
        <v>246</v>
      </c>
      <c r="E75" s="210">
        <v>7061324</v>
      </c>
      <c r="F75" s="778">
        <v>7961140</v>
      </c>
      <c r="G75" s="178">
        <f t="shared" si="4"/>
        <v>0.1274287938069405</v>
      </c>
      <c r="H75" s="405">
        <f t="shared" si="5"/>
        <v>3.4523870402240332E-3</v>
      </c>
    </row>
    <row r="76" spans="1:8" s="186" customFormat="1" ht="14.25" customHeight="1" x14ac:dyDescent="0.25">
      <c r="A76" s="209" t="s">
        <v>288</v>
      </c>
      <c r="B76" s="210">
        <v>4461117</v>
      </c>
      <c r="C76" s="603">
        <v>1251882</v>
      </c>
      <c r="D76" s="178">
        <f t="shared" si="3"/>
        <v>-0.71937924963635791</v>
      </c>
      <c r="E76" s="210">
        <v>32560698</v>
      </c>
      <c r="F76" s="778">
        <v>7025418</v>
      </c>
      <c r="G76" s="178">
        <f t="shared" si="4"/>
        <v>-0.78423625930869179</v>
      </c>
      <c r="H76" s="405">
        <f t="shared" si="5"/>
        <v>3.0466066487157173E-3</v>
      </c>
    </row>
    <row r="77" spans="1:8" s="186" customFormat="1" ht="14.25" customHeight="1" x14ac:dyDescent="0.25">
      <c r="A77" s="209" t="s">
        <v>745</v>
      </c>
      <c r="B77" s="210">
        <v>356544</v>
      </c>
      <c r="C77" s="603">
        <v>2595044</v>
      </c>
      <c r="D77" s="178">
        <f t="shared" si="3"/>
        <v>6.2783274995512475</v>
      </c>
      <c r="E77" s="210">
        <v>1348776</v>
      </c>
      <c r="F77" s="778">
        <v>7021944</v>
      </c>
      <c r="G77" s="178">
        <f t="shared" si="4"/>
        <v>4.2061602519617791</v>
      </c>
      <c r="H77" s="405">
        <f t="shared" si="5"/>
        <v>3.0451001317372776E-3</v>
      </c>
    </row>
    <row r="78" spans="1:8" s="186" customFormat="1" ht="14.25" customHeight="1" x14ac:dyDescent="0.25">
      <c r="A78" s="209" t="s">
        <v>302</v>
      </c>
      <c r="B78" s="210">
        <v>6051353</v>
      </c>
      <c r="C78" s="603">
        <v>1469390</v>
      </c>
      <c r="D78" s="178">
        <f t="shared" si="3"/>
        <v>-0.75717992323369665</v>
      </c>
      <c r="E78" s="210">
        <v>41462257</v>
      </c>
      <c r="F78" s="778">
        <v>6789520</v>
      </c>
      <c r="G78" s="178">
        <f t="shared" si="4"/>
        <v>-0.83624818108671706</v>
      </c>
      <c r="H78" s="405">
        <f t="shared" si="5"/>
        <v>2.9443083349045334E-3</v>
      </c>
    </row>
    <row r="79" spans="1:8" s="186" customFormat="1" ht="14.25" customHeight="1" x14ac:dyDescent="0.25">
      <c r="A79" s="209" t="s">
        <v>608</v>
      </c>
      <c r="B79" s="210">
        <v>939361</v>
      </c>
      <c r="C79" s="603">
        <v>1142806</v>
      </c>
      <c r="D79" s="178">
        <f t="shared" si="3"/>
        <v>0.21657807807647966</v>
      </c>
      <c r="E79" s="210">
        <v>4843236</v>
      </c>
      <c r="F79" s="778">
        <v>6429225</v>
      </c>
      <c r="G79" s="178">
        <f t="shared" si="4"/>
        <v>0.32746473638699425</v>
      </c>
      <c r="H79" s="405">
        <f t="shared" si="5"/>
        <v>2.7880646576601293E-3</v>
      </c>
    </row>
    <row r="80" spans="1:8" s="186" customFormat="1" ht="14.25" customHeight="1" x14ac:dyDescent="0.25">
      <c r="A80" s="209" t="s">
        <v>908</v>
      </c>
      <c r="B80" s="210">
        <v>357233</v>
      </c>
      <c r="C80" s="603">
        <v>2388406</v>
      </c>
      <c r="D80" s="178">
        <f t="shared" si="3"/>
        <v>5.6858492916387906</v>
      </c>
      <c r="E80" s="210">
        <v>3620949</v>
      </c>
      <c r="F80" s="778">
        <v>6044073</v>
      </c>
      <c r="G80" s="178">
        <f t="shared" si="4"/>
        <v>0.66919583788669756</v>
      </c>
      <c r="H80" s="405">
        <f t="shared" si="5"/>
        <v>2.6210416215979109E-3</v>
      </c>
    </row>
    <row r="81" spans="1:8" s="186" customFormat="1" ht="14.25" customHeight="1" x14ac:dyDescent="0.25">
      <c r="A81" s="209" t="s">
        <v>853</v>
      </c>
      <c r="B81" s="210">
        <v>1857718</v>
      </c>
      <c r="C81" s="603">
        <v>3008434</v>
      </c>
      <c r="D81" s="178">
        <f t="shared" si="3"/>
        <v>0.61942447669667833</v>
      </c>
      <c r="E81" s="210">
        <v>7773866</v>
      </c>
      <c r="F81" s="778">
        <v>5911015</v>
      </c>
      <c r="G81" s="178">
        <f t="shared" si="4"/>
        <v>-0.23962993444960334</v>
      </c>
      <c r="H81" s="405">
        <f t="shared" si="5"/>
        <v>2.5633403734351945E-3</v>
      </c>
    </row>
    <row r="82" spans="1:8" s="186" customFormat="1" ht="14.25" customHeight="1" x14ac:dyDescent="0.25">
      <c r="A82" s="209" t="s">
        <v>909</v>
      </c>
      <c r="B82" s="210">
        <v>937472</v>
      </c>
      <c r="C82" s="603">
        <v>1922802</v>
      </c>
      <c r="D82" s="178">
        <f t="shared" si="3"/>
        <v>1.0510500580283999</v>
      </c>
      <c r="E82" s="210">
        <v>1880199</v>
      </c>
      <c r="F82" s="778">
        <v>5862338</v>
      </c>
      <c r="G82" s="178">
        <f t="shared" si="4"/>
        <v>2.117934856895467</v>
      </c>
      <c r="H82" s="405">
        <f t="shared" si="5"/>
        <v>2.5422313558878351E-3</v>
      </c>
    </row>
    <row r="83" spans="1:8" s="186" customFormat="1" ht="14.25" customHeight="1" x14ac:dyDescent="0.25">
      <c r="A83" s="209" t="s">
        <v>808</v>
      </c>
      <c r="B83" s="210">
        <v>278312</v>
      </c>
      <c r="C83" s="603">
        <v>1400655</v>
      </c>
      <c r="D83" s="178">
        <f t="shared" si="3"/>
        <v>4.0326791514559197</v>
      </c>
      <c r="E83" s="210">
        <v>1630537</v>
      </c>
      <c r="F83" s="778">
        <v>5801494</v>
      </c>
      <c r="G83" s="178">
        <f t="shared" si="4"/>
        <v>2.5580265887863938</v>
      </c>
      <c r="H83" s="405">
        <f t="shared" si="5"/>
        <v>2.5158460596770675E-3</v>
      </c>
    </row>
    <row r="84" spans="1:8" s="186" customFormat="1" ht="14.25" customHeight="1" x14ac:dyDescent="0.25">
      <c r="A84" s="209" t="s">
        <v>910</v>
      </c>
      <c r="B84" s="210">
        <v>1276672</v>
      </c>
      <c r="C84" s="603">
        <v>2188477</v>
      </c>
      <c r="D84" s="178">
        <f t="shared" si="3"/>
        <v>0.71420458817926602</v>
      </c>
      <c r="E84" s="210">
        <v>3086251</v>
      </c>
      <c r="F84" s="778">
        <v>5752137</v>
      </c>
      <c r="G84" s="178">
        <f t="shared" si="4"/>
        <v>0.86379429281675413</v>
      </c>
      <c r="H84" s="405">
        <f t="shared" si="5"/>
        <v>2.4944421568259259E-3</v>
      </c>
    </row>
    <row r="85" spans="1:8" s="200" customFormat="1" x14ac:dyDescent="0.2">
      <c r="A85" s="604" t="s">
        <v>911</v>
      </c>
      <c r="B85" s="210">
        <v>27939745</v>
      </c>
      <c r="C85" s="603">
        <v>34566925</v>
      </c>
      <c r="D85" s="178">
        <f t="shared" si="3"/>
        <v>0.23719543610723726</v>
      </c>
      <c r="E85" s="406">
        <v>145167400</v>
      </c>
      <c r="F85" s="778">
        <v>156848347</v>
      </c>
      <c r="G85" s="178">
        <f t="shared" si="4"/>
        <v>8.0465359302432926E-2</v>
      </c>
      <c r="H85" s="405">
        <f t="shared" si="5"/>
        <v>6.8018047724743208E-2</v>
      </c>
    </row>
    <row r="86" spans="1:8" s="6" customFormat="1" ht="13.5" thickBot="1" x14ac:dyDescent="0.25">
      <c r="A86" s="212" t="s">
        <v>326</v>
      </c>
      <c r="B86" s="213">
        <f>SUM(B35:B85)</f>
        <v>384844937</v>
      </c>
      <c r="C86" s="214">
        <f>SUM(C35:C85)</f>
        <v>467192533</v>
      </c>
      <c r="D86" s="605">
        <f>C86/B86-1</f>
        <v>0.21397604095282663</v>
      </c>
      <c r="E86" s="213">
        <f>+SUM(E35:E85)</f>
        <v>2150591187</v>
      </c>
      <c r="F86" s="214">
        <f>+SUM(F35:F85)</f>
        <v>2305981313</v>
      </c>
      <c r="G86" s="779">
        <f>F86/E86-1</f>
        <v>7.225460930897043E-2</v>
      </c>
      <c r="H86" s="215">
        <f>+C86/$C$86</f>
        <v>1</v>
      </c>
    </row>
    <row r="87" spans="1:8" s="6" customFormat="1" x14ac:dyDescent="0.2">
      <c r="B87" s="216"/>
      <c r="C87" s="216"/>
      <c r="D87" s="10"/>
      <c r="E87" s="10"/>
      <c r="F87" s="10"/>
    </row>
    <row r="88" spans="1:8" s="6" customFormat="1" ht="53.25" customHeight="1" x14ac:dyDescent="0.2">
      <c r="A88" s="1038" t="s">
        <v>907</v>
      </c>
      <c r="B88" s="1038"/>
      <c r="C88" s="1038"/>
      <c r="D88" s="1038"/>
      <c r="E88" s="1038"/>
      <c r="F88" s="1038"/>
      <c r="G88" s="193"/>
      <c r="H88" s="193"/>
    </row>
    <row r="89" spans="1:8" s="6" customFormat="1" ht="15" x14ac:dyDescent="0.25">
      <c r="A89"/>
      <c r="B89"/>
      <c r="C89"/>
      <c r="D89"/>
      <c r="E89"/>
      <c r="F89"/>
    </row>
    <row r="90" spans="1:8" s="6" customFormat="1" ht="15" x14ac:dyDescent="0.25">
      <c r="A90"/>
      <c r="B90"/>
      <c r="C90"/>
      <c r="D90"/>
      <c r="E90"/>
      <c r="F90"/>
    </row>
    <row r="91" spans="1:8" s="6" customFormat="1" ht="15" x14ac:dyDescent="0.25">
      <c r="A91"/>
      <c r="B91"/>
      <c r="C91"/>
      <c r="D91"/>
      <c r="E91"/>
      <c r="F91"/>
    </row>
    <row r="92" spans="1:8" s="6" customFormat="1" ht="15" x14ac:dyDescent="0.25">
      <c r="A92"/>
      <c r="B92"/>
      <c r="C92"/>
      <c r="D92"/>
      <c r="E92"/>
      <c r="F92"/>
    </row>
    <row r="93" spans="1:8" s="6" customFormat="1" ht="15" x14ac:dyDescent="0.25">
      <c r="A93"/>
      <c r="B93"/>
      <c r="C93"/>
      <c r="D93"/>
      <c r="E93"/>
      <c r="F93"/>
    </row>
    <row r="94" spans="1:8" s="6" customFormat="1" ht="15" x14ac:dyDescent="0.25">
      <c r="A94"/>
      <c r="B94"/>
      <c r="C94"/>
      <c r="D94"/>
      <c r="E94"/>
      <c r="F94"/>
    </row>
    <row r="95" spans="1:8" s="6" customFormat="1" ht="15" x14ac:dyDescent="0.25">
      <c r="A95"/>
      <c r="B95"/>
      <c r="C95"/>
      <c r="D95"/>
      <c r="E95"/>
      <c r="F95"/>
    </row>
    <row r="96" spans="1:8" s="6" customFormat="1" ht="15" x14ac:dyDescent="0.25">
      <c r="A96"/>
      <c r="B96"/>
      <c r="C96"/>
      <c r="D96"/>
      <c r="E96"/>
      <c r="F96"/>
    </row>
    <row r="97" spans="1:6" s="6" customFormat="1" ht="15" x14ac:dyDescent="0.25">
      <c r="A97"/>
      <c r="B97"/>
      <c r="C97"/>
      <c r="D97"/>
      <c r="E97"/>
      <c r="F97"/>
    </row>
    <row r="98" spans="1:6" s="6" customFormat="1" ht="15" x14ac:dyDescent="0.25">
      <c r="A98"/>
      <c r="B98"/>
      <c r="C98"/>
      <c r="D98"/>
      <c r="E98"/>
      <c r="F98"/>
    </row>
    <row r="99" spans="1:6" s="6" customFormat="1" ht="15" x14ac:dyDescent="0.25">
      <c r="A99"/>
      <c r="B99"/>
      <c r="C99"/>
      <c r="D99"/>
      <c r="E99"/>
      <c r="F99"/>
    </row>
    <row r="100" spans="1:6" s="6" customFormat="1" ht="15" x14ac:dyDescent="0.25">
      <c r="A100"/>
      <c r="B100"/>
      <c r="C100"/>
      <c r="D100"/>
      <c r="E100"/>
      <c r="F100"/>
    </row>
    <row r="101" spans="1:6" s="6" customFormat="1" ht="15" x14ac:dyDescent="0.25">
      <c r="A101"/>
      <c r="B101"/>
      <c r="C101"/>
      <c r="D101"/>
      <c r="E101"/>
      <c r="F101"/>
    </row>
    <row r="102" spans="1:6" s="6" customFormat="1" ht="15" x14ac:dyDescent="0.25">
      <c r="A102"/>
      <c r="B102"/>
      <c r="C102"/>
      <c r="D102"/>
      <c r="E102"/>
      <c r="F102"/>
    </row>
    <row r="103" spans="1:6" s="6" customFormat="1" ht="15" x14ac:dyDescent="0.25">
      <c r="A103"/>
      <c r="B103"/>
      <c r="C103"/>
      <c r="D103"/>
      <c r="E103"/>
      <c r="F103"/>
    </row>
    <row r="104" spans="1:6" s="6" customFormat="1" ht="15" x14ac:dyDescent="0.25">
      <c r="A104"/>
      <c r="B104"/>
      <c r="C104"/>
      <c r="D104"/>
      <c r="E104"/>
      <c r="F104"/>
    </row>
    <row r="105" spans="1:6" s="6" customFormat="1" ht="15" x14ac:dyDescent="0.25">
      <c r="A105"/>
      <c r="B105"/>
      <c r="C105"/>
      <c r="D105"/>
      <c r="E105"/>
      <c r="F105"/>
    </row>
    <row r="106" spans="1:6" s="6" customFormat="1" ht="15" x14ac:dyDescent="0.25">
      <c r="A106"/>
      <c r="B106"/>
      <c r="C106"/>
      <c r="D106"/>
      <c r="E106"/>
      <c r="F106"/>
    </row>
    <row r="107" spans="1:6" s="6" customFormat="1" ht="15" x14ac:dyDescent="0.25">
      <c r="A107"/>
      <c r="B107"/>
      <c r="C107"/>
      <c r="D107"/>
      <c r="E107"/>
      <c r="F107"/>
    </row>
    <row r="108" spans="1:6" s="6" customFormat="1" ht="15" x14ac:dyDescent="0.25">
      <c r="A108"/>
      <c r="B108"/>
      <c r="C108"/>
      <c r="D108"/>
      <c r="E108"/>
      <c r="F108"/>
    </row>
    <row r="109" spans="1:6" s="6" customFormat="1" ht="15" x14ac:dyDescent="0.25">
      <c r="A109"/>
      <c r="B109"/>
      <c r="C109"/>
      <c r="D109"/>
      <c r="E109"/>
      <c r="F109"/>
    </row>
    <row r="110" spans="1:6" s="6" customFormat="1" ht="15" x14ac:dyDescent="0.25">
      <c r="A110"/>
      <c r="B110"/>
      <c r="C110"/>
      <c r="D110"/>
      <c r="E110"/>
      <c r="F110"/>
    </row>
    <row r="111" spans="1:6" s="6" customFormat="1" ht="15" x14ac:dyDescent="0.25">
      <c r="A111"/>
      <c r="B111"/>
      <c r="C111"/>
      <c r="D111"/>
      <c r="E111"/>
      <c r="F111"/>
    </row>
    <row r="112" spans="1:6" s="6" customFormat="1" ht="15" x14ac:dyDescent="0.25">
      <c r="A112"/>
      <c r="B112"/>
      <c r="C112"/>
      <c r="D112"/>
      <c r="E112"/>
      <c r="F112"/>
    </row>
    <row r="113" spans="1:6" s="6" customFormat="1" ht="15" x14ac:dyDescent="0.25">
      <c r="A113"/>
      <c r="B113"/>
      <c r="C113"/>
      <c r="D113"/>
      <c r="E113"/>
      <c r="F113"/>
    </row>
    <row r="114" spans="1:6" s="6" customFormat="1" ht="15" x14ac:dyDescent="0.25">
      <c r="A114"/>
      <c r="B114"/>
      <c r="C114"/>
      <c r="D114"/>
      <c r="E114"/>
      <c r="F114"/>
    </row>
    <row r="115" spans="1:6" s="6" customFormat="1" ht="15" x14ac:dyDescent="0.25">
      <c r="A115"/>
      <c r="B115"/>
      <c r="C115"/>
      <c r="D115"/>
      <c r="E115"/>
      <c r="F115"/>
    </row>
    <row r="116" spans="1:6" s="6" customFormat="1" ht="15" x14ac:dyDescent="0.25">
      <c r="D116" s="10"/>
      <c r="E116" s="10"/>
      <c r="F116"/>
    </row>
    <row r="117" spans="1:6" s="6" customFormat="1" ht="15" x14ac:dyDescent="0.25">
      <c r="D117" s="10"/>
      <c r="E117" s="10"/>
      <c r="F117"/>
    </row>
    <row r="118" spans="1:6" s="6" customFormat="1" ht="15" x14ac:dyDescent="0.25">
      <c r="D118" s="10"/>
      <c r="E118" s="10"/>
      <c r="F118"/>
    </row>
    <row r="119" spans="1:6" s="6" customFormat="1" ht="15" x14ac:dyDescent="0.25">
      <c r="D119" s="10"/>
      <c r="E119" s="10"/>
      <c r="F119"/>
    </row>
    <row r="120" spans="1:6" s="6" customFormat="1" ht="15" x14ac:dyDescent="0.25">
      <c r="D120" s="10"/>
      <c r="E120" s="10"/>
      <c r="F120"/>
    </row>
    <row r="121" spans="1:6" s="6" customFormat="1" ht="15" x14ac:dyDescent="0.25">
      <c r="D121" s="10"/>
      <c r="E121" s="10"/>
      <c r="F121"/>
    </row>
    <row r="122" spans="1:6" s="6" customFormat="1" ht="15" x14ac:dyDescent="0.25">
      <c r="D122" s="10"/>
      <c r="E122" s="10"/>
      <c r="F122"/>
    </row>
    <row r="123" spans="1:6" s="6" customFormat="1" ht="15" x14ac:dyDescent="0.25">
      <c r="D123" s="10"/>
      <c r="E123" s="10"/>
      <c r="F123"/>
    </row>
    <row r="124" spans="1:6" s="6" customFormat="1" ht="15" x14ac:dyDescent="0.25">
      <c r="D124" s="10"/>
      <c r="E124" s="10"/>
      <c r="F124"/>
    </row>
    <row r="125" spans="1:6" s="6" customFormat="1" ht="15" x14ac:dyDescent="0.25">
      <c r="D125" s="10"/>
      <c r="E125" s="10"/>
      <c r="F125"/>
    </row>
    <row r="126" spans="1:6" s="6" customFormat="1" ht="15" x14ac:dyDescent="0.25">
      <c r="D126" s="10"/>
      <c r="E126" s="10"/>
      <c r="F126"/>
    </row>
    <row r="127" spans="1:6" s="6" customFormat="1" ht="15" x14ac:dyDescent="0.25">
      <c r="D127" s="10"/>
      <c r="E127" s="10"/>
      <c r="F127"/>
    </row>
    <row r="128" spans="1:6" s="6" customFormat="1" ht="15" x14ac:dyDescent="0.25">
      <c r="D128" s="10"/>
      <c r="E128" s="10"/>
      <c r="F128"/>
    </row>
    <row r="129" spans="4:6" s="6" customFormat="1" ht="15" x14ac:dyDescent="0.25">
      <c r="D129" s="10"/>
      <c r="E129" s="10"/>
      <c r="F129"/>
    </row>
    <row r="130" spans="4:6" s="6" customFormat="1" ht="15" x14ac:dyDescent="0.25">
      <c r="D130" s="10"/>
      <c r="E130" s="10"/>
      <c r="F130"/>
    </row>
    <row r="131" spans="4:6" s="6" customFormat="1" ht="15" x14ac:dyDescent="0.25">
      <c r="D131" s="10"/>
      <c r="E131" s="10"/>
      <c r="F131"/>
    </row>
    <row r="132" spans="4:6" s="6" customFormat="1" ht="15" x14ac:dyDescent="0.25">
      <c r="D132" s="10"/>
      <c r="E132" s="10"/>
      <c r="F132"/>
    </row>
    <row r="133" spans="4:6" s="6" customFormat="1" ht="15" x14ac:dyDescent="0.25">
      <c r="D133" s="10"/>
      <c r="E133" s="10"/>
      <c r="F133"/>
    </row>
    <row r="134" spans="4:6" s="6" customFormat="1" ht="15" x14ac:dyDescent="0.25">
      <c r="D134" s="10"/>
      <c r="E134" s="10"/>
      <c r="F134"/>
    </row>
    <row r="135" spans="4:6" s="6" customFormat="1" ht="15" x14ac:dyDescent="0.25">
      <c r="D135" s="10"/>
      <c r="E135" s="10"/>
      <c r="F135"/>
    </row>
    <row r="136" spans="4:6" s="6" customFormat="1" ht="15" x14ac:dyDescent="0.25">
      <c r="D136" s="10"/>
      <c r="E136" s="10"/>
      <c r="F136"/>
    </row>
    <row r="137" spans="4:6" s="6" customFormat="1" ht="15" x14ac:dyDescent="0.25">
      <c r="D137" s="10"/>
      <c r="E137" s="10"/>
      <c r="F137"/>
    </row>
    <row r="138" spans="4:6" s="6" customFormat="1" ht="15" x14ac:dyDescent="0.25">
      <c r="D138" s="10"/>
      <c r="E138" s="10"/>
      <c r="F138"/>
    </row>
    <row r="139" spans="4:6" s="6" customFormat="1" ht="15" x14ac:dyDescent="0.25">
      <c r="D139" s="10"/>
      <c r="E139" s="10"/>
      <c r="F139"/>
    </row>
    <row r="140" spans="4:6" s="6" customFormat="1" ht="15" x14ac:dyDescent="0.25">
      <c r="D140" s="10"/>
      <c r="E140" s="10"/>
      <c r="F140"/>
    </row>
    <row r="141" spans="4:6" s="6" customFormat="1" ht="15" x14ac:dyDescent="0.25">
      <c r="D141" s="10"/>
      <c r="E141" s="10"/>
      <c r="F141"/>
    </row>
    <row r="142" spans="4:6" s="6" customFormat="1" ht="15" x14ac:dyDescent="0.25">
      <c r="D142" s="10"/>
      <c r="E142" s="10"/>
      <c r="F142"/>
    </row>
    <row r="143" spans="4:6" s="6" customFormat="1" ht="15" x14ac:dyDescent="0.25">
      <c r="D143" s="10"/>
      <c r="E143" s="10"/>
      <c r="F143"/>
    </row>
    <row r="144" spans="4:6" s="6" customFormat="1" ht="15" x14ac:dyDescent="0.25">
      <c r="D144" s="10"/>
      <c r="E144" s="10"/>
      <c r="F144"/>
    </row>
    <row r="145" spans="4:6" s="6" customFormat="1" ht="15" x14ac:dyDescent="0.25">
      <c r="D145" s="10"/>
      <c r="E145" s="10"/>
      <c r="F145"/>
    </row>
    <row r="146" spans="4:6" s="6" customFormat="1" ht="15" x14ac:dyDescent="0.25">
      <c r="D146" s="10"/>
      <c r="E146" s="10"/>
      <c r="F146"/>
    </row>
    <row r="147" spans="4:6" s="6" customFormat="1" ht="15" x14ac:dyDescent="0.25">
      <c r="D147" s="10"/>
      <c r="E147" s="10"/>
      <c r="F147"/>
    </row>
    <row r="148" spans="4:6" s="6" customFormat="1" ht="15" x14ac:dyDescent="0.25">
      <c r="D148" s="10"/>
      <c r="E148" s="10"/>
      <c r="F148"/>
    </row>
    <row r="149" spans="4:6" s="6" customFormat="1" ht="15" x14ac:dyDescent="0.25">
      <c r="D149" s="10"/>
      <c r="E149" s="10"/>
      <c r="F149"/>
    </row>
    <row r="150" spans="4:6" s="6" customFormat="1" ht="15" x14ac:dyDescent="0.25">
      <c r="D150" s="10"/>
      <c r="E150" s="10"/>
      <c r="F150"/>
    </row>
    <row r="151" spans="4:6" s="6" customFormat="1" ht="15" x14ac:dyDescent="0.25">
      <c r="D151" s="10"/>
      <c r="E151" s="10"/>
      <c r="F151"/>
    </row>
    <row r="152" spans="4:6" s="6" customFormat="1" ht="15" x14ac:dyDescent="0.25">
      <c r="D152" s="10"/>
      <c r="E152" s="10"/>
      <c r="F152"/>
    </row>
    <row r="153" spans="4:6" s="6" customFormat="1" ht="15" x14ac:dyDescent="0.25">
      <c r="D153" s="10"/>
      <c r="E153" s="10"/>
      <c r="F153"/>
    </row>
    <row r="154" spans="4:6" s="6" customFormat="1" ht="15" x14ac:dyDescent="0.25">
      <c r="D154" s="10"/>
      <c r="E154" s="10"/>
      <c r="F154"/>
    </row>
    <row r="155" spans="4:6" s="6" customFormat="1" ht="15" x14ac:dyDescent="0.25">
      <c r="D155" s="10"/>
      <c r="E155" s="10"/>
      <c r="F155"/>
    </row>
    <row r="156" spans="4:6" s="6" customFormat="1" ht="15" x14ac:dyDescent="0.25">
      <c r="D156" s="10"/>
      <c r="E156" s="10"/>
      <c r="F156"/>
    </row>
    <row r="157" spans="4:6" s="6" customFormat="1" ht="15" x14ac:dyDescent="0.25">
      <c r="D157" s="10"/>
      <c r="E157" s="10"/>
      <c r="F157"/>
    </row>
    <row r="158" spans="4:6" s="6" customFormat="1" ht="15" x14ac:dyDescent="0.25">
      <c r="D158" s="10"/>
      <c r="E158" s="10"/>
      <c r="F158"/>
    </row>
    <row r="159" spans="4:6" s="6" customFormat="1" ht="15" x14ac:dyDescent="0.25">
      <c r="D159" s="10"/>
      <c r="E159" s="10"/>
      <c r="F159"/>
    </row>
    <row r="160" spans="4:6" s="6" customFormat="1" ht="15" x14ac:dyDescent="0.25">
      <c r="D160" s="10"/>
      <c r="E160" s="10"/>
      <c r="F160"/>
    </row>
    <row r="161" spans="4:6" s="6" customFormat="1" ht="15" x14ac:dyDescent="0.25">
      <c r="D161" s="10"/>
      <c r="E161" s="10"/>
      <c r="F161"/>
    </row>
    <row r="162" spans="4:6" s="6" customFormat="1" ht="15" x14ac:dyDescent="0.25">
      <c r="D162" s="10"/>
      <c r="E162" s="10"/>
      <c r="F162"/>
    </row>
    <row r="163" spans="4:6" s="6" customFormat="1" ht="15" x14ac:dyDescent="0.25">
      <c r="D163" s="10"/>
      <c r="E163" s="10"/>
      <c r="F163"/>
    </row>
    <row r="164" spans="4:6" s="6" customFormat="1" ht="15" x14ac:dyDescent="0.25">
      <c r="D164" s="10"/>
      <c r="E164" s="10"/>
      <c r="F164"/>
    </row>
    <row r="165" spans="4:6" s="6" customFormat="1" ht="15" x14ac:dyDescent="0.25">
      <c r="D165" s="10"/>
      <c r="E165" s="10"/>
      <c r="F165"/>
    </row>
    <row r="166" spans="4:6" s="6" customFormat="1" ht="15" x14ac:dyDescent="0.25">
      <c r="D166" s="10"/>
      <c r="E166" s="10"/>
      <c r="F166"/>
    </row>
    <row r="167" spans="4:6" s="6" customFormat="1" ht="15" x14ac:dyDescent="0.25">
      <c r="D167" s="10"/>
      <c r="E167" s="10"/>
      <c r="F167"/>
    </row>
    <row r="168" spans="4:6" s="6" customFormat="1" ht="15" x14ac:dyDescent="0.25">
      <c r="D168" s="10"/>
      <c r="E168" s="10"/>
      <c r="F168"/>
    </row>
    <row r="169" spans="4:6" s="6" customFormat="1" ht="15" x14ac:dyDescent="0.25">
      <c r="D169" s="10"/>
      <c r="E169" s="10"/>
      <c r="F169"/>
    </row>
    <row r="170" spans="4:6" s="6" customFormat="1" ht="15" x14ac:dyDescent="0.25">
      <c r="D170" s="10"/>
      <c r="E170" s="10"/>
      <c r="F170"/>
    </row>
    <row r="171" spans="4:6" s="6" customFormat="1" ht="15" x14ac:dyDescent="0.25">
      <c r="D171" s="10"/>
      <c r="E171" s="10"/>
      <c r="F171"/>
    </row>
    <row r="172" spans="4:6" s="6" customFormat="1" ht="15" x14ac:dyDescent="0.25">
      <c r="D172" s="10"/>
      <c r="E172" s="10"/>
      <c r="F172"/>
    </row>
    <row r="173" spans="4:6" s="6" customFormat="1" ht="15" x14ac:dyDescent="0.25">
      <c r="D173" s="10"/>
      <c r="E173" s="10"/>
      <c r="F173"/>
    </row>
    <row r="174" spans="4:6" s="6" customFormat="1" ht="15" x14ac:dyDescent="0.25">
      <c r="D174" s="10"/>
      <c r="E174" s="10"/>
      <c r="F174"/>
    </row>
    <row r="175" spans="4:6" s="6" customFormat="1" ht="15" x14ac:dyDescent="0.25">
      <c r="D175" s="10"/>
      <c r="E175" s="10"/>
      <c r="F175"/>
    </row>
    <row r="176" spans="4:6" s="6" customFormat="1" ht="15" x14ac:dyDescent="0.25">
      <c r="D176" s="10"/>
      <c r="E176" s="10"/>
      <c r="F176"/>
    </row>
    <row r="177" spans="4:6" s="6" customFormat="1" ht="15" x14ac:dyDescent="0.25">
      <c r="D177" s="10"/>
      <c r="E177" s="10"/>
      <c r="F177"/>
    </row>
    <row r="178" spans="4:6" s="6" customFormat="1" ht="15" x14ac:dyDescent="0.25">
      <c r="D178" s="10"/>
      <c r="E178" s="10"/>
      <c r="F178"/>
    </row>
    <row r="179" spans="4:6" s="6" customFormat="1" ht="15" x14ac:dyDescent="0.25">
      <c r="D179" s="10"/>
      <c r="E179" s="10"/>
      <c r="F179"/>
    </row>
    <row r="180" spans="4:6" s="6" customFormat="1" ht="15" x14ac:dyDescent="0.25">
      <c r="D180" s="10"/>
      <c r="E180" s="10"/>
      <c r="F180"/>
    </row>
    <row r="181" spans="4:6" s="6" customFormat="1" ht="15" x14ac:dyDescent="0.25">
      <c r="D181" s="10"/>
      <c r="E181" s="10"/>
      <c r="F181"/>
    </row>
    <row r="182" spans="4:6" s="6" customFormat="1" ht="15" x14ac:dyDescent="0.25">
      <c r="D182" s="10"/>
      <c r="E182" s="10"/>
      <c r="F182"/>
    </row>
    <row r="183" spans="4:6" s="6" customFormat="1" ht="15" x14ac:dyDescent="0.25">
      <c r="D183" s="10"/>
      <c r="E183" s="10"/>
      <c r="F183"/>
    </row>
    <row r="184" spans="4:6" s="6" customFormat="1" ht="15" x14ac:dyDescent="0.25">
      <c r="D184" s="10"/>
      <c r="E184" s="10"/>
      <c r="F184"/>
    </row>
    <row r="185" spans="4:6" s="6" customFormat="1" ht="15" x14ac:dyDescent="0.25">
      <c r="D185" s="10"/>
      <c r="E185" s="10"/>
      <c r="F185"/>
    </row>
    <row r="186" spans="4:6" s="6" customFormat="1" ht="15" x14ac:dyDescent="0.25">
      <c r="D186" s="10"/>
      <c r="E186" s="10"/>
      <c r="F186"/>
    </row>
    <row r="187" spans="4:6" s="6" customFormat="1" ht="15" x14ac:dyDescent="0.25">
      <c r="D187" s="10"/>
      <c r="E187" s="10"/>
      <c r="F187"/>
    </row>
    <row r="188" spans="4:6" s="6" customFormat="1" ht="15" x14ac:dyDescent="0.25">
      <c r="D188" s="10"/>
      <c r="E188" s="10"/>
      <c r="F188"/>
    </row>
    <row r="189" spans="4:6" s="6" customFormat="1" ht="15" x14ac:dyDescent="0.25">
      <c r="D189" s="10"/>
      <c r="E189" s="10"/>
      <c r="F189"/>
    </row>
    <row r="190" spans="4:6" s="6" customFormat="1" ht="15" x14ac:dyDescent="0.25">
      <c r="D190" s="10"/>
      <c r="E190" s="10"/>
      <c r="F190"/>
    </row>
    <row r="191" spans="4:6" s="6" customFormat="1" ht="15" x14ac:dyDescent="0.25">
      <c r="D191" s="10"/>
      <c r="E191" s="10"/>
      <c r="F191"/>
    </row>
    <row r="192" spans="4:6" s="6" customFormat="1" ht="15" x14ac:dyDescent="0.25">
      <c r="D192" s="10"/>
      <c r="E192" s="10"/>
      <c r="F192"/>
    </row>
    <row r="193" spans="4:6" s="6" customFormat="1" ht="15" x14ac:dyDescent="0.25">
      <c r="D193" s="10"/>
      <c r="E193" s="10"/>
      <c r="F193"/>
    </row>
    <row r="194" spans="4:6" s="6" customFormat="1" ht="15" x14ac:dyDescent="0.25">
      <c r="D194" s="10"/>
      <c r="E194" s="10"/>
      <c r="F194"/>
    </row>
    <row r="195" spans="4:6" s="6" customFormat="1" ht="15" x14ac:dyDescent="0.25">
      <c r="D195" s="10"/>
      <c r="E195" s="10"/>
      <c r="F195"/>
    </row>
    <row r="196" spans="4:6" s="6" customFormat="1" ht="15" x14ac:dyDescent="0.25">
      <c r="D196" s="10"/>
      <c r="E196" s="10"/>
      <c r="F196"/>
    </row>
    <row r="197" spans="4:6" s="6" customFormat="1" ht="15" x14ac:dyDescent="0.25">
      <c r="D197" s="10"/>
      <c r="E197" s="10"/>
      <c r="F197"/>
    </row>
    <row r="198" spans="4:6" s="6" customFormat="1" ht="15" x14ac:dyDescent="0.25">
      <c r="D198" s="10"/>
      <c r="E198" s="10"/>
      <c r="F198"/>
    </row>
    <row r="199" spans="4:6" s="6" customFormat="1" ht="15" x14ac:dyDescent="0.25">
      <c r="D199" s="10"/>
      <c r="E199" s="10"/>
      <c r="F199"/>
    </row>
    <row r="200" spans="4:6" s="6" customFormat="1" ht="15" x14ac:dyDescent="0.25">
      <c r="D200" s="10"/>
      <c r="E200" s="10"/>
      <c r="F200"/>
    </row>
    <row r="201" spans="4:6" s="6" customFormat="1" ht="15" x14ac:dyDescent="0.25">
      <c r="D201" s="10"/>
      <c r="E201" s="10"/>
      <c r="F201"/>
    </row>
    <row r="202" spans="4:6" s="6" customFormat="1" ht="15" x14ac:dyDescent="0.25">
      <c r="D202" s="10"/>
      <c r="E202" s="10"/>
      <c r="F202"/>
    </row>
    <row r="203" spans="4:6" s="6" customFormat="1" ht="15" x14ac:dyDescent="0.25">
      <c r="D203" s="10"/>
      <c r="E203" s="10"/>
      <c r="F203"/>
    </row>
    <row r="204" spans="4:6" s="6" customFormat="1" ht="15" x14ac:dyDescent="0.25">
      <c r="D204" s="10"/>
      <c r="E204" s="10"/>
      <c r="F204"/>
    </row>
    <row r="205" spans="4:6" s="6" customFormat="1" ht="15" x14ac:dyDescent="0.25">
      <c r="D205" s="10"/>
      <c r="E205" s="10"/>
      <c r="F205"/>
    </row>
    <row r="206" spans="4:6" s="6" customFormat="1" ht="15" x14ac:dyDescent="0.25">
      <c r="D206" s="10"/>
      <c r="E206" s="10"/>
      <c r="F206"/>
    </row>
    <row r="207" spans="4:6" s="6" customFormat="1" ht="15" x14ac:dyDescent="0.25">
      <c r="D207" s="10"/>
      <c r="E207" s="10"/>
      <c r="F207"/>
    </row>
    <row r="208" spans="4:6" s="6" customFormat="1" ht="15" x14ac:dyDescent="0.25">
      <c r="D208" s="10"/>
      <c r="E208" s="10"/>
      <c r="F208"/>
    </row>
    <row r="209" spans="4:6" s="6" customFormat="1" ht="15" x14ac:dyDescent="0.25">
      <c r="D209" s="10"/>
      <c r="E209" s="10"/>
      <c r="F209"/>
    </row>
    <row r="210" spans="4:6" s="6" customFormat="1" ht="15" x14ac:dyDescent="0.25">
      <c r="D210" s="10"/>
      <c r="E210" s="10"/>
      <c r="F210"/>
    </row>
    <row r="211" spans="4:6" s="6" customFormat="1" ht="15" x14ac:dyDescent="0.25">
      <c r="D211" s="10"/>
      <c r="E211" s="10"/>
      <c r="F211"/>
    </row>
    <row r="212" spans="4:6" s="6" customFormat="1" ht="15" x14ac:dyDescent="0.25">
      <c r="D212" s="10"/>
      <c r="E212" s="10"/>
      <c r="F212"/>
    </row>
    <row r="213" spans="4:6" s="6" customFormat="1" ht="15" x14ac:dyDescent="0.25">
      <c r="D213" s="10"/>
      <c r="E213" s="10"/>
      <c r="F213"/>
    </row>
    <row r="214" spans="4:6" s="6" customFormat="1" ht="15" x14ac:dyDescent="0.25">
      <c r="D214" s="10"/>
      <c r="E214" s="10"/>
      <c r="F214"/>
    </row>
    <row r="215" spans="4:6" s="6" customFormat="1" ht="15" x14ac:dyDescent="0.25">
      <c r="D215" s="10"/>
      <c r="E215" s="10"/>
      <c r="F215"/>
    </row>
    <row r="216" spans="4:6" s="6" customFormat="1" ht="15" x14ac:dyDescent="0.25">
      <c r="D216" s="10"/>
      <c r="E216" s="10"/>
      <c r="F216"/>
    </row>
    <row r="217" spans="4:6" s="6" customFormat="1" ht="15" x14ac:dyDescent="0.25">
      <c r="D217" s="10"/>
      <c r="E217" s="10"/>
      <c r="F217"/>
    </row>
    <row r="218" spans="4:6" s="6" customFormat="1" ht="15" x14ac:dyDescent="0.25">
      <c r="D218" s="10"/>
      <c r="E218" s="10"/>
      <c r="F218"/>
    </row>
    <row r="219" spans="4:6" s="6" customFormat="1" ht="15" x14ac:dyDescent="0.25">
      <c r="D219" s="10"/>
      <c r="E219" s="10"/>
      <c r="F219"/>
    </row>
    <row r="220" spans="4:6" s="6" customFormat="1" ht="15" x14ac:dyDescent="0.25">
      <c r="D220" s="10"/>
      <c r="E220" s="10"/>
      <c r="F220"/>
    </row>
    <row r="221" spans="4:6" s="6" customFormat="1" ht="15" x14ac:dyDescent="0.25">
      <c r="D221" s="10"/>
      <c r="E221" s="10"/>
      <c r="F221"/>
    </row>
    <row r="222" spans="4:6" s="6" customFormat="1" ht="15" x14ac:dyDescent="0.25">
      <c r="D222" s="10"/>
      <c r="E222" s="10"/>
      <c r="F222"/>
    </row>
    <row r="223" spans="4:6" s="6" customFormat="1" ht="15" x14ac:dyDescent="0.25">
      <c r="D223" s="10"/>
      <c r="E223" s="10"/>
      <c r="F223"/>
    </row>
    <row r="224" spans="4:6" s="6" customFormat="1" ht="15" x14ac:dyDescent="0.25">
      <c r="D224" s="10"/>
      <c r="E224" s="10"/>
      <c r="F224"/>
    </row>
    <row r="225" spans="4:6" s="6" customFormat="1" ht="15" x14ac:dyDescent="0.25">
      <c r="D225" s="10"/>
      <c r="E225" s="10"/>
      <c r="F225"/>
    </row>
    <row r="226" spans="4:6" s="6" customFormat="1" ht="15" x14ac:dyDescent="0.25">
      <c r="D226" s="10"/>
      <c r="E226" s="10"/>
      <c r="F226"/>
    </row>
    <row r="227" spans="4:6" s="6" customFormat="1" ht="15" x14ac:dyDescent="0.25">
      <c r="D227" s="10"/>
      <c r="E227" s="10"/>
      <c r="F227"/>
    </row>
    <row r="228" spans="4:6" s="6" customFormat="1" ht="15" x14ac:dyDescent="0.25">
      <c r="D228" s="10"/>
      <c r="E228" s="10"/>
      <c r="F228"/>
    </row>
    <row r="229" spans="4:6" s="6" customFormat="1" ht="15" x14ac:dyDescent="0.25">
      <c r="D229" s="10"/>
      <c r="E229" s="10"/>
      <c r="F229"/>
    </row>
    <row r="230" spans="4:6" s="6" customFormat="1" ht="15" x14ac:dyDescent="0.25">
      <c r="D230" s="10"/>
      <c r="E230" s="10"/>
      <c r="F230"/>
    </row>
    <row r="231" spans="4:6" s="6" customFormat="1" ht="15" x14ac:dyDescent="0.25">
      <c r="D231" s="10"/>
      <c r="E231" s="10"/>
      <c r="F231"/>
    </row>
    <row r="232" spans="4:6" s="6" customFormat="1" ht="15" x14ac:dyDescent="0.25">
      <c r="D232" s="10"/>
      <c r="E232" s="10"/>
      <c r="F232"/>
    </row>
    <row r="233" spans="4:6" s="6" customFormat="1" ht="15" x14ac:dyDescent="0.25">
      <c r="D233" s="10"/>
      <c r="E233" s="10"/>
      <c r="F233"/>
    </row>
    <row r="234" spans="4:6" s="6" customFormat="1" ht="15" x14ac:dyDescent="0.25">
      <c r="D234" s="10"/>
      <c r="E234" s="10"/>
      <c r="F234"/>
    </row>
    <row r="235" spans="4:6" s="6" customFormat="1" ht="15" x14ac:dyDescent="0.25">
      <c r="D235" s="10"/>
      <c r="E235" s="10"/>
      <c r="F235"/>
    </row>
    <row r="236" spans="4:6" s="6" customFormat="1" ht="15" x14ac:dyDescent="0.25">
      <c r="D236" s="10"/>
      <c r="E236" s="10"/>
      <c r="F236"/>
    </row>
    <row r="237" spans="4:6" s="6" customFormat="1" ht="15" x14ac:dyDescent="0.25">
      <c r="D237" s="10"/>
      <c r="E237" s="10"/>
      <c r="F237"/>
    </row>
    <row r="238" spans="4:6" s="6" customFormat="1" ht="15" x14ac:dyDescent="0.25">
      <c r="D238" s="10"/>
      <c r="E238" s="10"/>
      <c r="F238"/>
    </row>
    <row r="239" spans="4:6" s="6" customFormat="1" ht="15" x14ac:dyDescent="0.25">
      <c r="D239" s="10"/>
      <c r="E239" s="10"/>
      <c r="F239"/>
    </row>
    <row r="240" spans="4:6" s="6" customFormat="1" ht="15" x14ac:dyDescent="0.25">
      <c r="D240" s="10"/>
      <c r="E240" s="10"/>
      <c r="F240"/>
    </row>
    <row r="241" spans="4:6" s="6" customFormat="1" ht="15" x14ac:dyDescent="0.25">
      <c r="D241" s="10"/>
      <c r="E241" s="10"/>
      <c r="F241"/>
    </row>
    <row r="242" spans="4:6" s="6" customFormat="1" ht="15" x14ac:dyDescent="0.25">
      <c r="D242" s="10"/>
      <c r="E242" s="10"/>
      <c r="F242"/>
    </row>
    <row r="243" spans="4:6" s="6" customFormat="1" ht="15" x14ac:dyDescent="0.25">
      <c r="D243" s="10"/>
      <c r="E243" s="10"/>
      <c r="F243"/>
    </row>
    <row r="244" spans="4:6" s="6" customFormat="1" ht="15" x14ac:dyDescent="0.25">
      <c r="D244" s="10"/>
      <c r="E244" s="10"/>
      <c r="F244"/>
    </row>
    <row r="245" spans="4:6" s="6" customFormat="1" ht="15" x14ac:dyDescent="0.25">
      <c r="D245" s="10"/>
      <c r="E245" s="10"/>
      <c r="F245"/>
    </row>
    <row r="246" spans="4:6" s="6" customFormat="1" ht="15" x14ac:dyDescent="0.25">
      <c r="D246" s="10"/>
      <c r="E246" s="10"/>
      <c r="F246"/>
    </row>
    <row r="247" spans="4:6" s="6" customFormat="1" ht="15" x14ac:dyDescent="0.25">
      <c r="D247" s="10"/>
      <c r="E247" s="10"/>
      <c r="F247"/>
    </row>
    <row r="248" spans="4:6" s="6" customFormat="1" ht="15" x14ac:dyDescent="0.25">
      <c r="D248" s="10"/>
      <c r="E248" s="10"/>
      <c r="F248"/>
    </row>
    <row r="249" spans="4:6" s="6" customFormat="1" ht="15" x14ac:dyDescent="0.25">
      <c r="D249" s="10"/>
      <c r="E249" s="10"/>
      <c r="F249"/>
    </row>
    <row r="250" spans="4:6" s="6" customFormat="1" ht="15" x14ac:dyDescent="0.25">
      <c r="D250" s="10"/>
      <c r="E250" s="10"/>
      <c r="F250"/>
    </row>
    <row r="251" spans="4:6" s="6" customFormat="1" ht="15" x14ac:dyDescent="0.25">
      <c r="D251" s="10"/>
      <c r="E251" s="10"/>
      <c r="F251"/>
    </row>
    <row r="252" spans="4:6" s="6" customFormat="1" ht="15" x14ac:dyDescent="0.25">
      <c r="D252" s="10"/>
      <c r="E252" s="10"/>
      <c r="F252"/>
    </row>
    <row r="253" spans="4:6" s="6" customFormat="1" ht="15" x14ac:dyDescent="0.25">
      <c r="D253" s="10"/>
      <c r="E253" s="10"/>
      <c r="F253"/>
    </row>
    <row r="254" spans="4:6" s="6" customFormat="1" ht="15" x14ac:dyDescent="0.25">
      <c r="D254" s="10"/>
      <c r="E254" s="10"/>
      <c r="F254"/>
    </row>
    <row r="255" spans="4:6" s="6" customFormat="1" ht="15" x14ac:dyDescent="0.25">
      <c r="D255" s="10"/>
      <c r="E255" s="10"/>
      <c r="F255"/>
    </row>
    <row r="256" spans="4:6" s="6" customFormat="1" ht="15" x14ac:dyDescent="0.25">
      <c r="D256" s="10"/>
      <c r="E256" s="10"/>
      <c r="F256"/>
    </row>
    <row r="257" spans="4:6" s="6" customFormat="1" ht="15" x14ac:dyDescent="0.25">
      <c r="D257" s="10"/>
      <c r="E257" s="10"/>
      <c r="F257"/>
    </row>
    <row r="258" spans="4:6" s="6" customFormat="1" ht="15" x14ac:dyDescent="0.25">
      <c r="D258" s="10"/>
      <c r="E258" s="10"/>
      <c r="F258"/>
    </row>
    <row r="259" spans="4:6" s="6" customFormat="1" ht="15" x14ac:dyDescent="0.25">
      <c r="D259" s="10"/>
      <c r="E259" s="10"/>
      <c r="F259"/>
    </row>
    <row r="260" spans="4:6" s="6" customFormat="1" ht="15" x14ac:dyDescent="0.25">
      <c r="D260" s="10"/>
      <c r="E260" s="10"/>
      <c r="F260"/>
    </row>
    <row r="261" spans="4:6" s="6" customFormat="1" ht="15" x14ac:dyDescent="0.25">
      <c r="D261" s="10"/>
      <c r="E261" s="10"/>
      <c r="F261"/>
    </row>
    <row r="262" spans="4:6" s="6" customFormat="1" ht="15" x14ac:dyDescent="0.25">
      <c r="D262" s="10"/>
      <c r="E262" s="10"/>
      <c r="F262"/>
    </row>
    <row r="263" spans="4:6" s="6" customFormat="1" ht="15" x14ac:dyDescent="0.25">
      <c r="D263" s="10"/>
      <c r="E263" s="10"/>
      <c r="F263"/>
    </row>
    <row r="264" spans="4:6" s="6" customFormat="1" ht="15" x14ac:dyDescent="0.25">
      <c r="D264" s="10"/>
      <c r="E264" s="10"/>
      <c r="F264"/>
    </row>
    <row r="265" spans="4:6" s="6" customFormat="1" ht="15" x14ac:dyDescent="0.25">
      <c r="D265" s="10"/>
      <c r="E265" s="10"/>
      <c r="F265"/>
    </row>
    <row r="266" spans="4:6" s="6" customFormat="1" ht="15" x14ac:dyDescent="0.25">
      <c r="D266" s="10"/>
      <c r="E266" s="10"/>
      <c r="F266"/>
    </row>
    <row r="267" spans="4:6" s="6" customFormat="1" ht="15" x14ac:dyDescent="0.25">
      <c r="D267" s="10"/>
      <c r="E267" s="10"/>
      <c r="F267"/>
    </row>
    <row r="268" spans="4:6" s="6" customFormat="1" ht="15" x14ac:dyDescent="0.25">
      <c r="D268" s="10"/>
      <c r="E268" s="10"/>
      <c r="F268"/>
    </row>
    <row r="269" spans="4:6" s="6" customFormat="1" ht="15" x14ac:dyDescent="0.25">
      <c r="D269" s="10"/>
      <c r="E269" s="10"/>
      <c r="F269"/>
    </row>
    <row r="270" spans="4:6" s="6" customFormat="1" ht="15" x14ac:dyDescent="0.25">
      <c r="D270" s="10"/>
      <c r="E270" s="10"/>
      <c r="F270"/>
    </row>
    <row r="271" spans="4:6" s="6" customFormat="1" ht="15" x14ac:dyDescent="0.25">
      <c r="D271" s="10"/>
      <c r="E271" s="10"/>
      <c r="F271"/>
    </row>
    <row r="272" spans="4:6" s="6" customFormat="1" ht="15" x14ac:dyDescent="0.25">
      <c r="D272" s="10"/>
      <c r="E272" s="10"/>
      <c r="F272"/>
    </row>
    <row r="273" spans="4:6" s="6" customFormat="1" ht="15" x14ac:dyDescent="0.25">
      <c r="D273" s="10"/>
      <c r="E273" s="10"/>
      <c r="F273"/>
    </row>
    <row r="274" spans="4:6" s="6" customFormat="1" ht="15" x14ac:dyDescent="0.25">
      <c r="D274" s="10"/>
      <c r="E274" s="10"/>
      <c r="F274"/>
    </row>
    <row r="275" spans="4:6" s="6" customFormat="1" ht="15" x14ac:dyDescent="0.25">
      <c r="D275" s="10"/>
      <c r="E275" s="10"/>
      <c r="F275"/>
    </row>
    <row r="276" spans="4:6" s="6" customFormat="1" ht="15" x14ac:dyDescent="0.25">
      <c r="D276" s="10"/>
      <c r="E276" s="10"/>
      <c r="F276"/>
    </row>
    <row r="277" spans="4:6" s="6" customFormat="1" ht="15" x14ac:dyDescent="0.25">
      <c r="D277" s="10"/>
      <c r="E277" s="10"/>
      <c r="F277"/>
    </row>
    <row r="278" spans="4:6" s="6" customFormat="1" ht="15" x14ac:dyDescent="0.25">
      <c r="D278" s="10"/>
      <c r="E278" s="10"/>
      <c r="F278"/>
    </row>
    <row r="279" spans="4:6" s="6" customFormat="1" ht="15" x14ac:dyDescent="0.25">
      <c r="D279" s="10"/>
      <c r="E279" s="10"/>
      <c r="F279"/>
    </row>
    <row r="280" spans="4:6" s="6" customFormat="1" ht="15" x14ac:dyDescent="0.25">
      <c r="D280" s="10"/>
      <c r="E280" s="10"/>
      <c r="F280"/>
    </row>
    <row r="281" spans="4:6" ht="15" x14ac:dyDescent="0.25">
      <c r="F281"/>
    </row>
    <row r="282" spans="4:6" ht="15" x14ac:dyDescent="0.25">
      <c r="F282"/>
    </row>
    <row r="283" spans="4:6" ht="15" x14ac:dyDescent="0.25">
      <c r="F283"/>
    </row>
    <row r="284" spans="4:6" ht="15" x14ac:dyDescent="0.25">
      <c r="F284"/>
    </row>
    <row r="285" spans="4:6" ht="15" x14ac:dyDescent="0.25">
      <c r="F285"/>
    </row>
    <row r="286" spans="4:6" ht="15" x14ac:dyDescent="0.25">
      <c r="F286"/>
    </row>
    <row r="287" spans="4:6" ht="15" x14ac:dyDescent="0.25">
      <c r="F287"/>
    </row>
    <row r="288" spans="4:6" ht="15" x14ac:dyDescent="0.25">
      <c r="F288"/>
    </row>
    <row r="289" spans="6:6" ht="15" x14ac:dyDescent="0.25">
      <c r="F289"/>
    </row>
    <row r="290" spans="6:6" ht="15" x14ac:dyDescent="0.25">
      <c r="F290"/>
    </row>
    <row r="291" spans="6:6" ht="15" x14ac:dyDescent="0.25">
      <c r="F291"/>
    </row>
    <row r="292" spans="6:6" ht="15" x14ac:dyDescent="0.25">
      <c r="F292"/>
    </row>
    <row r="293" spans="6:6" ht="15" x14ac:dyDescent="0.25">
      <c r="F293"/>
    </row>
    <row r="294" spans="6:6" ht="15" x14ac:dyDescent="0.25">
      <c r="F294"/>
    </row>
    <row r="295" spans="6:6" ht="15" x14ac:dyDescent="0.25">
      <c r="F295"/>
    </row>
    <row r="296" spans="6:6" ht="15" x14ac:dyDescent="0.25">
      <c r="F296"/>
    </row>
    <row r="297" spans="6:6" ht="15" x14ac:dyDescent="0.25">
      <c r="F297"/>
    </row>
    <row r="298" spans="6:6" ht="15" x14ac:dyDescent="0.25">
      <c r="F298"/>
    </row>
    <row r="299" spans="6:6" ht="15" x14ac:dyDescent="0.25">
      <c r="F299"/>
    </row>
    <row r="300" spans="6:6" ht="15" x14ac:dyDescent="0.25">
      <c r="F300"/>
    </row>
    <row r="301" spans="6:6" ht="15" x14ac:dyDescent="0.25">
      <c r="F301"/>
    </row>
    <row r="302" spans="6:6" ht="15" x14ac:dyDescent="0.25">
      <c r="F302"/>
    </row>
    <row r="303" spans="6:6" ht="15" x14ac:dyDescent="0.25">
      <c r="F303"/>
    </row>
    <row r="304" spans="6:6" ht="15" x14ac:dyDescent="0.25">
      <c r="F304"/>
    </row>
    <row r="305" spans="6:6" ht="15" x14ac:dyDescent="0.25">
      <c r="F305"/>
    </row>
    <row r="306" spans="6:6" ht="15" x14ac:dyDescent="0.25">
      <c r="F306"/>
    </row>
    <row r="307" spans="6:6" ht="15" x14ac:dyDescent="0.25">
      <c r="F307"/>
    </row>
    <row r="308" spans="6:6" ht="15" x14ac:dyDescent="0.25">
      <c r="F308"/>
    </row>
    <row r="309" spans="6:6" ht="15" x14ac:dyDescent="0.25">
      <c r="F309"/>
    </row>
    <row r="310" spans="6:6" ht="15" x14ac:dyDescent="0.25">
      <c r="F310"/>
    </row>
    <row r="311" spans="6:6" ht="15" x14ac:dyDescent="0.25">
      <c r="F311"/>
    </row>
    <row r="312" spans="6:6" ht="15" x14ac:dyDescent="0.25">
      <c r="F312"/>
    </row>
    <row r="313" spans="6:6" ht="15" x14ac:dyDescent="0.25">
      <c r="F313"/>
    </row>
    <row r="314" spans="6:6" ht="15" x14ac:dyDescent="0.25">
      <c r="F314"/>
    </row>
    <row r="315" spans="6:6" ht="15" x14ac:dyDescent="0.25">
      <c r="F315"/>
    </row>
    <row r="316" spans="6:6" ht="15" x14ac:dyDescent="0.25">
      <c r="F316"/>
    </row>
    <row r="317" spans="6:6" ht="15" x14ac:dyDescent="0.25">
      <c r="F317"/>
    </row>
    <row r="318" spans="6:6" ht="15" x14ac:dyDescent="0.25">
      <c r="F318"/>
    </row>
    <row r="319" spans="6:6" ht="15" x14ac:dyDescent="0.25">
      <c r="F319"/>
    </row>
    <row r="320" spans="6:6" ht="15" x14ac:dyDescent="0.25">
      <c r="F320"/>
    </row>
    <row r="321" spans="6:6" ht="15" x14ac:dyDescent="0.25">
      <c r="F321"/>
    </row>
    <row r="322" spans="6:6" ht="15" x14ac:dyDescent="0.25">
      <c r="F322"/>
    </row>
    <row r="323" spans="6:6" ht="15" x14ac:dyDescent="0.25">
      <c r="F323"/>
    </row>
    <row r="324" spans="6:6" ht="15" x14ac:dyDescent="0.25">
      <c r="F324"/>
    </row>
    <row r="325" spans="6:6" ht="15" x14ac:dyDescent="0.25">
      <c r="F325"/>
    </row>
    <row r="326" spans="6:6" ht="15" x14ac:dyDescent="0.25">
      <c r="F326"/>
    </row>
    <row r="327" spans="6:6" ht="15" x14ac:dyDescent="0.25">
      <c r="F327"/>
    </row>
    <row r="328" spans="6:6" ht="15" x14ac:dyDescent="0.25">
      <c r="F328"/>
    </row>
    <row r="329" spans="6:6" ht="15" x14ac:dyDescent="0.25">
      <c r="F329"/>
    </row>
    <row r="330" spans="6:6" ht="15" x14ac:dyDescent="0.25">
      <c r="F330"/>
    </row>
    <row r="331" spans="6:6" ht="15" x14ac:dyDescent="0.25">
      <c r="F331"/>
    </row>
    <row r="332" spans="6:6" ht="15" x14ac:dyDescent="0.25">
      <c r="F332"/>
    </row>
    <row r="333" spans="6:6" ht="15" x14ac:dyDescent="0.25">
      <c r="F333"/>
    </row>
    <row r="334" spans="6:6" ht="15" x14ac:dyDescent="0.25">
      <c r="F334"/>
    </row>
    <row r="335" spans="6:6" ht="15" x14ac:dyDescent="0.25">
      <c r="F335"/>
    </row>
    <row r="336" spans="6:6" ht="15" x14ac:dyDescent="0.25">
      <c r="F336"/>
    </row>
    <row r="337" spans="6:6" ht="15" x14ac:dyDescent="0.25">
      <c r="F337"/>
    </row>
    <row r="338" spans="6:6" ht="15" x14ac:dyDescent="0.25">
      <c r="F338"/>
    </row>
    <row r="339" spans="6:6" ht="15" x14ac:dyDescent="0.25">
      <c r="F339"/>
    </row>
    <row r="340" spans="6:6" ht="15" x14ac:dyDescent="0.25">
      <c r="F340"/>
    </row>
    <row r="341" spans="6:6" ht="15" x14ac:dyDescent="0.25">
      <c r="F341"/>
    </row>
    <row r="342" spans="6:6" ht="15" x14ac:dyDescent="0.25">
      <c r="F342"/>
    </row>
    <row r="343" spans="6:6" ht="15" x14ac:dyDescent="0.25">
      <c r="F343"/>
    </row>
    <row r="344" spans="6:6" ht="15" x14ac:dyDescent="0.25">
      <c r="F344"/>
    </row>
    <row r="345" spans="6:6" ht="15" x14ac:dyDescent="0.25">
      <c r="F345"/>
    </row>
    <row r="346" spans="6:6" ht="15" x14ac:dyDescent="0.25">
      <c r="F346"/>
    </row>
    <row r="347" spans="6:6" ht="15" x14ac:dyDescent="0.25">
      <c r="F347"/>
    </row>
    <row r="348" spans="6:6" ht="15" x14ac:dyDescent="0.25">
      <c r="F348"/>
    </row>
    <row r="349" spans="6:6" ht="15" x14ac:dyDescent="0.25">
      <c r="F349"/>
    </row>
    <row r="350" spans="6:6" ht="15" x14ac:dyDescent="0.25">
      <c r="F350"/>
    </row>
    <row r="351" spans="6:6" ht="15" x14ac:dyDescent="0.25">
      <c r="F351"/>
    </row>
    <row r="352" spans="6:6" ht="15" x14ac:dyDescent="0.25">
      <c r="F352"/>
    </row>
    <row r="353" spans="6:6" ht="15" x14ac:dyDescent="0.25">
      <c r="F353"/>
    </row>
    <row r="354" spans="6:6" ht="15" x14ac:dyDescent="0.25">
      <c r="F354"/>
    </row>
    <row r="355" spans="6:6" ht="15" x14ac:dyDescent="0.25">
      <c r="F355"/>
    </row>
    <row r="356" spans="6:6" ht="15" x14ac:dyDescent="0.25">
      <c r="F356"/>
    </row>
    <row r="357" spans="6:6" ht="15" x14ac:dyDescent="0.25">
      <c r="F357"/>
    </row>
    <row r="358" spans="6:6" ht="15" x14ac:dyDescent="0.25">
      <c r="F358"/>
    </row>
    <row r="359" spans="6:6" ht="15" x14ac:dyDescent="0.25">
      <c r="F359"/>
    </row>
    <row r="360" spans="6:6" ht="15" x14ac:dyDescent="0.25">
      <c r="F360"/>
    </row>
    <row r="361" spans="6:6" ht="15" x14ac:dyDescent="0.25">
      <c r="F361"/>
    </row>
    <row r="362" spans="6:6" ht="15" x14ac:dyDescent="0.25">
      <c r="F362"/>
    </row>
    <row r="363" spans="6:6" ht="15" x14ac:dyDescent="0.25">
      <c r="F363"/>
    </row>
    <row r="364" spans="6:6" ht="15" x14ac:dyDescent="0.25">
      <c r="F364"/>
    </row>
    <row r="365" spans="6:6" ht="15" x14ac:dyDescent="0.25">
      <c r="F365"/>
    </row>
    <row r="366" spans="6:6" ht="15" x14ac:dyDescent="0.25">
      <c r="F366"/>
    </row>
    <row r="367" spans="6:6" ht="15" x14ac:dyDescent="0.25">
      <c r="F367"/>
    </row>
    <row r="368" spans="6:6" ht="15" x14ac:dyDescent="0.25">
      <c r="F368"/>
    </row>
    <row r="369" spans="6:6" ht="15" x14ac:dyDescent="0.25">
      <c r="F369"/>
    </row>
    <row r="370" spans="6:6" ht="15" x14ac:dyDescent="0.25">
      <c r="F370"/>
    </row>
    <row r="371" spans="6:6" ht="15" x14ac:dyDescent="0.25">
      <c r="F371"/>
    </row>
    <row r="372" spans="6:6" ht="15" x14ac:dyDescent="0.25">
      <c r="F372"/>
    </row>
    <row r="373" spans="6:6" ht="15" x14ac:dyDescent="0.25">
      <c r="F373"/>
    </row>
    <row r="374" spans="6:6" ht="15" x14ac:dyDescent="0.25">
      <c r="F374"/>
    </row>
    <row r="375" spans="6:6" ht="15" x14ac:dyDescent="0.25">
      <c r="F375"/>
    </row>
    <row r="376" spans="6:6" ht="15" x14ac:dyDescent="0.25">
      <c r="F376"/>
    </row>
    <row r="377" spans="6:6" ht="15" x14ac:dyDescent="0.25">
      <c r="F377"/>
    </row>
    <row r="378" spans="6:6" ht="15" x14ac:dyDescent="0.25">
      <c r="F378"/>
    </row>
    <row r="379" spans="6:6" ht="15" x14ac:dyDescent="0.25">
      <c r="F379"/>
    </row>
    <row r="380" spans="6:6" ht="15" x14ac:dyDescent="0.25">
      <c r="F380"/>
    </row>
    <row r="381" spans="6:6" ht="15" x14ac:dyDescent="0.25">
      <c r="F381"/>
    </row>
    <row r="382" spans="6:6" ht="15" x14ac:dyDescent="0.25">
      <c r="F382"/>
    </row>
    <row r="383" spans="6:6" ht="15" x14ac:dyDescent="0.25">
      <c r="F383"/>
    </row>
    <row r="384" spans="6:6" ht="15" x14ac:dyDescent="0.25">
      <c r="F384"/>
    </row>
    <row r="385" spans="6:6" ht="15" x14ac:dyDescent="0.25">
      <c r="F385"/>
    </row>
    <row r="386" spans="6:6" ht="15" x14ac:dyDescent="0.25">
      <c r="F386"/>
    </row>
    <row r="387" spans="6:6" ht="15" x14ac:dyDescent="0.25">
      <c r="F387"/>
    </row>
    <row r="388" spans="6:6" ht="15" x14ac:dyDescent="0.25">
      <c r="F388"/>
    </row>
    <row r="389" spans="6:6" ht="15" x14ac:dyDescent="0.25">
      <c r="F389"/>
    </row>
    <row r="390" spans="6:6" ht="15" x14ac:dyDescent="0.25">
      <c r="F390"/>
    </row>
    <row r="391" spans="6:6" ht="15" x14ac:dyDescent="0.25">
      <c r="F391"/>
    </row>
    <row r="392" spans="6:6" ht="15" x14ac:dyDescent="0.25">
      <c r="F392"/>
    </row>
    <row r="393" spans="6:6" ht="15" x14ac:dyDescent="0.25">
      <c r="F393"/>
    </row>
    <row r="394" spans="6:6" ht="15" x14ac:dyDescent="0.25">
      <c r="F394"/>
    </row>
    <row r="395" spans="6:6" ht="15" x14ac:dyDescent="0.25">
      <c r="F395"/>
    </row>
    <row r="396" spans="6:6" ht="15" x14ac:dyDescent="0.25">
      <c r="F396"/>
    </row>
    <row r="397" spans="6:6" ht="15" x14ac:dyDescent="0.25">
      <c r="F397"/>
    </row>
    <row r="398" spans="6:6" ht="15" x14ac:dyDescent="0.25">
      <c r="F398"/>
    </row>
    <row r="399" spans="6:6" ht="15" x14ac:dyDescent="0.25">
      <c r="F399"/>
    </row>
    <row r="400" spans="6:6" ht="15" x14ac:dyDescent="0.25">
      <c r="F400"/>
    </row>
    <row r="401" spans="6:6" ht="15" x14ac:dyDescent="0.25">
      <c r="F401"/>
    </row>
    <row r="402" spans="6:6" ht="15" x14ac:dyDescent="0.25">
      <c r="F402"/>
    </row>
    <row r="403" spans="6:6" ht="15" x14ac:dyDescent="0.25">
      <c r="F403"/>
    </row>
    <row r="404" spans="6:6" ht="15" x14ac:dyDescent="0.25">
      <c r="F404"/>
    </row>
    <row r="405" spans="6:6" ht="15" x14ac:dyDescent="0.25">
      <c r="F405"/>
    </row>
    <row r="406" spans="6:6" ht="15" x14ac:dyDescent="0.25">
      <c r="F406"/>
    </row>
    <row r="407" spans="6:6" ht="15" x14ac:dyDescent="0.25">
      <c r="F407"/>
    </row>
    <row r="408" spans="6:6" ht="15" x14ac:dyDescent="0.25">
      <c r="F408"/>
    </row>
    <row r="409" spans="6:6" ht="15" x14ac:dyDescent="0.25">
      <c r="F409"/>
    </row>
    <row r="410" spans="6:6" ht="15" x14ac:dyDescent="0.25">
      <c r="F410"/>
    </row>
    <row r="411" spans="6:6" ht="15" x14ac:dyDescent="0.25">
      <c r="F411"/>
    </row>
    <row r="412" spans="6:6" ht="15" x14ac:dyDescent="0.25">
      <c r="F412"/>
    </row>
    <row r="413" spans="6:6" ht="15" x14ac:dyDescent="0.25">
      <c r="F413"/>
    </row>
    <row r="414" spans="6:6" ht="15" x14ac:dyDescent="0.25">
      <c r="F414"/>
    </row>
    <row r="415" spans="6:6" ht="15" x14ac:dyDescent="0.25">
      <c r="F415"/>
    </row>
    <row r="416" spans="6:6" ht="15" x14ac:dyDescent="0.25">
      <c r="F416"/>
    </row>
    <row r="417" spans="6:6" ht="15" x14ac:dyDescent="0.25">
      <c r="F417"/>
    </row>
    <row r="418" spans="6:6" ht="15" x14ac:dyDescent="0.25">
      <c r="F418"/>
    </row>
    <row r="419" spans="6:6" ht="15" x14ac:dyDescent="0.25">
      <c r="F419"/>
    </row>
    <row r="420" spans="6:6" ht="15" x14ac:dyDescent="0.25">
      <c r="F420"/>
    </row>
    <row r="421" spans="6:6" ht="15" x14ac:dyDescent="0.25">
      <c r="F421"/>
    </row>
    <row r="422" spans="6:6" ht="15" x14ac:dyDescent="0.25">
      <c r="F422"/>
    </row>
    <row r="423" spans="6:6" ht="15" x14ac:dyDescent="0.25">
      <c r="F423"/>
    </row>
    <row r="424" spans="6:6" ht="15" x14ac:dyDescent="0.25">
      <c r="F424"/>
    </row>
    <row r="425" spans="6:6" ht="15" x14ac:dyDescent="0.25">
      <c r="F425"/>
    </row>
    <row r="426" spans="6:6" ht="15" x14ac:dyDescent="0.25">
      <c r="F426"/>
    </row>
    <row r="427" spans="6:6" ht="15" x14ac:dyDescent="0.25">
      <c r="F427"/>
    </row>
    <row r="428" spans="6:6" ht="15" x14ac:dyDescent="0.25">
      <c r="F428"/>
    </row>
    <row r="429" spans="6:6" ht="15" x14ac:dyDescent="0.25">
      <c r="F429"/>
    </row>
    <row r="430" spans="6:6" ht="15" x14ac:dyDescent="0.25">
      <c r="F430"/>
    </row>
    <row r="431" spans="6:6" ht="15" x14ac:dyDescent="0.25">
      <c r="F431"/>
    </row>
    <row r="432" spans="6:6" ht="15" x14ac:dyDescent="0.25">
      <c r="F432"/>
    </row>
    <row r="433" spans="6:6" ht="15" x14ac:dyDescent="0.25">
      <c r="F433"/>
    </row>
    <row r="434" spans="6:6" ht="15" x14ac:dyDescent="0.25">
      <c r="F434"/>
    </row>
    <row r="435" spans="6:6" ht="15" x14ac:dyDescent="0.25">
      <c r="F435"/>
    </row>
    <row r="436" spans="6:6" ht="15" x14ac:dyDescent="0.25">
      <c r="F436"/>
    </row>
    <row r="437" spans="6:6" ht="15" x14ac:dyDescent="0.25">
      <c r="F437"/>
    </row>
    <row r="438" spans="6:6" ht="15" x14ac:dyDescent="0.25">
      <c r="F438"/>
    </row>
    <row r="439" spans="6:6" ht="15" x14ac:dyDescent="0.25">
      <c r="F439"/>
    </row>
    <row r="440" spans="6:6" ht="15" x14ac:dyDescent="0.25">
      <c r="F440"/>
    </row>
    <row r="441" spans="6:6" ht="15" x14ac:dyDescent="0.25">
      <c r="F441"/>
    </row>
    <row r="442" spans="6:6" ht="15" x14ac:dyDescent="0.25">
      <c r="F442"/>
    </row>
    <row r="443" spans="6:6" ht="15" x14ac:dyDescent="0.25">
      <c r="F443"/>
    </row>
    <row r="444" spans="6:6" ht="15" x14ac:dyDescent="0.25">
      <c r="F444"/>
    </row>
    <row r="445" spans="6:6" ht="15" x14ac:dyDescent="0.25">
      <c r="F445"/>
    </row>
    <row r="446" spans="6:6" ht="15" x14ac:dyDescent="0.25">
      <c r="F446"/>
    </row>
    <row r="447" spans="6:6" ht="15" x14ac:dyDescent="0.25">
      <c r="F447"/>
    </row>
    <row r="448" spans="6:6" ht="15" x14ac:dyDescent="0.25">
      <c r="F448"/>
    </row>
    <row r="449" spans="6:6" ht="15" x14ac:dyDescent="0.25">
      <c r="F449"/>
    </row>
    <row r="450" spans="6:6" ht="15" x14ac:dyDescent="0.25">
      <c r="F450"/>
    </row>
    <row r="451" spans="6:6" ht="15" x14ac:dyDescent="0.25">
      <c r="F451"/>
    </row>
    <row r="452" spans="6:6" ht="15" x14ac:dyDescent="0.25">
      <c r="F452"/>
    </row>
    <row r="453" spans="6:6" ht="15" x14ac:dyDescent="0.25">
      <c r="F453"/>
    </row>
    <row r="454" spans="6:6" ht="15" x14ac:dyDescent="0.25">
      <c r="F454"/>
    </row>
    <row r="455" spans="6:6" ht="15" x14ac:dyDescent="0.25">
      <c r="F455"/>
    </row>
    <row r="456" spans="6:6" ht="15" x14ac:dyDescent="0.25">
      <c r="F456"/>
    </row>
    <row r="457" spans="6:6" ht="15" x14ac:dyDescent="0.25">
      <c r="F457"/>
    </row>
    <row r="458" spans="6:6" ht="15" x14ac:dyDescent="0.25">
      <c r="F458"/>
    </row>
    <row r="459" spans="6:6" ht="15" x14ac:dyDescent="0.25">
      <c r="F459"/>
    </row>
    <row r="460" spans="6:6" ht="15" x14ac:dyDescent="0.25">
      <c r="F460"/>
    </row>
    <row r="461" spans="6:6" ht="15" x14ac:dyDescent="0.25">
      <c r="F461"/>
    </row>
    <row r="462" spans="6:6" ht="15" x14ac:dyDescent="0.25">
      <c r="F462"/>
    </row>
    <row r="463" spans="6:6" ht="15" x14ac:dyDescent="0.25">
      <c r="F463"/>
    </row>
    <row r="464" spans="6:6" ht="15" x14ac:dyDescent="0.25">
      <c r="F464"/>
    </row>
    <row r="465" spans="6:6" ht="15" x14ac:dyDescent="0.25">
      <c r="F465"/>
    </row>
    <row r="466" spans="6:6" ht="15" x14ac:dyDescent="0.25">
      <c r="F466"/>
    </row>
    <row r="467" spans="6:6" ht="15" x14ac:dyDescent="0.25">
      <c r="F467"/>
    </row>
    <row r="468" spans="6:6" ht="15" x14ac:dyDescent="0.25">
      <c r="F468"/>
    </row>
    <row r="469" spans="6:6" ht="15" x14ac:dyDescent="0.25">
      <c r="F469"/>
    </row>
    <row r="470" spans="6:6" ht="15" x14ac:dyDescent="0.25">
      <c r="F470"/>
    </row>
    <row r="471" spans="6:6" ht="15" x14ac:dyDescent="0.25">
      <c r="F471"/>
    </row>
    <row r="472" spans="6:6" ht="15" x14ac:dyDescent="0.25">
      <c r="F472"/>
    </row>
    <row r="473" spans="6:6" ht="15" x14ac:dyDescent="0.25">
      <c r="F473"/>
    </row>
    <row r="474" spans="6:6" ht="15" x14ac:dyDescent="0.25">
      <c r="F474"/>
    </row>
    <row r="475" spans="6:6" ht="15" x14ac:dyDescent="0.25">
      <c r="F475"/>
    </row>
    <row r="476" spans="6:6" ht="15" x14ac:dyDescent="0.25">
      <c r="F476"/>
    </row>
    <row r="477" spans="6:6" ht="15" x14ac:dyDescent="0.25">
      <c r="F477"/>
    </row>
    <row r="478" spans="6:6" ht="15" x14ac:dyDescent="0.25">
      <c r="F478"/>
    </row>
    <row r="479" spans="6:6" ht="15" x14ac:dyDescent="0.25">
      <c r="F479"/>
    </row>
    <row r="480" spans="6:6" ht="15" x14ac:dyDescent="0.25">
      <c r="F480"/>
    </row>
    <row r="481" spans="6:6" ht="15" x14ac:dyDescent="0.25">
      <c r="F481"/>
    </row>
    <row r="482" spans="6:6" ht="15" x14ac:dyDescent="0.25">
      <c r="F482"/>
    </row>
    <row r="483" spans="6:6" ht="15" x14ac:dyDescent="0.25">
      <c r="F483"/>
    </row>
    <row r="484" spans="6:6" ht="15" x14ac:dyDescent="0.25">
      <c r="F484"/>
    </row>
    <row r="485" spans="6:6" ht="15" x14ac:dyDescent="0.25">
      <c r="F485"/>
    </row>
    <row r="486" spans="6:6" ht="15" x14ac:dyDescent="0.25">
      <c r="F486"/>
    </row>
    <row r="487" spans="6:6" ht="15" x14ac:dyDescent="0.25">
      <c r="F487"/>
    </row>
    <row r="488" spans="6:6" ht="15" x14ac:dyDescent="0.25">
      <c r="F488"/>
    </row>
    <row r="489" spans="6:6" ht="15" x14ac:dyDescent="0.25">
      <c r="F489"/>
    </row>
    <row r="490" spans="6:6" ht="15" x14ac:dyDescent="0.25">
      <c r="F490"/>
    </row>
    <row r="491" spans="6:6" ht="15" x14ac:dyDescent="0.25">
      <c r="F491"/>
    </row>
    <row r="492" spans="6:6" ht="15" x14ac:dyDescent="0.25">
      <c r="F492"/>
    </row>
    <row r="493" spans="6:6" ht="15" x14ac:dyDescent="0.25">
      <c r="F493"/>
    </row>
    <row r="494" spans="6:6" ht="15" x14ac:dyDescent="0.25">
      <c r="F494"/>
    </row>
    <row r="495" spans="6:6" ht="15" x14ac:dyDescent="0.25">
      <c r="F495"/>
    </row>
    <row r="496" spans="6:6" ht="15" x14ac:dyDescent="0.25">
      <c r="F496"/>
    </row>
    <row r="497" spans="6:6" ht="15" x14ac:dyDescent="0.25">
      <c r="F497"/>
    </row>
    <row r="498" spans="6:6" ht="15" x14ac:dyDescent="0.25">
      <c r="F498"/>
    </row>
    <row r="499" spans="6:6" ht="15" x14ac:dyDescent="0.25">
      <c r="F499"/>
    </row>
    <row r="500" spans="6:6" ht="15" x14ac:dyDescent="0.25">
      <c r="F500"/>
    </row>
    <row r="501" spans="6:6" ht="15" x14ac:dyDescent="0.25">
      <c r="F501"/>
    </row>
    <row r="502" spans="6:6" ht="15" x14ac:dyDescent="0.25">
      <c r="F502"/>
    </row>
    <row r="503" spans="6:6" ht="15" x14ac:dyDescent="0.25">
      <c r="F503"/>
    </row>
    <row r="504" spans="6:6" ht="15" x14ac:dyDescent="0.25">
      <c r="F504"/>
    </row>
    <row r="505" spans="6:6" ht="15" x14ac:dyDescent="0.25">
      <c r="F505"/>
    </row>
    <row r="506" spans="6:6" ht="15" x14ac:dyDescent="0.25">
      <c r="F506"/>
    </row>
    <row r="507" spans="6:6" ht="15" x14ac:dyDescent="0.25">
      <c r="F507"/>
    </row>
    <row r="508" spans="6:6" ht="15" x14ac:dyDescent="0.25">
      <c r="F508"/>
    </row>
    <row r="509" spans="6:6" ht="15" x14ac:dyDescent="0.25">
      <c r="F509"/>
    </row>
    <row r="510" spans="6:6" ht="15" x14ac:dyDescent="0.25">
      <c r="F510"/>
    </row>
    <row r="511" spans="6:6" ht="15" x14ac:dyDescent="0.25">
      <c r="F511"/>
    </row>
    <row r="512" spans="6:6" ht="15" x14ac:dyDescent="0.25">
      <c r="F512"/>
    </row>
    <row r="513" spans="6:6" ht="15" x14ac:dyDescent="0.25">
      <c r="F513"/>
    </row>
    <row r="514" spans="6:6" ht="15" x14ac:dyDescent="0.25">
      <c r="F514"/>
    </row>
    <row r="515" spans="6:6" ht="15" x14ac:dyDescent="0.25">
      <c r="F515"/>
    </row>
    <row r="516" spans="6:6" ht="15" x14ac:dyDescent="0.25">
      <c r="F516"/>
    </row>
    <row r="517" spans="6:6" ht="15" x14ac:dyDescent="0.25">
      <c r="F517"/>
    </row>
    <row r="518" spans="6:6" ht="15" x14ac:dyDescent="0.25">
      <c r="F518"/>
    </row>
    <row r="519" spans="6:6" ht="15" x14ac:dyDescent="0.25">
      <c r="F519"/>
    </row>
    <row r="520" spans="6:6" ht="15" x14ac:dyDescent="0.25">
      <c r="F520"/>
    </row>
    <row r="521" spans="6:6" ht="15" x14ac:dyDescent="0.25">
      <c r="F521"/>
    </row>
    <row r="522" spans="6:6" ht="15" x14ac:dyDescent="0.25">
      <c r="F522"/>
    </row>
    <row r="523" spans="6:6" ht="15" x14ac:dyDescent="0.25">
      <c r="F523"/>
    </row>
    <row r="524" spans="6:6" ht="15" x14ac:dyDescent="0.25">
      <c r="F524"/>
    </row>
    <row r="525" spans="6:6" ht="15" x14ac:dyDescent="0.25">
      <c r="F525"/>
    </row>
    <row r="526" spans="6:6" ht="15" x14ac:dyDescent="0.25">
      <c r="F526"/>
    </row>
    <row r="527" spans="6:6" ht="15" x14ac:dyDescent="0.25">
      <c r="F527"/>
    </row>
    <row r="528" spans="6:6" ht="15" x14ac:dyDescent="0.25">
      <c r="F528"/>
    </row>
    <row r="529" spans="6:6" ht="15" x14ac:dyDescent="0.25">
      <c r="F529"/>
    </row>
    <row r="530" spans="6:6" ht="15" x14ac:dyDescent="0.25">
      <c r="F530"/>
    </row>
    <row r="531" spans="6:6" ht="15" x14ac:dyDescent="0.25">
      <c r="F531"/>
    </row>
    <row r="532" spans="6:6" ht="15" x14ac:dyDescent="0.25">
      <c r="F532"/>
    </row>
    <row r="533" spans="6:6" ht="15" x14ac:dyDescent="0.25">
      <c r="F533"/>
    </row>
    <row r="534" spans="6:6" ht="15" x14ac:dyDescent="0.25">
      <c r="F534"/>
    </row>
    <row r="535" spans="6:6" ht="15" x14ac:dyDescent="0.25">
      <c r="F535"/>
    </row>
    <row r="536" spans="6:6" ht="15" x14ac:dyDescent="0.25">
      <c r="F536"/>
    </row>
    <row r="537" spans="6:6" ht="15" x14ac:dyDescent="0.25">
      <c r="F537"/>
    </row>
    <row r="538" spans="6:6" ht="15" x14ac:dyDescent="0.25">
      <c r="F538"/>
    </row>
    <row r="539" spans="6:6" ht="15" x14ac:dyDescent="0.25">
      <c r="F539"/>
    </row>
    <row r="540" spans="6:6" ht="15" x14ac:dyDescent="0.25">
      <c r="F540"/>
    </row>
    <row r="541" spans="6:6" ht="15" x14ac:dyDescent="0.25">
      <c r="F541"/>
    </row>
    <row r="542" spans="6:6" ht="15" x14ac:dyDescent="0.25">
      <c r="F542"/>
    </row>
    <row r="543" spans="6:6" ht="15" x14ac:dyDescent="0.25">
      <c r="F543"/>
    </row>
    <row r="544" spans="6:6" ht="15" x14ac:dyDescent="0.25">
      <c r="F544"/>
    </row>
    <row r="545" spans="6:6" ht="15" x14ac:dyDescent="0.25">
      <c r="F545"/>
    </row>
    <row r="546" spans="6:6" ht="15" x14ac:dyDescent="0.25">
      <c r="F546"/>
    </row>
    <row r="547" spans="6:6" ht="15" x14ac:dyDescent="0.25">
      <c r="F547"/>
    </row>
    <row r="548" spans="6:6" ht="15" x14ac:dyDescent="0.25">
      <c r="F548"/>
    </row>
    <row r="549" spans="6:6" ht="15" x14ac:dyDescent="0.25">
      <c r="F549"/>
    </row>
    <row r="550" spans="6:6" ht="15" x14ac:dyDescent="0.25">
      <c r="F550"/>
    </row>
    <row r="551" spans="6:6" ht="15" x14ac:dyDescent="0.25">
      <c r="F551"/>
    </row>
    <row r="552" spans="6:6" ht="15" x14ac:dyDescent="0.25">
      <c r="F552"/>
    </row>
    <row r="553" spans="6:6" ht="15" x14ac:dyDescent="0.25">
      <c r="F553"/>
    </row>
    <row r="554" spans="6:6" ht="15" x14ac:dyDescent="0.25">
      <c r="F554"/>
    </row>
    <row r="555" spans="6:6" ht="15" x14ac:dyDescent="0.25">
      <c r="F555"/>
    </row>
    <row r="556" spans="6:6" ht="15" x14ac:dyDescent="0.25">
      <c r="F556"/>
    </row>
    <row r="557" spans="6:6" ht="15" x14ac:dyDescent="0.25">
      <c r="F557"/>
    </row>
    <row r="558" spans="6:6" ht="15" x14ac:dyDescent="0.25">
      <c r="F558"/>
    </row>
    <row r="559" spans="6:6" ht="15" x14ac:dyDescent="0.25">
      <c r="F559"/>
    </row>
    <row r="560" spans="6:6" ht="15" x14ac:dyDescent="0.25">
      <c r="F560"/>
    </row>
    <row r="561" spans="6:6" ht="15" x14ac:dyDescent="0.25">
      <c r="F561"/>
    </row>
    <row r="562" spans="6:6" ht="15" x14ac:dyDescent="0.25">
      <c r="F562"/>
    </row>
    <row r="563" spans="6:6" ht="15" x14ac:dyDescent="0.25">
      <c r="F563"/>
    </row>
    <row r="564" spans="6:6" ht="15" x14ac:dyDescent="0.25">
      <c r="F564"/>
    </row>
    <row r="565" spans="6:6" ht="15" x14ac:dyDescent="0.25">
      <c r="F565"/>
    </row>
    <row r="566" spans="6:6" ht="15" x14ac:dyDescent="0.25">
      <c r="F566"/>
    </row>
    <row r="567" spans="6:6" ht="15" x14ac:dyDescent="0.25">
      <c r="F567"/>
    </row>
    <row r="568" spans="6:6" ht="15" x14ac:dyDescent="0.25">
      <c r="F568"/>
    </row>
    <row r="569" spans="6:6" ht="15" x14ac:dyDescent="0.25">
      <c r="F569"/>
    </row>
    <row r="570" spans="6:6" ht="15" x14ac:dyDescent="0.25">
      <c r="F570"/>
    </row>
    <row r="571" spans="6:6" ht="15" x14ac:dyDescent="0.25">
      <c r="F571"/>
    </row>
    <row r="572" spans="6:6" ht="15" x14ac:dyDescent="0.25">
      <c r="F572"/>
    </row>
    <row r="573" spans="6:6" ht="15" x14ac:dyDescent="0.25">
      <c r="F573"/>
    </row>
    <row r="574" spans="6:6" ht="15" x14ac:dyDescent="0.25">
      <c r="F574"/>
    </row>
    <row r="575" spans="6:6" ht="15" x14ac:dyDescent="0.25">
      <c r="F575"/>
    </row>
    <row r="576" spans="6:6" ht="15" x14ac:dyDescent="0.25">
      <c r="F576"/>
    </row>
    <row r="577" spans="6:6" ht="15" x14ac:dyDescent="0.25">
      <c r="F577"/>
    </row>
    <row r="578" spans="6:6" ht="15" x14ac:dyDescent="0.25">
      <c r="F578"/>
    </row>
    <row r="579" spans="6:6" ht="15" x14ac:dyDescent="0.25">
      <c r="F579"/>
    </row>
    <row r="580" spans="6:6" ht="15" x14ac:dyDescent="0.25">
      <c r="F580"/>
    </row>
    <row r="581" spans="6:6" ht="15" x14ac:dyDescent="0.25">
      <c r="F581"/>
    </row>
    <row r="582" spans="6:6" ht="15" x14ac:dyDescent="0.25">
      <c r="F582"/>
    </row>
    <row r="583" spans="6:6" ht="15" x14ac:dyDescent="0.25">
      <c r="F583"/>
    </row>
    <row r="584" spans="6:6" ht="15" x14ac:dyDescent="0.25">
      <c r="F584"/>
    </row>
    <row r="585" spans="6:6" ht="15" x14ac:dyDescent="0.25">
      <c r="F585"/>
    </row>
    <row r="586" spans="6:6" ht="15" x14ac:dyDescent="0.25">
      <c r="F586"/>
    </row>
    <row r="587" spans="6:6" ht="15" x14ac:dyDescent="0.25">
      <c r="F587"/>
    </row>
    <row r="588" spans="6:6" ht="15" x14ac:dyDescent="0.25">
      <c r="F588"/>
    </row>
    <row r="589" spans="6:6" ht="15" x14ac:dyDescent="0.25">
      <c r="F589"/>
    </row>
    <row r="590" spans="6:6" ht="15" x14ac:dyDescent="0.25">
      <c r="F590"/>
    </row>
    <row r="591" spans="6:6" ht="15" x14ac:dyDescent="0.25">
      <c r="F591"/>
    </row>
    <row r="592" spans="6:6" ht="15" x14ac:dyDescent="0.25">
      <c r="F592"/>
    </row>
    <row r="593" spans="6:6" ht="15" x14ac:dyDescent="0.25">
      <c r="F593"/>
    </row>
    <row r="594" spans="6:6" ht="15" x14ac:dyDescent="0.25">
      <c r="F594"/>
    </row>
    <row r="595" spans="6:6" ht="15" x14ac:dyDescent="0.25">
      <c r="F595"/>
    </row>
    <row r="596" spans="6:6" ht="15" x14ac:dyDescent="0.25">
      <c r="F596"/>
    </row>
    <row r="597" spans="6:6" ht="15" x14ac:dyDescent="0.25">
      <c r="F597"/>
    </row>
    <row r="598" spans="6:6" ht="15" x14ac:dyDescent="0.25">
      <c r="F598"/>
    </row>
    <row r="599" spans="6:6" ht="15" x14ac:dyDescent="0.25">
      <c r="F599"/>
    </row>
    <row r="600" spans="6:6" ht="15" x14ac:dyDescent="0.25">
      <c r="F600"/>
    </row>
    <row r="601" spans="6:6" ht="15" x14ac:dyDescent="0.25">
      <c r="F601"/>
    </row>
    <row r="602" spans="6:6" ht="15" x14ac:dyDescent="0.25">
      <c r="F602"/>
    </row>
    <row r="603" spans="6:6" ht="15" x14ac:dyDescent="0.25">
      <c r="F603"/>
    </row>
    <row r="604" spans="6:6" ht="15" x14ac:dyDescent="0.25">
      <c r="F604"/>
    </row>
    <row r="605" spans="6:6" ht="15" x14ac:dyDescent="0.25">
      <c r="F605"/>
    </row>
  </sheetData>
  <mergeCells count="5">
    <mergeCell ref="B5:D5"/>
    <mergeCell ref="E5:H5"/>
    <mergeCell ref="B33:D33"/>
    <mergeCell ref="E33:H33"/>
    <mergeCell ref="A88:F88"/>
  </mergeCells>
  <printOptions horizontalCentered="1" verticalCentered="1"/>
  <pageMargins left="0" right="0" top="0" bottom="0" header="0.31496062992125984" footer="0.31496062992125984"/>
  <pageSetup paperSize="9" scale="64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ACA34D-162F-4A3E-A6B1-76A7A9056797}">
  <sheetPr>
    <tabColor rgb="FF002060"/>
    <pageSetUpPr fitToPage="1"/>
  </sheetPr>
  <dimension ref="A1:H255"/>
  <sheetViews>
    <sheetView showGridLines="0" view="pageBreakPreview" zoomScaleNormal="130" zoomScaleSheetLayoutView="100" workbookViewId="0"/>
  </sheetViews>
  <sheetFormatPr baseColWidth="10" defaultColWidth="11.5703125" defaultRowHeight="15" x14ac:dyDescent="0.25"/>
  <cols>
    <col min="1" max="1" width="57.140625" style="1" customWidth="1"/>
    <col min="2" max="2" width="13.85546875" style="1" customWidth="1"/>
    <col min="3" max="3" width="14" style="1" customWidth="1"/>
    <col min="4" max="4" width="8.42578125" style="587" customWidth="1"/>
    <col min="5" max="5" width="13.85546875" customWidth="1"/>
    <col min="6" max="6" width="14" customWidth="1"/>
    <col min="7" max="7" width="8.42578125" customWidth="1"/>
    <col min="8" max="8" width="7.5703125" bestFit="1" customWidth="1"/>
    <col min="9" max="9" width="3" customWidth="1"/>
  </cols>
  <sheetData>
    <row r="1" spans="1:8" s="186" customFormat="1" ht="14.25" customHeight="1" x14ac:dyDescent="0.25">
      <c r="A1" s="194" t="s">
        <v>526</v>
      </c>
      <c r="D1" s="195"/>
      <c r="E1" s="195"/>
    </row>
    <row r="2" spans="1:8" s="186" customFormat="1" ht="14.25" customHeight="1" x14ac:dyDescent="0.25">
      <c r="A2" s="196" t="s">
        <v>309</v>
      </c>
      <c r="D2" s="195"/>
      <c r="E2" s="195"/>
    </row>
    <row r="3" spans="1:8" x14ac:dyDescent="0.25">
      <c r="A3" s="197"/>
      <c r="B3" s="606"/>
      <c r="C3" s="607"/>
      <c r="D3" s="608"/>
      <c r="E3" s="606"/>
    </row>
    <row r="4" spans="1:8" ht="15.75" thickBot="1" x14ac:dyDescent="0.3">
      <c r="A4" s="198" t="s">
        <v>327</v>
      </c>
      <c r="B4" s="609"/>
      <c r="C4" s="609"/>
      <c r="D4" s="608"/>
      <c r="E4" s="606"/>
    </row>
    <row r="5" spans="1:8" ht="15.75" thickBot="1" x14ac:dyDescent="0.3">
      <c r="B5" s="1069" t="s">
        <v>883</v>
      </c>
      <c r="C5" s="1070"/>
      <c r="D5" s="1070"/>
      <c r="E5" s="1069" t="s">
        <v>884</v>
      </c>
      <c r="F5" s="1070"/>
      <c r="G5" s="1070"/>
      <c r="H5" s="780"/>
    </row>
    <row r="6" spans="1:8" ht="15.75" thickBot="1" x14ac:dyDescent="0.3">
      <c r="A6" s="610" t="s">
        <v>328</v>
      </c>
      <c r="B6" s="202">
        <v>2024</v>
      </c>
      <c r="C6" s="203">
        <v>2025</v>
      </c>
      <c r="D6" s="217" t="s">
        <v>275</v>
      </c>
      <c r="E6" s="203">
        <v>2024</v>
      </c>
      <c r="F6" s="203">
        <v>2025</v>
      </c>
      <c r="G6" s="217" t="s">
        <v>275</v>
      </c>
      <c r="H6" s="217" t="s">
        <v>277</v>
      </c>
    </row>
    <row r="7" spans="1:8" x14ac:dyDescent="0.25">
      <c r="A7" s="611" t="s">
        <v>310</v>
      </c>
      <c r="B7" s="218">
        <f>SUM(B8:B18)</f>
        <v>77705854</v>
      </c>
      <c r="C7" s="222">
        <f>SUM(C8:C18)</f>
        <v>103444596</v>
      </c>
      <c r="D7" s="175">
        <f t="shared" ref="D7:D17" si="0">C7/B7-1</f>
        <v>0.33123298535526047</v>
      </c>
      <c r="E7" s="218">
        <f>+SUM(E8:E18)</f>
        <v>455930257</v>
      </c>
      <c r="F7" s="781">
        <f>+SUM(F8:F18)</f>
        <v>488968445</v>
      </c>
      <c r="G7" s="175">
        <f>F7/E7-1</f>
        <v>7.2463249571085075E-2</v>
      </c>
      <c r="H7" s="782">
        <f>SUM(H8:H18)</f>
        <v>1</v>
      </c>
    </row>
    <row r="8" spans="1:8" x14ac:dyDescent="0.25">
      <c r="A8" s="612" t="s">
        <v>278</v>
      </c>
      <c r="B8" s="219">
        <v>15083624</v>
      </c>
      <c r="C8" s="220">
        <v>17562379</v>
      </c>
      <c r="D8" s="179">
        <f t="shared" si="0"/>
        <v>0.16433418122859589</v>
      </c>
      <c r="E8" s="219">
        <v>75894069</v>
      </c>
      <c r="F8" s="220">
        <v>110721547</v>
      </c>
      <c r="G8" s="179">
        <f>F8/E8-1</f>
        <v>0.45889591187949086</v>
      </c>
      <c r="H8" s="221">
        <f t="shared" ref="H8:H18" si="1">+F8/$F$7</f>
        <v>0.2264390435256001</v>
      </c>
    </row>
    <row r="9" spans="1:8" x14ac:dyDescent="0.25">
      <c r="A9" s="612" t="s">
        <v>279</v>
      </c>
      <c r="B9" s="219">
        <v>14861069</v>
      </c>
      <c r="C9" s="220">
        <v>14930098</v>
      </c>
      <c r="D9" s="179">
        <f t="shared" si="0"/>
        <v>4.6449552182281639E-3</v>
      </c>
      <c r="E9" s="219">
        <v>82916182</v>
      </c>
      <c r="F9" s="220">
        <v>78984505</v>
      </c>
      <c r="G9" s="179">
        <f t="shared" ref="G9:G18" si="2">F9/E9-1</f>
        <v>-4.7417487216186549E-2</v>
      </c>
      <c r="H9" s="221">
        <f t="shared" si="1"/>
        <v>0.16153292877621173</v>
      </c>
    </row>
    <row r="10" spans="1:8" x14ac:dyDescent="0.25">
      <c r="A10" s="612" t="s">
        <v>283</v>
      </c>
      <c r="B10" s="219">
        <v>9654328</v>
      </c>
      <c r="C10" s="220">
        <v>11517646</v>
      </c>
      <c r="D10" s="179">
        <f t="shared" si="0"/>
        <v>0.19300338666761685</v>
      </c>
      <c r="E10" s="219">
        <v>73434136</v>
      </c>
      <c r="F10" s="220">
        <v>72433709</v>
      </c>
      <c r="G10" s="179">
        <f t="shared" si="2"/>
        <v>-1.3623459803489779E-2</v>
      </c>
      <c r="H10" s="221">
        <f t="shared" si="1"/>
        <v>0.14813575342269786</v>
      </c>
    </row>
    <row r="11" spans="1:8" x14ac:dyDescent="0.25">
      <c r="A11" s="612" t="s">
        <v>280</v>
      </c>
      <c r="B11" s="219">
        <v>8170920</v>
      </c>
      <c r="C11" s="220">
        <v>6972635</v>
      </c>
      <c r="D11" s="179">
        <f t="shared" si="0"/>
        <v>-0.14665239654775719</v>
      </c>
      <c r="E11" s="219">
        <v>38144988</v>
      </c>
      <c r="F11" s="220">
        <v>37909018</v>
      </c>
      <c r="G11" s="179">
        <f t="shared" si="2"/>
        <v>-6.1861338113410325E-3</v>
      </c>
      <c r="H11" s="221">
        <f t="shared" si="1"/>
        <v>7.7528557083064942E-2</v>
      </c>
    </row>
    <row r="12" spans="1:8" x14ac:dyDescent="0.25">
      <c r="A12" s="612" t="s">
        <v>297</v>
      </c>
      <c r="B12" s="219">
        <v>466278</v>
      </c>
      <c r="C12" s="220">
        <v>15677162</v>
      </c>
      <c r="D12" s="179" t="s">
        <v>246</v>
      </c>
      <c r="E12" s="219">
        <v>21142217</v>
      </c>
      <c r="F12" s="220">
        <v>36069674</v>
      </c>
      <c r="G12" s="179">
        <f t="shared" si="2"/>
        <v>0.70604974870894566</v>
      </c>
      <c r="H12" s="221">
        <f t="shared" si="1"/>
        <v>7.3766874670204943E-2</v>
      </c>
    </row>
    <row r="13" spans="1:8" x14ac:dyDescent="0.25">
      <c r="A13" s="612" t="s">
        <v>286</v>
      </c>
      <c r="B13" s="219">
        <v>6211652</v>
      </c>
      <c r="C13" s="220">
        <v>8886671</v>
      </c>
      <c r="D13" s="179">
        <f t="shared" si="0"/>
        <v>0.4306453420120766</v>
      </c>
      <c r="E13" s="219">
        <v>18865987</v>
      </c>
      <c r="F13" s="220">
        <v>30207757</v>
      </c>
      <c r="G13" s="179">
        <f t="shared" si="2"/>
        <v>0.6011755441154496</v>
      </c>
      <c r="H13" s="221">
        <f t="shared" si="1"/>
        <v>6.1778540739985788E-2</v>
      </c>
    </row>
    <row r="14" spans="1:8" x14ac:dyDescent="0.25">
      <c r="A14" s="612" t="s">
        <v>282</v>
      </c>
      <c r="B14" s="219">
        <v>4767569</v>
      </c>
      <c r="C14" s="220">
        <v>5107718</v>
      </c>
      <c r="D14" s="179">
        <f t="shared" si="0"/>
        <v>7.1346424141947473E-2</v>
      </c>
      <c r="E14" s="219">
        <v>34461426</v>
      </c>
      <c r="F14" s="220">
        <v>18784117</v>
      </c>
      <c r="G14" s="179">
        <f t="shared" si="2"/>
        <v>-0.45492339754019462</v>
      </c>
      <c r="H14" s="221">
        <f t="shared" si="1"/>
        <v>3.8415806156980127E-2</v>
      </c>
    </row>
    <row r="15" spans="1:8" x14ac:dyDescent="0.25">
      <c r="A15" s="612" t="s">
        <v>285</v>
      </c>
      <c r="B15" s="219">
        <v>1043182</v>
      </c>
      <c r="C15" s="220">
        <v>5442096</v>
      </c>
      <c r="D15" s="179">
        <f t="shared" si="0"/>
        <v>4.2168231430373604</v>
      </c>
      <c r="E15" s="219">
        <v>15048780</v>
      </c>
      <c r="F15" s="220">
        <v>18248282</v>
      </c>
      <c r="G15" s="179">
        <f t="shared" si="2"/>
        <v>0.21260872974420519</v>
      </c>
      <c r="H15" s="221">
        <f t="shared" si="1"/>
        <v>3.731995834618735E-2</v>
      </c>
    </row>
    <row r="16" spans="1:8" x14ac:dyDescent="0.25">
      <c r="A16" s="612" t="s">
        <v>295</v>
      </c>
      <c r="B16" s="176">
        <v>2348268</v>
      </c>
      <c r="C16" s="177">
        <v>3274930</v>
      </c>
      <c r="D16" s="179">
        <f t="shared" si="0"/>
        <v>0.39461509504025938</v>
      </c>
      <c r="E16" s="176">
        <v>7814508</v>
      </c>
      <c r="F16" s="177">
        <v>12870834</v>
      </c>
      <c r="G16" s="179">
        <f t="shared" si="2"/>
        <v>0.64704342231142387</v>
      </c>
      <c r="H16" s="221">
        <f t="shared" si="1"/>
        <v>2.6322422503153552E-2</v>
      </c>
    </row>
    <row r="17" spans="1:8" x14ac:dyDescent="0.25">
      <c r="A17" s="612" t="s">
        <v>400</v>
      </c>
      <c r="B17" s="219">
        <v>360476</v>
      </c>
      <c r="C17" s="220">
        <v>494954</v>
      </c>
      <c r="D17" s="179">
        <f t="shared" si="0"/>
        <v>0.37305673609338763</v>
      </c>
      <c r="E17" s="219">
        <v>6088891</v>
      </c>
      <c r="F17" s="220">
        <v>7877551</v>
      </c>
      <c r="G17" s="179">
        <f t="shared" si="2"/>
        <v>0.29375792734670392</v>
      </c>
      <c r="H17" s="221">
        <f t="shared" si="1"/>
        <v>1.6110550855689677E-2</v>
      </c>
    </row>
    <row r="18" spans="1:8" x14ac:dyDescent="0.25">
      <c r="A18" s="330" t="s">
        <v>912</v>
      </c>
      <c r="B18" s="219">
        <v>14738488</v>
      </c>
      <c r="C18" s="220">
        <v>13578307</v>
      </c>
      <c r="D18" s="179">
        <f>C18/B18-1</f>
        <v>-7.8717776206080337E-2</v>
      </c>
      <c r="E18" s="219">
        <v>82119073</v>
      </c>
      <c r="F18" s="783">
        <v>64861451</v>
      </c>
      <c r="G18" s="179">
        <f t="shared" si="2"/>
        <v>-0.21015363872897108</v>
      </c>
      <c r="H18" s="221">
        <f t="shared" si="1"/>
        <v>0.13264956392022392</v>
      </c>
    </row>
    <row r="19" spans="1:8" x14ac:dyDescent="0.25">
      <c r="A19" s="613" t="s">
        <v>311</v>
      </c>
      <c r="B19" s="218">
        <f>SUM(B20:B30)</f>
        <v>54261894</v>
      </c>
      <c r="C19" s="222">
        <f>SUM(C20:C30)</f>
        <v>86298109</v>
      </c>
      <c r="D19" s="175">
        <f>C19/B19-1</f>
        <v>0.59039986698584457</v>
      </c>
      <c r="E19" s="218">
        <f>+SUM(E20:E30)</f>
        <v>401524404</v>
      </c>
      <c r="F19" s="222">
        <f>+SUM(F20:F30)</f>
        <v>392621780</v>
      </c>
      <c r="G19" s="175">
        <f>F19/E19-1</f>
        <v>-2.2172062049807595E-2</v>
      </c>
      <c r="H19" s="784">
        <f>SUM(H20:H30)</f>
        <v>1.0000000000000002</v>
      </c>
    </row>
    <row r="20" spans="1:8" x14ac:dyDescent="0.25">
      <c r="A20" s="614" t="s">
        <v>279</v>
      </c>
      <c r="B20" s="495">
        <v>11601110</v>
      </c>
      <c r="C20" s="494">
        <v>13912538</v>
      </c>
      <c r="D20" s="179">
        <f t="shared" ref="D20:D53" si="3">C20/B20-1</f>
        <v>0.19924196908744074</v>
      </c>
      <c r="E20" s="495">
        <v>93362373</v>
      </c>
      <c r="F20" s="494">
        <v>77625025</v>
      </c>
      <c r="G20" s="179">
        <f t="shared" ref="G20:G54" si="4">F20/E20-1</f>
        <v>-0.16856199659792281</v>
      </c>
      <c r="H20" s="221">
        <f t="shared" ref="H20:H30" si="5">+F20/$F$19</f>
        <v>0.19770942152012047</v>
      </c>
    </row>
    <row r="21" spans="1:8" x14ac:dyDescent="0.25">
      <c r="A21" s="614" t="s">
        <v>280</v>
      </c>
      <c r="B21" s="495">
        <v>8789206</v>
      </c>
      <c r="C21" s="494">
        <v>7687502</v>
      </c>
      <c r="D21" s="179">
        <f t="shared" si="3"/>
        <v>-0.12534738632818487</v>
      </c>
      <c r="E21" s="495">
        <v>56460763</v>
      </c>
      <c r="F21" s="494">
        <v>76835819</v>
      </c>
      <c r="G21" s="179">
        <f t="shared" si="4"/>
        <v>0.3608710707646654</v>
      </c>
      <c r="H21" s="221">
        <f t="shared" si="5"/>
        <v>0.195699329262885</v>
      </c>
    </row>
    <row r="22" spans="1:8" x14ac:dyDescent="0.25">
      <c r="A22" s="614" t="s">
        <v>278</v>
      </c>
      <c r="B22" s="495">
        <v>13706137</v>
      </c>
      <c r="C22" s="494">
        <v>14011844</v>
      </c>
      <c r="D22" s="179">
        <f t="shared" si="3"/>
        <v>2.2304388172976752E-2</v>
      </c>
      <c r="E22" s="495">
        <v>68104838</v>
      </c>
      <c r="F22" s="494">
        <v>38578626</v>
      </c>
      <c r="G22" s="179">
        <f t="shared" si="4"/>
        <v>-0.43354059516300447</v>
      </c>
      <c r="H22" s="221">
        <f t="shared" si="5"/>
        <v>9.8259006415792827E-2</v>
      </c>
    </row>
    <row r="23" spans="1:8" x14ac:dyDescent="0.25">
      <c r="A23" s="614" t="s">
        <v>294</v>
      </c>
      <c r="B23" s="495">
        <v>2213987</v>
      </c>
      <c r="C23" s="494">
        <v>6015462</v>
      </c>
      <c r="D23" s="179">
        <f t="shared" si="3"/>
        <v>1.7170267937435946</v>
      </c>
      <c r="E23" s="495">
        <v>25834834</v>
      </c>
      <c r="F23" s="494">
        <v>34896753</v>
      </c>
      <c r="G23" s="179">
        <f t="shared" si="4"/>
        <v>0.35076358532050178</v>
      </c>
      <c r="H23" s="221">
        <f t="shared" si="5"/>
        <v>8.8881347845756284E-2</v>
      </c>
    </row>
    <row r="24" spans="1:8" x14ac:dyDescent="0.25">
      <c r="A24" s="614" t="s">
        <v>282</v>
      </c>
      <c r="B24" s="495">
        <v>425505</v>
      </c>
      <c r="C24" s="494">
        <v>13578957</v>
      </c>
      <c r="D24" s="179" t="s">
        <v>246</v>
      </c>
      <c r="E24" s="495">
        <v>5595074</v>
      </c>
      <c r="F24" s="494">
        <v>27979830</v>
      </c>
      <c r="G24" s="179">
        <f t="shared" si="4"/>
        <v>4.0007971297609286</v>
      </c>
      <c r="H24" s="221">
        <f t="shared" si="5"/>
        <v>7.1264080153678688E-2</v>
      </c>
    </row>
    <row r="25" spans="1:8" x14ac:dyDescent="0.25">
      <c r="A25" s="614" t="s">
        <v>817</v>
      </c>
      <c r="B25" s="495">
        <v>0</v>
      </c>
      <c r="C25" s="494">
        <v>7019926</v>
      </c>
      <c r="D25" s="179" t="s">
        <v>246</v>
      </c>
      <c r="E25" s="495">
        <v>0</v>
      </c>
      <c r="F25" s="494">
        <v>26012680</v>
      </c>
      <c r="G25" s="179" t="s">
        <v>246</v>
      </c>
      <c r="H25" s="221">
        <f t="shared" si="5"/>
        <v>6.6253787550960619E-2</v>
      </c>
    </row>
    <row r="26" spans="1:8" x14ac:dyDescent="0.25">
      <c r="A26" s="614" t="s">
        <v>286</v>
      </c>
      <c r="B26" s="495">
        <v>1734406</v>
      </c>
      <c r="C26" s="494">
        <v>3388932</v>
      </c>
      <c r="D26" s="179">
        <f t="shared" si="3"/>
        <v>0.9539438862642311</v>
      </c>
      <c r="E26" s="495">
        <v>16405195</v>
      </c>
      <c r="F26" s="494">
        <v>18370291</v>
      </c>
      <c r="G26" s="179">
        <f t="shared" si="4"/>
        <v>0.11978498274479521</v>
      </c>
      <c r="H26" s="221">
        <f t="shared" si="5"/>
        <v>4.6788772135870814E-2</v>
      </c>
    </row>
    <row r="27" spans="1:8" x14ac:dyDescent="0.25">
      <c r="A27" s="614" t="s">
        <v>281</v>
      </c>
      <c r="B27" s="495">
        <v>1288707</v>
      </c>
      <c r="C27" s="494">
        <v>980111</v>
      </c>
      <c r="D27" s="179">
        <f t="shared" si="3"/>
        <v>-0.23946172403812505</v>
      </c>
      <c r="E27" s="495">
        <v>16493462</v>
      </c>
      <c r="F27" s="494">
        <v>18245232</v>
      </c>
      <c r="G27" s="179">
        <f t="shared" si="4"/>
        <v>0.10620996368136648</v>
      </c>
      <c r="H27" s="221">
        <f t="shared" si="5"/>
        <v>4.6470249307106699E-2</v>
      </c>
    </row>
    <row r="28" spans="1:8" x14ac:dyDescent="0.25">
      <c r="A28" s="614" t="s">
        <v>284</v>
      </c>
      <c r="B28" s="495">
        <v>1279358</v>
      </c>
      <c r="C28" s="494">
        <v>1556090</v>
      </c>
      <c r="D28" s="179">
        <f t="shared" si="3"/>
        <v>0.21630536565996383</v>
      </c>
      <c r="E28" s="495">
        <v>12562594</v>
      </c>
      <c r="F28" s="494">
        <v>11495397</v>
      </c>
      <c r="G28" s="179">
        <f t="shared" si="4"/>
        <v>-8.4950369326589725E-2</v>
      </c>
      <c r="H28" s="822">
        <f t="shared" si="5"/>
        <v>2.927855148535061E-2</v>
      </c>
    </row>
    <row r="29" spans="1:8" x14ac:dyDescent="0.25">
      <c r="A29" s="614" t="s">
        <v>285</v>
      </c>
      <c r="B29" s="495">
        <v>2597988</v>
      </c>
      <c r="C29" s="494">
        <v>2173658</v>
      </c>
      <c r="D29" s="179">
        <f t="shared" si="3"/>
        <v>-0.16333023863081741</v>
      </c>
      <c r="E29" s="495">
        <v>8841950</v>
      </c>
      <c r="F29" s="494">
        <v>11335610</v>
      </c>
      <c r="G29" s="179">
        <f t="shared" si="4"/>
        <v>0.28202602367124907</v>
      </c>
      <c r="H29" s="822">
        <f t="shared" si="5"/>
        <v>2.8871577119333521E-2</v>
      </c>
    </row>
    <row r="30" spans="1:8" x14ac:dyDescent="0.25">
      <c r="A30" s="330" t="s">
        <v>913</v>
      </c>
      <c r="B30" s="495">
        <v>10625490</v>
      </c>
      <c r="C30" s="494">
        <v>15973089</v>
      </c>
      <c r="D30" s="179">
        <f t="shared" si="3"/>
        <v>0.50328022519432047</v>
      </c>
      <c r="E30" s="219">
        <v>97863321</v>
      </c>
      <c r="F30" s="783">
        <v>51246517</v>
      </c>
      <c r="G30" s="179">
        <f t="shared" si="4"/>
        <v>-0.47634602549406635</v>
      </c>
      <c r="H30" s="221">
        <f t="shared" si="5"/>
        <v>0.13052387720314446</v>
      </c>
    </row>
    <row r="31" spans="1:8" x14ac:dyDescent="0.25">
      <c r="A31" s="613" t="s">
        <v>232</v>
      </c>
      <c r="B31" s="218">
        <f>SUM(B32:B42)</f>
        <v>51475640</v>
      </c>
      <c r="C31" s="222">
        <f>SUM(C32:C42)</f>
        <v>59986731</v>
      </c>
      <c r="D31" s="175">
        <f t="shared" si="3"/>
        <v>0.16534211133654675</v>
      </c>
      <c r="E31" s="218">
        <f>+SUM(E32:E42)</f>
        <v>241738228</v>
      </c>
      <c r="F31" s="222">
        <f>+SUM(F32:F42)</f>
        <v>326054333</v>
      </c>
      <c r="G31" s="175">
        <f t="shared" si="4"/>
        <v>0.3487909450548301</v>
      </c>
      <c r="H31" s="784">
        <f>SUM(H32:H42)</f>
        <v>1.0000000000000002</v>
      </c>
    </row>
    <row r="32" spans="1:8" x14ac:dyDescent="0.25">
      <c r="A32" s="612" t="s">
        <v>280</v>
      </c>
      <c r="B32" s="219">
        <v>4047936</v>
      </c>
      <c r="C32" s="220">
        <v>3077140</v>
      </c>
      <c r="D32" s="179">
        <f t="shared" si="3"/>
        <v>-0.23982493794368287</v>
      </c>
      <c r="E32" s="219">
        <v>15608702</v>
      </c>
      <c r="F32" s="220">
        <v>55773411</v>
      </c>
      <c r="G32" s="179">
        <f t="shared" si="4"/>
        <v>2.5732254354013548</v>
      </c>
      <c r="H32" s="221">
        <f t="shared" ref="H32:H42" si="6">+F32/$F$31</f>
        <v>0.17105557373470023</v>
      </c>
    </row>
    <row r="33" spans="1:8" x14ac:dyDescent="0.25">
      <c r="A33" s="612" t="s">
        <v>325</v>
      </c>
      <c r="B33" s="219">
        <v>2781606</v>
      </c>
      <c r="C33" s="220">
        <v>9580009</v>
      </c>
      <c r="D33" s="179">
        <f t="shared" si="3"/>
        <v>2.4440567787098533</v>
      </c>
      <c r="E33" s="219">
        <v>15869702</v>
      </c>
      <c r="F33" s="220">
        <v>51836531</v>
      </c>
      <c r="G33" s="179">
        <f t="shared" si="4"/>
        <v>2.2663833889256395</v>
      </c>
      <c r="H33" s="221">
        <f t="shared" si="6"/>
        <v>0.15898126708839044</v>
      </c>
    </row>
    <row r="34" spans="1:8" x14ac:dyDescent="0.25">
      <c r="A34" s="612" t="s">
        <v>289</v>
      </c>
      <c r="B34" s="219">
        <v>4527682</v>
      </c>
      <c r="C34" s="220">
        <v>6093120</v>
      </c>
      <c r="D34" s="179">
        <f t="shared" si="3"/>
        <v>0.34574822171698449</v>
      </c>
      <c r="E34" s="219">
        <v>24318354</v>
      </c>
      <c r="F34" s="220">
        <v>29415956</v>
      </c>
      <c r="G34" s="179">
        <f t="shared" si="4"/>
        <v>0.20961953263777633</v>
      </c>
      <c r="H34" s="221">
        <f t="shared" si="6"/>
        <v>9.0217957631006235E-2</v>
      </c>
    </row>
    <row r="35" spans="1:8" x14ac:dyDescent="0.25">
      <c r="A35" s="612" t="s">
        <v>294</v>
      </c>
      <c r="B35" s="219">
        <v>5055791</v>
      </c>
      <c r="C35" s="220">
        <v>4472662</v>
      </c>
      <c r="D35" s="179">
        <f t="shared" si="3"/>
        <v>-0.11533882630828685</v>
      </c>
      <c r="E35" s="219">
        <v>21503613</v>
      </c>
      <c r="F35" s="220">
        <v>26208407</v>
      </c>
      <c r="G35" s="179">
        <f t="shared" si="4"/>
        <v>0.21879086086603206</v>
      </c>
      <c r="H35" s="221">
        <f t="shared" si="6"/>
        <v>8.0380489836949967E-2</v>
      </c>
    </row>
    <row r="36" spans="1:8" x14ac:dyDescent="0.25">
      <c r="A36" s="612" t="s">
        <v>279</v>
      </c>
      <c r="B36" s="219">
        <v>2934008</v>
      </c>
      <c r="C36" s="220">
        <v>2431842</v>
      </c>
      <c r="D36" s="179">
        <f t="shared" si="3"/>
        <v>-0.17115358921993395</v>
      </c>
      <c r="E36" s="219">
        <v>15188785</v>
      </c>
      <c r="F36" s="220">
        <v>13790237</v>
      </c>
      <c r="G36" s="179">
        <f t="shared" si="4"/>
        <v>-9.2077674415695476E-2</v>
      </c>
      <c r="H36" s="221">
        <f t="shared" si="6"/>
        <v>4.2294291485462335E-2</v>
      </c>
    </row>
    <row r="37" spans="1:8" x14ac:dyDescent="0.25">
      <c r="A37" s="612" t="s">
        <v>401</v>
      </c>
      <c r="B37" s="219">
        <v>4129883</v>
      </c>
      <c r="C37" s="220">
        <v>4412015</v>
      </c>
      <c r="D37" s="179">
        <f t="shared" si="3"/>
        <v>6.8314768239197132E-2</v>
      </c>
      <c r="E37" s="219">
        <v>9463129</v>
      </c>
      <c r="F37" s="220">
        <v>12071540</v>
      </c>
      <c r="G37" s="179">
        <f t="shared" si="4"/>
        <v>0.27563937889888224</v>
      </c>
      <c r="H37" s="221">
        <f t="shared" si="6"/>
        <v>3.7023093325982574E-2</v>
      </c>
    </row>
    <row r="38" spans="1:8" x14ac:dyDescent="0.25">
      <c r="A38" s="612" t="s">
        <v>318</v>
      </c>
      <c r="B38" s="219">
        <v>857206</v>
      </c>
      <c r="C38" s="220">
        <v>798317</v>
      </c>
      <c r="D38" s="179">
        <f t="shared" si="3"/>
        <v>-6.8698772523757445E-2</v>
      </c>
      <c r="E38" s="219">
        <v>14867539</v>
      </c>
      <c r="F38" s="220">
        <v>8836189</v>
      </c>
      <c r="G38" s="179">
        <f t="shared" si="4"/>
        <v>-0.40567238464953748</v>
      </c>
      <c r="H38" s="221">
        <f t="shared" si="6"/>
        <v>2.7100357534583046E-2</v>
      </c>
    </row>
    <row r="39" spans="1:8" x14ac:dyDescent="0.25">
      <c r="A39" s="612" t="s">
        <v>285</v>
      </c>
      <c r="B39" s="219">
        <v>366806</v>
      </c>
      <c r="C39" s="220">
        <v>1265505</v>
      </c>
      <c r="D39" s="179">
        <f t="shared" si="3"/>
        <v>2.4500662475532025</v>
      </c>
      <c r="E39" s="219">
        <v>5249128</v>
      </c>
      <c r="F39" s="220">
        <v>7179010</v>
      </c>
      <c r="G39" s="179">
        <f t="shared" si="4"/>
        <v>0.367657637611428</v>
      </c>
      <c r="H39" s="221">
        <f t="shared" si="6"/>
        <v>2.2017833451089271E-2</v>
      </c>
    </row>
    <row r="40" spans="1:8" x14ac:dyDescent="0.25">
      <c r="A40" s="612" t="s">
        <v>296</v>
      </c>
      <c r="B40" s="219">
        <v>3588543</v>
      </c>
      <c r="C40" s="220">
        <v>1785608</v>
      </c>
      <c r="D40" s="179">
        <f t="shared" si="3"/>
        <v>-0.50241421100429895</v>
      </c>
      <c r="E40" s="219">
        <v>17142232</v>
      </c>
      <c r="F40" s="220">
        <v>6920849</v>
      </c>
      <c r="G40" s="179">
        <f t="shared" si="4"/>
        <v>-0.59626908561265535</v>
      </c>
      <c r="H40" s="221">
        <f t="shared" si="6"/>
        <v>2.1226060504461998E-2</v>
      </c>
    </row>
    <row r="41" spans="1:8" x14ac:dyDescent="0.25">
      <c r="A41" s="612" t="s">
        <v>608</v>
      </c>
      <c r="B41" s="219">
        <v>939361</v>
      </c>
      <c r="C41" s="220">
        <v>1137195</v>
      </c>
      <c r="D41" s="179">
        <f t="shared" si="3"/>
        <v>0.21060486862878069</v>
      </c>
      <c r="E41" s="219">
        <v>4761110</v>
      </c>
      <c r="F41" s="220">
        <v>6297989</v>
      </c>
      <c r="G41" s="179">
        <f t="shared" si="4"/>
        <v>0.32279846506381915</v>
      </c>
      <c r="H41" s="221">
        <f t="shared" si="6"/>
        <v>1.931576538809561E-2</v>
      </c>
    </row>
    <row r="42" spans="1:8" x14ac:dyDescent="0.25">
      <c r="A42" s="330" t="s">
        <v>914</v>
      </c>
      <c r="B42" s="219">
        <v>22246818</v>
      </c>
      <c r="C42" s="220">
        <v>24933318</v>
      </c>
      <c r="D42" s="179">
        <f t="shared" si="3"/>
        <v>0.12075884290508432</v>
      </c>
      <c r="E42" s="219">
        <v>97765934</v>
      </c>
      <c r="F42" s="783">
        <v>107724214</v>
      </c>
      <c r="G42" s="179">
        <f t="shared" si="4"/>
        <v>0.10185838351424126</v>
      </c>
      <c r="H42" s="221">
        <f t="shared" si="6"/>
        <v>0.33038731001927829</v>
      </c>
    </row>
    <row r="43" spans="1:8" x14ac:dyDescent="0.25">
      <c r="A43" s="613" t="s">
        <v>312</v>
      </c>
      <c r="B43" s="218">
        <f>SUM(B44:B54)</f>
        <v>86116236</v>
      </c>
      <c r="C43" s="222">
        <f>SUM(C44:C54)</f>
        <v>110531354</v>
      </c>
      <c r="D43" s="175">
        <f t="shared" si="3"/>
        <v>0.28351352931867568</v>
      </c>
      <c r="E43" s="218">
        <f>+SUM(E44:E54)</f>
        <v>455459352</v>
      </c>
      <c r="F43" s="222">
        <f>+SUM(F44:F54)</f>
        <v>511038270</v>
      </c>
      <c r="G43" s="175">
        <f t="shared" si="4"/>
        <v>0.12202827267887573</v>
      </c>
      <c r="H43" s="784">
        <f>SUM(H44:H54)</f>
        <v>1</v>
      </c>
    </row>
    <row r="44" spans="1:8" x14ac:dyDescent="0.25">
      <c r="A44" s="612" t="s">
        <v>282</v>
      </c>
      <c r="B44" s="219">
        <v>12863999</v>
      </c>
      <c r="C44" s="220">
        <v>17327613</v>
      </c>
      <c r="D44" s="179">
        <f t="shared" si="3"/>
        <v>0.34698494612756114</v>
      </c>
      <c r="E44" s="219">
        <v>74180679</v>
      </c>
      <c r="F44" s="220">
        <v>97795202</v>
      </c>
      <c r="G44" s="179">
        <f t="shared" si="4"/>
        <v>0.318337919230963</v>
      </c>
      <c r="H44" s="221">
        <f t="shared" ref="H44:H54" si="7">+F44/$F$43</f>
        <v>0.19136571122158816</v>
      </c>
    </row>
    <row r="45" spans="1:8" x14ac:dyDescent="0.25">
      <c r="A45" s="612" t="s">
        <v>294</v>
      </c>
      <c r="B45" s="219">
        <v>6747925</v>
      </c>
      <c r="C45" s="220">
        <v>25039875</v>
      </c>
      <c r="D45" s="179">
        <f t="shared" si="3"/>
        <v>2.7107518237087698</v>
      </c>
      <c r="E45" s="219">
        <v>40755765</v>
      </c>
      <c r="F45" s="220">
        <v>65878864</v>
      </c>
      <c r="G45" s="179">
        <f t="shared" si="4"/>
        <v>0.61643055896509358</v>
      </c>
      <c r="H45" s="221">
        <f t="shared" si="7"/>
        <v>0.12891180145862657</v>
      </c>
    </row>
    <row r="46" spans="1:8" x14ac:dyDescent="0.25">
      <c r="A46" s="612" t="s">
        <v>281</v>
      </c>
      <c r="B46" s="219">
        <v>9880584</v>
      </c>
      <c r="C46" s="220">
        <v>5447961</v>
      </c>
      <c r="D46" s="179">
        <f t="shared" si="3"/>
        <v>-0.44861953503962926</v>
      </c>
      <c r="E46" s="219">
        <v>88379149</v>
      </c>
      <c r="F46" s="220">
        <v>44861840</v>
      </c>
      <c r="G46" s="179">
        <f t="shared" si="4"/>
        <v>-0.49239339247314995</v>
      </c>
      <c r="H46" s="221">
        <f t="shared" si="7"/>
        <v>8.7785676012092015E-2</v>
      </c>
    </row>
    <row r="47" spans="1:8" x14ac:dyDescent="0.25">
      <c r="A47" s="612" t="s">
        <v>280</v>
      </c>
      <c r="B47" s="219">
        <v>4881805</v>
      </c>
      <c r="C47" s="220">
        <v>7683975</v>
      </c>
      <c r="D47" s="179">
        <f t="shared" si="3"/>
        <v>0.57400285345277013</v>
      </c>
      <c r="E47" s="219">
        <v>29340431</v>
      </c>
      <c r="F47" s="220">
        <v>43326195</v>
      </c>
      <c r="G47" s="179">
        <f t="shared" si="4"/>
        <v>0.47667207069998385</v>
      </c>
      <c r="H47" s="221">
        <f t="shared" si="7"/>
        <v>8.4780724934749016E-2</v>
      </c>
    </row>
    <row r="48" spans="1:8" x14ac:dyDescent="0.25">
      <c r="A48" s="612" t="s">
        <v>305</v>
      </c>
      <c r="B48" s="219">
        <v>6586411</v>
      </c>
      <c r="C48" s="220">
        <v>8762484</v>
      </c>
      <c r="D48" s="179">
        <f t="shared" si="3"/>
        <v>0.3303882797474984</v>
      </c>
      <c r="E48" s="219">
        <v>12917812</v>
      </c>
      <c r="F48" s="220">
        <v>43178856</v>
      </c>
      <c r="G48" s="179">
        <f t="shared" si="4"/>
        <v>2.3425827841433207</v>
      </c>
      <c r="H48" s="221">
        <f t="shared" si="7"/>
        <v>8.4492411889230915E-2</v>
      </c>
    </row>
    <row r="49" spans="1:8" x14ac:dyDescent="0.25">
      <c r="A49" s="612" t="s">
        <v>279</v>
      </c>
      <c r="B49" s="219">
        <v>7813732</v>
      </c>
      <c r="C49" s="220">
        <v>5819365</v>
      </c>
      <c r="D49" s="179">
        <f t="shared" si="3"/>
        <v>-0.25523872587388463</v>
      </c>
      <c r="E49" s="219">
        <v>36271675</v>
      </c>
      <c r="F49" s="220">
        <v>27735722</v>
      </c>
      <c r="G49" s="179">
        <f t="shared" si="4"/>
        <v>-0.23533385210360425</v>
      </c>
      <c r="H49" s="221">
        <f t="shared" si="7"/>
        <v>5.4273277811464099E-2</v>
      </c>
    </row>
    <row r="50" spans="1:8" x14ac:dyDescent="0.25">
      <c r="A50" s="612" t="s">
        <v>289</v>
      </c>
      <c r="B50" s="219">
        <v>2949609</v>
      </c>
      <c r="C50" s="220">
        <v>2081490</v>
      </c>
      <c r="D50" s="179">
        <f t="shared" si="3"/>
        <v>-0.29431663654403006</v>
      </c>
      <c r="E50" s="219">
        <v>15248244</v>
      </c>
      <c r="F50" s="220">
        <v>15687454</v>
      </c>
      <c r="G50" s="179">
        <f t="shared" si="4"/>
        <v>2.8803972444302328E-2</v>
      </c>
      <c r="H50" s="1012">
        <f t="shared" si="7"/>
        <v>3.0697219603533801E-2</v>
      </c>
    </row>
    <row r="51" spans="1:8" x14ac:dyDescent="0.25">
      <c r="A51" s="612" t="s">
        <v>292</v>
      </c>
      <c r="B51" s="219">
        <v>6948308</v>
      </c>
      <c r="C51" s="220">
        <v>3712134</v>
      </c>
      <c r="D51" s="179">
        <f t="shared" si="3"/>
        <v>-0.4657499350921116</v>
      </c>
      <c r="E51" s="219">
        <v>17148949</v>
      </c>
      <c r="F51" s="220">
        <v>15680023</v>
      </c>
      <c r="G51" s="179">
        <f t="shared" si="4"/>
        <v>-8.5656911102832023E-2</v>
      </c>
      <c r="H51" s="1012">
        <f t="shared" si="7"/>
        <v>3.0682678618178635E-2</v>
      </c>
    </row>
    <row r="52" spans="1:8" x14ac:dyDescent="0.25">
      <c r="A52" s="612" t="s">
        <v>306</v>
      </c>
      <c r="B52" s="219">
        <v>4372488</v>
      </c>
      <c r="C52" s="220">
        <v>3380827</v>
      </c>
      <c r="D52" s="179">
        <f t="shared" si="3"/>
        <v>-0.22679559097703639</v>
      </c>
      <c r="E52" s="219">
        <v>22314130</v>
      </c>
      <c r="F52" s="220">
        <v>11513043</v>
      </c>
      <c r="G52" s="179">
        <f t="shared" si="4"/>
        <v>-0.48404696934184754</v>
      </c>
      <c r="H52" s="221">
        <f t="shared" si="7"/>
        <v>2.2528729599839949E-2</v>
      </c>
    </row>
    <row r="53" spans="1:8" x14ac:dyDescent="0.25">
      <c r="A53" s="612" t="s">
        <v>285</v>
      </c>
      <c r="B53" s="219">
        <v>793957</v>
      </c>
      <c r="C53" s="220">
        <v>2344392</v>
      </c>
      <c r="D53" s="179">
        <f t="shared" si="3"/>
        <v>1.9527946727593561</v>
      </c>
      <c r="E53" s="219">
        <v>3398416</v>
      </c>
      <c r="F53" s="220">
        <v>9102408</v>
      </c>
      <c r="G53" s="179">
        <f t="shared" si="4"/>
        <v>1.678426655241736</v>
      </c>
      <c r="H53" s="221">
        <f t="shared" si="7"/>
        <v>1.7811597554132298E-2</v>
      </c>
    </row>
    <row r="54" spans="1:8" x14ac:dyDescent="0.25">
      <c r="A54" s="330" t="s">
        <v>915</v>
      </c>
      <c r="B54" s="219">
        <v>22277418</v>
      </c>
      <c r="C54" s="220">
        <v>28931238</v>
      </c>
      <c r="D54" s="179">
        <f>C54/B54-1</f>
        <v>0.29868003554092315</v>
      </c>
      <c r="E54" s="219">
        <v>115504102</v>
      </c>
      <c r="F54" s="783">
        <v>136278663</v>
      </c>
      <c r="G54" s="179">
        <f t="shared" si="4"/>
        <v>0.17985994125126403</v>
      </c>
      <c r="H54" s="221">
        <f t="shared" si="7"/>
        <v>0.26667017129656456</v>
      </c>
    </row>
    <row r="55" spans="1:8" x14ac:dyDescent="0.25">
      <c r="A55" s="613" t="s">
        <v>313</v>
      </c>
      <c r="B55" s="218">
        <f>SUM(B56:B66)</f>
        <v>71784097</v>
      </c>
      <c r="C55" s="222">
        <f>SUM(C56:C66)</f>
        <v>57722228</v>
      </c>
      <c r="D55" s="175">
        <f>C55/B55-1</f>
        <v>-0.19589114563912391</v>
      </c>
      <c r="E55" s="218">
        <f>+SUM(E56:E66)</f>
        <v>349301839</v>
      </c>
      <c r="F55" s="222">
        <f>+SUM(F56:F66)</f>
        <v>339272632</v>
      </c>
      <c r="G55" s="175">
        <f>F55/E55-1</f>
        <v>-2.8712150582178908E-2</v>
      </c>
      <c r="H55" s="784">
        <f>SUM(H56:H66)</f>
        <v>1</v>
      </c>
    </row>
    <row r="56" spans="1:8" x14ac:dyDescent="0.25">
      <c r="A56" s="612" t="s">
        <v>305</v>
      </c>
      <c r="B56" s="219">
        <v>28997177</v>
      </c>
      <c r="C56" s="220">
        <v>17716175</v>
      </c>
      <c r="D56" s="179">
        <f t="shared" ref="D56:D66" si="8">(C56-B56)/B56</f>
        <v>-0.38903793979669127</v>
      </c>
      <c r="E56" s="219">
        <v>79133760</v>
      </c>
      <c r="F56" s="220">
        <v>82700415</v>
      </c>
      <c r="G56" s="179">
        <f>(F56-E56)/E56</f>
        <v>4.5071218655602867E-2</v>
      </c>
      <c r="H56" s="221">
        <f t="shared" ref="H56:H66" si="9">+F56/$F$55</f>
        <v>0.24375799047652036</v>
      </c>
    </row>
    <row r="57" spans="1:8" x14ac:dyDescent="0.25">
      <c r="A57" s="612" t="s">
        <v>293</v>
      </c>
      <c r="B57" s="219">
        <v>7250351</v>
      </c>
      <c r="C57" s="220">
        <v>6458165</v>
      </c>
      <c r="D57" s="179">
        <f t="shared" si="8"/>
        <v>-0.10926174470725625</v>
      </c>
      <c r="E57" s="219">
        <v>41200107</v>
      </c>
      <c r="F57" s="220">
        <v>40382575</v>
      </c>
      <c r="G57" s="179">
        <f t="shared" ref="G57:G66" si="10">(F57-E57)/E57</f>
        <v>-1.9842958174841632E-2</v>
      </c>
      <c r="H57" s="221">
        <f t="shared" si="9"/>
        <v>0.11902691579319608</v>
      </c>
    </row>
    <row r="58" spans="1:8" x14ac:dyDescent="0.25">
      <c r="A58" s="612" t="s">
        <v>289</v>
      </c>
      <c r="B58" s="219">
        <v>4984377</v>
      </c>
      <c r="C58" s="220">
        <v>4240613</v>
      </c>
      <c r="D58" s="179">
        <f t="shared" si="8"/>
        <v>-0.14921904984313988</v>
      </c>
      <c r="E58" s="219">
        <v>27144588</v>
      </c>
      <c r="F58" s="220">
        <v>32342231</v>
      </c>
      <c r="G58" s="179">
        <f t="shared" si="10"/>
        <v>0.19147990015541957</v>
      </c>
      <c r="H58" s="221">
        <f t="shared" si="9"/>
        <v>9.5328146008546902E-2</v>
      </c>
    </row>
    <row r="59" spans="1:8" x14ac:dyDescent="0.25">
      <c r="A59" s="612" t="s">
        <v>295</v>
      </c>
      <c r="B59" s="219">
        <v>5028338</v>
      </c>
      <c r="C59" s="220">
        <v>1263967</v>
      </c>
      <c r="D59" s="179">
        <f t="shared" si="8"/>
        <v>-0.74863125748507753</v>
      </c>
      <c r="E59" s="219">
        <v>25182145</v>
      </c>
      <c r="F59" s="220">
        <v>22632411</v>
      </c>
      <c r="G59" s="179">
        <f t="shared" si="10"/>
        <v>-0.10125166065083017</v>
      </c>
      <c r="H59" s="221">
        <f t="shared" si="9"/>
        <v>6.6708625645937755E-2</v>
      </c>
    </row>
    <row r="60" spans="1:8" x14ac:dyDescent="0.25">
      <c r="A60" s="612" t="s">
        <v>296</v>
      </c>
      <c r="B60" s="219">
        <v>0</v>
      </c>
      <c r="C60" s="220">
        <v>3220447</v>
      </c>
      <c r="D60" s="179" t="s">
        <v>246</v>
      </c>
      <c r="E60" s="219">
        <v>0</v>
      </c>
      <c r="F60" s="220">
        <v>19637889</v>
      </c>
      <c r="G60" s="179" t="s">
        <v>246</v>
      </c>
      <c r="H60" s="221">
        <f t="shared" si="9"/>
        <v>5.7882325739731344E-2</v>
      </c>
    </row>
    <row r="61" spans="1:8" x14ac:dyDescent="0.25">
      <c r="A61" s="612" t="s">
        <v>321</v>
      </c>
      <c r="B61" s="219">
        <v>3861098</v>
      </c>
      <c r="C61" s="220">
        <v>3273321</v>
      </c>
      <c r="D61" s="179">
        <f t="shared" si="8"/>
        <v>-0.15223053131518546</v>
      </c>
      <c r="E61" s="219">
        <v>27855876</v>
      </c>
      <c r="F61" s="220">
        <v>17203733</v>
      </c>
      <c r="G61" s="179">
        <f t="shared" si="10"/>
        <v>-0.38240201097965831</v>
      </c>
      <c r="H61" s="221">
        <f t="shared" si="9"/>
        <v>5.0707694571721307E-2</v>
      </c>
    </row>
    <row r="62" spans="1:8" x14ac:dyDescent="0.25">
      <c r="A62" s="612" t="s">
        <v>297</v>
      </c>
      <c r="B62" s="219">
        <v>2015850</v>
      </c>
      <c r="C62" s="220">
        <v>2164342</v>
      </c>
      <c r="D62" s="179">
        <f t="shared" si="8"/>
        <v>7.3662226852196339E-2</v>
      </c>
      <c r="E62" s="219">
        <v>15068568</v>
      </c>
      <c r="F62" s="220">
        <v>16065693</v>
      </c>
      <c r="G62" s="179">
        <f t="shared" si="10"/>
        <v>6.6172512212175696E-2</v>
      </c>
      <c r="H62" s="221">
        <f t="shared" si="9"/>
        <v>4.7353342075643755E-2</v>
      </c>
    </row>
    <row r="63" spans="1:8" x14ac:dyDescent="0.25">
      <c r="A63" s="612" t="s">
        <v>528</v>
      </c>
      <c r="B63" s="219">
        <v>1951487</v>
      </c>
      <c r="C63" s="220">
        <v>2528754</v>
      </c>
      <c r="D63" s="179">
        <f t="shared" si="8"/>
        <v>0.29580878581307485</v>
      </c>
      <c r="E63" s="219">
        <v>10856435</v>
      </c>
      <c r="F63" s="220">
        <v>14122646</v>
      </c>
      <c r="G63" s="179">
        <f t="shared" si="10"/>
        <v>0.3008548386279658</v>
      </c>
      <c r="H63" s="221">
        <f t="shared" si="9"/>
        <v>4.1626245880039034E-2</v>
      </c>
    </row>
    <row r="64" spans="1:8" x14ac:dyDescent="0.25">
      <c r="A64" s="612" t="s">
        <v>322</v>
      </c>
      <c r="B64" s="219">
        <v>916870</v>
      </c>
      <c r="C64" s="220">
        <v>1873862</v>
      </c>
      <c r="D64" s="179">
        <f t="shared" si="8"/>
        <v>1.0437597478377523</v>
      </c>
      <c r="E64" s="219">
        <v>5164888</v>
      </c>
      <c r="F64" s="220">
        <v>12065449</v>
      </c>
      <c r="G64" s="179">
        <f t="shared" si="10"/>
        <v>1.3360523984256774</v>
      </c>
      <c r="H64" s="221">
        <f t="shared" si="9"/>
        <v>3.5562694606029996E-2</v>
      </c>
    </row>
    <row r="65" spans="1:8" x14ac:dyDescent="0.25">
      <c r="A65" s="612" t="s">
        <v>298</v>
      </c>
      <c r="B65" s="219">
        <v>1263977</v>
      </c>
      <c r="C65" s="220">
        <v>1692841</v>
      </c>
      <c r="D65" s="179">
        <f t="shared" si="8"/>
        <v>0.33929731316313511</v>
      </c>
      <c r="E65" s="219">
        <v>7746917</v>
      </c>
      <c r="F65" s="220">
        <v>9830681</v>
      </c>
      <c r="G65" s="179">
        <f t="shared" si="10"/>
        <v>0.26897977608382795</v>
      </c>
      <c r="H65" s="221">
        <f t="shared" si="9"/>
        <v>2.897575599319193E-2</v>
      </c>
    </row>
    <row r="66" spans="1:8" x14ac:dyDescent="0.25">
      <c r="A66" s="330" t="s">
        <v>916</v>
      </c>
      <c r="B66" s="219">
        <v>15514572</v>
      </c>
      <c r="C66" s="220">
        <v>13289741</v>
      </c>
      <c r="D66" s="179">
        <f t="shared" si="8"/>
        <v>-0.14340266686054892</v>
      </c>
      <c r="E66" s="219">
        <v>109948555</v>
      </c>
      <c r="F66" s="783">
        <v>72288909</v>
      </c>
      <c r="G66" s="179">
        <f t="shared" si="10"/>
        <v>-0.34252060884292657</v>
      </c>
      <c r="H66" s="221">
        <f t="shared" si="9"/>
        <v>0.21307026320944156</v>
      </c>
    </row>
    <row r="67" spans="1:8" x14ac:dyDescent="0.25">
      <c r="A67" s="613" t="s">
        <v>252</v>
      </c>
      <c r="B67" s="218">
        <f>SUM(B68:B78)</f>
        <v>43501216</v>
      </c>
      <c r="C67" s="222">
        <f>SUM(C68:C78)</f>
        <v>49209515</v>
      </c>
      <c r="D67" s="175">
        <f>C67/B67-1</f>
        <v>0.13122159619629947</v>
      </c>
      <c r="E67" s="218">
        <f>+SUM(E68:E78)</f>
        <v>246637107</v>
      </c>
      <c r="F67" s="222">
        <f>+SUM(F68:F78)</f>
        <v>248025853</v>
      </c>
      <c r="G67" s="175">
        <f>F67/E67-1</f>
        <v>5.6307261177857004E-3</v>
      </c>
      <c r="H67" s="784">
        <f>SUM(H68:H78)</f>
        <v>1</v>
      </c>
    </row>
    <row r="68" spans="1:8" x14ac:dyDescent="0.25">
      <c r="A68" s="612" t="s">
        <v>294</v>
      </c>
      <c r="B68" s="219">
        <v>3657802</v>
      </c>
      <c r="C68" s="220">
        <v>9454578</v>
      </c>
      <c r="D68" s="179">
        <f t="shared" ref="D68:D77" si="11">C68/B68-1</f>
        <v>1.5847703074141246</v>
      </c>
      <c r="E68" s="219">
        <v>18006885</v>
      </c>
      <c r="F68" s="220">
        <v>40311537</v>
      </c>
      <c r="G68" s="179">
        <f t="shared" ref="G68:G78" si="12">F68/E68-1</f>
        <v>1.2386735407040139</v>
      </c>
      <c r="H68" s="221">
        <f t="shared" ref="H68:H78" si="13">+F68/$F$67</f>
        <v>0.16252957710823798</v>
      </c>
    </row>
    <row r="69" spans="1:8" x14ac:dyDescent="0.25">
      <c r="A69" s="612" t="s">
        <v>282</v>
      </c>
      <c r="B69" s="219">
        <v>5314527</v>
      </c>
      <c r="C69" s="220">
        <v>3949133</v>
      </c>
      <c r="D69" s="179">
        <f t="shared" si="11"/>
        <v>-0.25691731361981984</v>
      </c>
      <c r="E69" s="219">
        <v>35179938</v>
      </c>
      <c r="F69" s="220">
        <v>38482781</v>
      </c>
      <c r="G69" s="179">
        <f t="shared" si="12"/>
        <v>9.3884275748297163E-2</v>
      </c>
      <c r="H69" s="221">
        <f t="shared" si="13"/>
        <v>0.15515632961052653</v>
      </c>
    </row>
    <row r="70" spans="1:8" x14ac:dyDescent="0.25">
      <c r="A70" s="612" t="s">
        <v>281</v>
      </c>
      <c r="B70" s="219">
        <v>11532574</v>
      </c>
      <c r="C70" s="220">
        <v>3839007</v>
      </c>
      <c r="D70" s="179">
        <f t="shared" si="11"/>
        <v>-0.66711620493395496</v>
      </c>
      <c r="E70" s="219">
        <v>86602229</v>
      </c>
      <c r="F70" s="220">
        <v>26471203</v>
      </c>
      <c r="G70" s="179">
        <f t="shared" si="12"/>
        <v>-0.69433577743131769</v>
      </c>
      <c r="H70" s="221">
        <f t="shared" si="13"/>
        <v>0.10672759585267912</v>
      </c>
    </row>
    <row r="71" spans="1:8" x14ac:dyDescent="0.25">
      <c r="A71" s="612" t="s">
        <v>284</v>
      </c>
      <c r="B71" s="219">
        <v>35247</v>
      </c>
      <c r="C71" s="220">
        <v>88000</v>
      </c>
      <c r="D71" s="179">
        <f t="shared" si="11"/>
        <v>1.4966663829545777</v>
      </c>
      <c r="E71" s="219">
        <v>4433113</v>
      </c>
      <c r="F71" s="220">
        <v>22066415</v>
      </c>
      <c r="G71" s="179">
        <f t="shared" si="12"/>
        <v>3.9776342267837519</v>
      </c>
      <c r="H71" s="221">
        <f t="shared" si="13"/>
        <v>8.8968205262053873E-2</v>
      </c>
    </row>
    <row r="72" spans="1:8" x14ac:dyDescent="0.25">
      <c r="A72" s="612" t="s">
        <v>306</v>
      </c>
      <c r="B72" s="219">
        <v>4589682</v>
      </c>
      <c r="C72" s="220">
        <v>4354073</v>
      </c>
      <c r="D72" s="179">
        <f t="shared" si="11"/>
        <v>-5.1334493326552932E-2</v>
      </c>
      <c r="E72" s="219">
        <v>17697346</v>
      </c>
      <c r="F72" s="220">
        <v>14170306</v>
      </c>
      <c r="G72" s="179">
        <f t="shared" si="12"/>
        <v>-0.19929768000241388</v>
      </c>
      <c r="H72" s="221">
        <f t="shared" si="13"/>
        <v>5.7132374825458215E-2</v>
      </c>
    </row>
    <row r="73" spans="1:8" x14ac:dyDescent="0.25">
      <c r="A73" s="612" t="s">
        <v>279</v>
      </c>
      <c r="B73" s="219">
        <v>3601617</v>
      </c>
      <c r="C73" s="220">
        <v>2426673</v>
      </c>
      <c r="D73" s="179">
        <f t="shared" si="11"/>
        <v>-0.32622680312759522</v>
      </c>
      <c r="E73" s="219">
        <v>11918297</v>
      </c>
      <c r="F73" s="220">
        <v>8799797</v>
      </c>
      <c r="G73" s="179">
        <f t="shared" si="12"/>
        <v>-0.2616565101540933</v>
      </c>
      <c r="H73" s="221">
        <f t="shared" si="13"/>
        <v>3.5479353839778953E-2</v>
      </c>
    </row>
    <row r="74" spans="1:8" x14ac:dyDescent="0.25">
      <c r="A74" s="612" t="s">
        <v>299</v>
      </c>
      <c r="B74" s="219">
        <v>4277797</v>
      </c>
      <c r="C74" s="220">
        <v>0</v>
      </c>
      <c r="D74" s="179" t="s">
        <v>247</v>
      </c>
      <c r="E74" s="219">
        <v>8668469</v>
      </c>
      <c r="F74" s="220">
        <v>8096332</v>
      </c>
      <c r="G74" s="179">
        <f t="shared" si="12"/>
        <v>-6.6002081797835399E-2</v>
      </c>
      <c r="H74" s="221">
        <f t="shared" si="13"/>
        <v>3.2643097088753889E-2</v>
      </c>
    </row>
    <row r="75" spans="1:8" x14ac:dyDescent="0.25">
      <c r="A75" s="612" t="s">
        <v>296</v>
      </c>
      <c r="B75" s="219">
        <v>0</v>
      </c>
      <c r="C75" s="220">
        <v>1401585</v>
      </c>
      <c r="D75" s="179" t="s">
        <v>246</v>
      </c>
      <c r="E75" s="219">
        <v>1320759</v>
      </c>
      <c r="F75" s="220">
        <v>7843835</v>
      </c>
      <c r="G75" s="179">
        <f t="shared" si="12"/>
        <v>4.9388843839034982</v>
      </c>
      <c r="H75" s="221">
        <f t="shared" si="13"/>
        <v>3.1625070149441235E-2</v>
      </c>
    </row>
    <row r="76" spans="1:8" x14ac:dyDescent="0.25">
      <c r="A76" s="612" t="s">
        <v>324</v>
      </c>
      <c r="B76" s="219">
        <v>1043869</v>
      </c>
      <c r="C76" s="220">
        <v>1395937</v>
      </c>
      <c r="D76" s="179">
        <f t="shared" si="11"/>
        <v>0.33727220561200677</v>
      </c>
      <c r="E76" s="219">
        <v>2927984</v>
      </c>
      <c r="F76" s="220">
        <v>7450235</v>
      </c>
      <c r="G76" s="179">
        <f t="shared" si="12"/>
        <v>1.5444930710003879</v>
      </c>
      <c r="H76" s="221">
        <f t="shared" si="13"/>
        <v>3.0038138806441277E-2</v>
      </c>
    </row>
    <row r="77" spans="1:8" x14ac:dyDescent="0.25">
      <c r="A77" s="612" t="s">
        <v>320</v>
      </c>
      <c r="B77" s="219">
        <v>635327</v>
      </c>
      <c r="C77" s="220">
        <v>2316974</v>
      </c>
      <c r="D77" s="179">
        <f t="shared" si="11"/>
        <v>2.6468999428640685</v>
      </c>
      <c r="E77" s="219">
        <v>4486130</v>
      </c>
      <c r="F77" s="220">
        <v>7282773</v>
      </c>
      <c r="G77" s="179">
        <f t="shared" si="12"/>
        <v>0.62339767238131749</v>
      </c>
      <c r="H77" s="221">
        <f t="shared" si="13"/>
        <v>2.936295919119367E-2</v>
      </c>
    </row>
    <row r="78" spans="1:8" x14ac:dyDescent="0.25">
      <c r="A78" s="330" t="s">
        <v>917</v>
      </c>
      <c r="B78" s="219">
        <v>8812774</v>
      </c>
      <c r="C78" s="220">
        <v>19983555</v>
      </c>
      <c r="D78" s="179">
        <f>C78/B78-1</f>
        <v>1.2675669431668166</v>
      </c>
      <c r="E78" s="219">
        <v>55395957</v>
      </c>
      <c r="F78" s="783">
        <v>67050639</v>
      </c>
      <c r="G78" s="179">
        <f t="shared" si="12"/>
        <v>0.21038867511576709</v>
      </c>
      <c r="H78" s="221">
        <f t="shared" si="13"/>
        <v>0.27033729826543523</v>
      </c>
    </row>
    <row r="79" spans="1:8" s="1" customFormat="1" ht="16.5" customHeight="1" thickBot="1" x14ac:dyDescent="0.3">
      <c r="A79" s="615" t="s">
        <v>0</v>
      </c>
      <c r="B79" s="616">
        <f>+B67+B55+B43+B31+B19+B7</f>
        <v>384844937</v>
      </c>
      <c r="C79" s="617">
        <f>+C67+C55+C43+C31+C19+C7</f>
        <v>467192533</v>
      </c>
      <c r="D79" s="223">
        <f>C79/B79-1</f>
        <v>0.21397604095282663</v>
      </c>
      <c r="E79" s="785">
        <f>+E7+E19+E31+E43+E55+E67</f>
        <v>2150591187</v>
      </c>
      <c r="F79" s="785">
        <f>+F7+F19+F31+F43+F55+F67</f>
        <v>2305981313</v>
      </c>
      <c r="G79" s="223">
        <f>F79/E79-1</f>
        <v>7.225460930897043E-2</v>
      </c>
      <c r="H79" s="786">
        <f>+F79/$F$79</f>
        <v>1</v>
      </c>
    </row>
    <row r="80" spans="1:8" s="1" customFormat="1" x14ac:dyDescent="0.25">
      <c r="B80" s="606"/>
      <c r="C80" s="606"/>
      <c r="D80" s="608"/>
      <c r="E80" s="787"/>
    </row>
    <row r="81" spans="1:8" s="1" customFormat="1" ht="62.25" customHeight="1" x14ac:dyDescent="0.25">
      <c r="A81" s="1038" t="s">
        <v>907</v>
      </c>
      <c r="B81" s="1038"/>
      <c r="C81" s="1038"/>
      <c r="D81" s="1038"/>
      <c r="E81" s="1038"/>
      <c r="F81" s="697"/>
      <c r="G81" s="697"/>
      <c r="H81" s="697"/>
    </row>
    <row r="82" spans="1:8" s="1" customFormat="1" x14ac:dyDescent="0.25">
      <c r="B82" s="618"/>
      <c r="C82" s="618"/>
      <c r="D82" s="587"/>
      <c r="E82" s="618"/>
    </row>
    <row r="83" spans="1:8" s="1" customFormat="1" x14ac:dyDescent="0.25">
      <c r="D83" s="587"/>
    </row>
    <row r="84" spans="1:8" s="1" customFormat="1" x14ac:dyDescent="0.25">
      <c r="D84" s="587"/>
    </row>
    <row r="85" spans="1:8" s="1" customFormat="1" x14ac:dyDescent="0.25">
      <c r="D85" s="587"/>
    </row>
    <row r="86" spans="1:8" s="1" customFormat="1" x14ac:dyDescent="0.25">
      <c r="D86" s="587"/>
    </row>
    <row r="87" spans="1:8" s="1" customFormat="1" x14ac:dyDescent="0.25">
      <c r="D87" s="587"/>
    </row>
    <row r="88" spans="1:8" s="1" customFormat="1" x14ac:dyDescent="0.25">
      <c r="D88" s="587"/>
    </row>
    <row r="89" spans="1:8" s="1" customFormat="1" x14ac:dyDescent="0.25">
      <c r="D89" s="587"/>
    </row>
    <row r="90" spans="1:8" s="1" customFormat="1" x14ac:dyDescent="0.25">
      <c r="D90" s="587"/>
    </row>
    <row r="91" spans="1:8" s="1" customFormat="1" x14ac:dyDescent="0.25">
      <c r="D91" s="587"/>
    </row>
    <row r="92" spans="1:8" s="1" customFormat="1" x14ac:dyDescent="0.25">
      <c r="D92" s="587"/>
    </row>
    <row r="93" spans="1:8" s="1" customFormat="1" x14ac:dyDescent="0.25">
      <c r="D93" s="587"/>
    </row>
    <row r="94" spans="1:8" s="1" customFormat="1" x14ac:dyDescent="0.25">
      <c r="D94" s="587"/>
    </row>
    <row r="95" spans="1:8" s="1" customFormat="1" x14ac:dyDescent="0.25">
      <c r="D95" s="587"/>
    </row>
    <row r="96" spans="1:8" s="1" customFormat="1" x14ac:dyDescent="0.25">
      <c r="D96" s="587"/>
    </row>
    <row r="97" spans="4:4" s="1" customFormat="1" x14ac:dyDescent="0.25">
      <c r="D97" s="587"/>
    </row>
    <row r="98" spans="4:4" s="1" customFormat="1" x14ac:dyDescent="0.25">
      <c r="D98" s="587"/>
    </row>
    <row r="99" spans="4:4" s="1" customFormat="1" x14ac:dyDescent="0.25">
      <c r="D99" s="587"/>
    </row>
    <row r="100" spans="4:4" s="1" customFormat="1" x14ac:dyDescent="0.25">
      <c r="D100" s="587"/>
    </row>
    <row r="101" spans="4:4" s="1" customFormat="1" x14ac:dyDescent="0.25">
      <c r="D101" s="587"/>
    </row>
    <row r="102" spans="4:4" s="1" customFormat="1" x14ac:dyDescent="0.25">
      <c r="D102" s="587"/>
    </row>
    <row r="103" spans="4:4" s="1" customFormat="1" x14ac:dyDescent="0.25">
      <c r="D103" s="587"/>
    </row>
    <row r="104" spans="4:4" s="1" customFormat="1" x14ac:dyDescent="0.25">
      <c r="D104" s="587"/>
    </row>
    <row r="105" spans="4:4" s="1" customFormat="1" x14ac:dyDescent="0.25">
      <c r="D105" s="587"/>
    </row>
    <row r="106" spans="4:4" s="1" customFormat="1" x14ac:dyDescent="0.25">
      <c r="D106" s="587"/>
    </row>
    <row r="107" spans="4:4" s="1" customFormat="1" x14ac:dyDescent="0.25">
      <c r="D107" s="587"/>
    </row>
    <row r="108" spans="4:4" s="1" customFormat="1" x14ac:dyDescent="0.25">
      <c r="D108" s="587"/>
    </row>
    <row r="109" spans="4:4" s="1" customFormat="1" x14ac:dyDescent="0.25">
      <c r="D109" s="587"/>
    </row>
    <row r="110" spans="4:4" s="1" customFormat="1" x14ac:dyDescent="0.25">
      <c r="D110" s="587"/>
    </row>
    <row r="111" spans="4:4" s="1" customFormat="1" x14ac:dyDescent="0.25">
      <c r="D111" s="587"/>
    </row>
    <row r="112" spans="4:4" s="1" customFormat="1" x14ac:dyDescent="0.25">
      <c r="D112" s="587"/>
    </row>
    <row r="113" spans="4:4" s="1" customFormat="1" x14ac:dyDescent="0.25">
      <c r="D113" s="587"/>
    </row>
    <row r="114" spans="4:4" s="1" customFormat="1" x14ac:dyDescent="0.25">
      <c r="D114" s="587"/>
    </row>
    <row r="115" spans="4:4" s="1" customFormat="1" x14ac:dyDescent="0.25">
      <c r="D115" s="587"/>
    </row>
    <row r="116" spans="4:4" s="1" customFormat="1" x14ac:dyDescent="0.25">
      <c r="D116" s="587"/>
    </row>
    <row r="117" spans="4:4" s="1" customFormat="1" x14ac:dyDescent="0.25">
      <c r="D117" s="587"/>
    </row>
    <row r="118" spans="4:4" s="1" customFormat="1" x14ac:dyDescent="0.25">
      <c r="D118" s="587"/>
    </row>
    <row r="119" spans="4:4" s="1" customFormat="1" x14ac:dyDescent="0.25">
      <c r="D119" s="587"/>
    </row>
    <row r="120" spans="4:4" s="1" customFormat="1" x14ac:dyDescent="0.25">
      <c r="D120" s="587"/>
    </row>
    <row r="121" spans="4:4" s="1" customFormat="1" x14ac:dyDescent="0.25">
      <c r="D121" s="587"/>
    </row>
    <row r="122" spans="4:4" s="1" customFormat="1" x14ac:dyDescent="0.25">
      <c r="D122" s="587"/>
    </row>
    <row r="123" spans="4:4" s="1" customFormat="1" x14ac:dyDescent="0.25">
      <c r="D123" s="587"/>
    </row>
    <row r="124" spans="4:4" s="1" customFormat="1" x14ac:dyDescent="0.25">
      <c r="D124" s="587"/>
    </row>
    <row r="125" spans="4:4" s="1" customFormat="1" x14ac:dyDescent="0.25">
      <c r="D125" s="587"/>
    </row>
    <row r="126" spans="4:4" s="1" customFormat="1" x14ac:dyDescent="0.25">
      <c r="D126" s="587"/>
    </row>
    <row r="127" spans="4:4" s="1" customFormat="1" x14ac:dyDescent="0.25">
      <c r="D127" s="587"/>
    </row>
    <row r="128" spans="4:4" s="1" customFormat="1" x14ac:dyDescent="0.25">
      <c r="D128" s="587"/>
    </row>
    <row r="129" spans="4:4" s="1" customFormat="1" x14ac:dyDescent="0.25">
      <c r="D129" s="587"/>
    </row>
    <row r="130" spans="4:4" s="1" customFormat="1" x14ac:dyDescent="0.25">
      <c r="D130" s="587"/>
    </row>
    <row r="131" spans="4:4" s="1" customFormat="1" x14ac:dyDescent="0.25">
      <c r="D131" s="587"/>
    </row>
    <row r="132" spans="4:4" s="1" customFormat="1" x14ac:dyDescent="0.25">
      <c r="D132" s="587"/>
    </row>
    <row r="133" spans="4:4" s="1" customFormat="1" x14ac:dyDescent="0.25">
      <c r="D133" s="587"/>
    </row>
    <row r="134" spans="4:4" s="1" customFormat="1" x14ac:dyDescent="0.25">
      <c r="D134" s="587"/>
    </row>
    <row r="135" spans="4:4" s="1" customFormat="1" x14ac:dyDescent="0.25">
      <c r="D135" s="587"/>
    </row>
    <row r="136" spans="4:4" s="1" customFormat="1" x14ac:dyDescent="0.25">
      <c r="D136" s="587"/>
    </row>
    <row r="137" spans="4:4" s="1" customFormat="1" x14ac:dyDescent="0.25">
      <c r="D137" s="587"/>
    </row>
    <row r="138" spans="4:4" s="1" customFormat="1" x14ac:dyDescent="0.25">
      <c r="D138" s="587"/>
    </row>
    <row r="139" spans="4:4" s="1" customFormat="1" x14ac:dyDescent="0.25">
      <c r="D139" s="587"/>
    </row>
    <row r="140" spans="4:4" s="1" customFormat="1" x14ac:dyDescent="0.25">
      <c r="D140" s="587"/>
    </row>
    <row r="141" spans="4:4" s="1" customFormat="1" x14ac:dyDescent="0.25">
      <c r="D141" s="587"/>
    </row>
    <row r="142" spans="4:4" s="1" customFormat="1" x14ac:dyDescent="0.25">
      <c r="D142" s="587"/>
    </row>
    <row r="143" spans="4:4" s="1" customFormat="1" x14ac:dyDescent="0.25">
      <c r="D143" s="587"/>
    </row>
    <row r="144" spans="4:4" s="1" customFormat="1" x14ac:dyDescent="0.25">
      <c r="D144" s="587"/>
    </row>
    <row r="145" spans="4:4" s="1" customFormat="1" x14ac:dyDescent="0.25">
      <c r="D145" s="587"/>
    </row>
    <row r="146" spans="4:4" s="1" customFormat="1" x14ac:dyDescent="0.25">
      <c r="D146" s="587"/>
    </row>
    <row r="147" spans="4:4" s="1" customFormat="1" x14ac:dyDescent="0.25">
      <c r="D147" s="587"/>
    </row>
    <row r="148" spans="4:4" s="1" customFormat="1" x14ac:dyDescent="0.25">
      <c r="D148" s="587"/>
    </row>
    <row r="149" spans="4:4" s="1" customFormat="1" x14ac:dyDescent="0.25">
      <c r="D149" s="587"/>
    </row>
    <row r="150" spans="4:4" s="1" customFormat="1" x14ac:dyDescent="0.25">
      <c r="D150" s="587"/>
    </row>
    <row r="151" spans="4:4" s="1" customFormat="1" x14ac:dyDescent="0.25">
      <c r="D151" s="587"/>
    </row>
    <row r="152" spans="4:4" s="1" customFormat="1" x14ac:dyDescent="0.25">
      <c r="D152" s="587"/>
    </row>
    <row r="153" spans="4:4" s="1" customFormat="1" x14ac:dyDescent="0.25">
      <c r="D153" s="587"/>
    </row>
    <row r="154" spans="4:4" s="1" customFormat="1" x14ac:dyDescent="0.25">
      <c r="D154" s="587"/>
    </row>
    <row r="155" spans="4:4" s="1" customFormat="1" x14ac:dyDescent="0.25">
      <c r="D155" s="587"/>
    </row>
    <row r="156" spans="4:4" s="1" customFormat="1" x14ac:dyDescent="0.25">
      <c r="D156" s="587"/>
    </row>
    <row r="157" spans="4:4" s="1" customFormat="1" x14ac:dyDescent="0.25">
      <c r="D157" s="587"/>
    </row>
    <row r="158" spans="4:4" s="1" customFormat="1" x14ac:dyDescent="0.25">
      <c r="D158" s="587"/>
    </row>
    <row r="159" spans="4:4" s="1" customFormat="1" x14ac:dyDescent="0.25">
      <c r="D159" s="587"/>
    </row>
    <row r="160" spans="4:4" s="1" customFormat="1" x14ac:dyDescent="0.25">
      <c r="D160" s="587"/>
    </row>
    <row r="161" spans="4:4" s="1" customFormat="1" x14ac:dyDescent="0.25">
      <c r="D161" s="587"/>
    </row>
    <row r="162" spans="4:4" s="1" customFormat="1" x14ac:dyDescent="0.25">
      <c r="D162" s="587"/>
    </row>
    <row r="163" spans="4:4" s="1" customFormat="1" x14ac:dyDescent="0.25">
      <c r="D163" s="587"/>
    </row>
    <row r="164" spans="4:4" s="1" customFormat="1" x14ac:dyDescent="0.25">
      <c r="D164" s="587"/>
    </row>
    <row r="165" spans="4:4" s="1" customFormat="1" x14ac:dyDescent="0.25">
      <c r="D165" s="587"/>
    </row>
    <row r="166" spans="4:4" s="1" customFormat="1" x14ac:dyDescent="0.25">
      <c r="D166" s="587"/>
    </row>
    <row r="167" spans="4:4" s="1" customFormat="1" x14ac:dyDescent="0.25">
      <c r="D167" s="587"/>
    </row>
    <row r="168" spans="4:4" s="1" customFormat="1" x14ac:dyDescent="0.25">
      <c r="D168" s="587"/>
    </row>
    <row r="169" spans="4:4" s="1" customFormat="1" x14ac:dyDescent="0.25">
      <c r="D169" s="587"/>
    </row>
    <row r="170" spans="4:4" s="1" customFormat="1" x14ac:dyDescent="0.25">
      <c r="D170" s="587"/>
    </row>
    <row r="171" spans="4:4" s="1" customFormat="1" x14ac:dyDescent="0.25">
      <c r="D171" s="587"/>
    </row>
    <row r="172" spans="4:4" s="1" customFormat="1" x14ac:dyDescent="0.25">
      <c r="D172" s="587"/>
    </row>
    <row r="173" spans="4:4" s="1" customFormat="1" x14ac:dyDescent="0.25">
      <c r="D173" s="587"/>
    </row>
    <row r="174" spans="4:4" s="1" customFormat="1" x14ac:dyDescent="0.25">
      <c r="D174" s="587"/>
    </row>
    <row r="175" spans="4:4" s="1" customFormat="1" x14ac:dyDescent="0.25">
      <c r="D175" s="587"/>
    </row>
    <row r="176" spans="4:4" s="1" customFormat="1" x14ac:dyDescent="0.25">
      <c r="D176" s="587"/>
    </row>
    <row r="177" spans="4:4" s="1" customFormat="1" x14ac:dyDescent="0.25">
      <c r="D177" s="587"/>
    </row>
    <row r="178" spans="4:4" s="1" customFormat="1" x14ac:dyDescent="0.25">
      <c r="D178" s="587"/>
    </row>
    <row r="179" spans="4:4" s="1" customFormat="1" x14ac:dyDescent="0.25">
      <c r="D179" s="587"/>
    </row>
    <row r="180" spans="4:4" s="1" customFormat="1" x14ac:dyDescent="0.25">
      <c r="D180" s="587"/>
    </row>
    <row r="181" spans="4:4" s="1" customFormat="1" x14ac:dyDescent="0.25">
      <c r="D181" s="587"/>
    </row>
    <row r="182" spans="4:4" s="1" customFormat="1" x14ac:dyDescent="0.25">
      <c r="D182" s="587"/>
    </row>
    <row r="183" spans="4:4" s="1" customFormat="1" x14ac:dyDescent="0.25">
      <c r="D183" s="587"/>
    </row>
    <row r="184" spans="4:4" s="1" customFormat="1" x14ac:dyDescent="0.25">
      <c r="D184" s="587"/>
    </row>
    <row r="185" spans="4:4" s="1" customFormat="1" x14ac:dyDescent="0.25">
      <c r="D185" s="587"/>
    </row>
    <row r="186" spans="4:4" s="1" customFormat="1" x14ac:dyDescent="0.25">
      <c r="D186" s="587"/>
    </row>
    <row r="187" spans="4:4" s="1" customFormat="1" x14ac:dyDescent="0.25">
      <c r="D187" s="587"/>
    </row>
    <row r="188" spans="4:4" s="1" customFormat="1" x14ac:dyDescent="0.25">
      <c r="D188" s="587"/>
    </row>
    <row r="189" spans="4:4" s="1" customFormat="1" x14ac:dyDescent="0.25">
      <c r="D189" s="587"/>
    </row>
    <row r="190" spans="4:4" s="1" customFormat="1" x14ac:dyDescent="0.25">
      <c r="D190" s="587"/>
    </row>
    <row r="191" spans="4:4" s="1" customFormat="1" x14ac:dyDescent="0.25">
      <c r="D191" s="587"/>
    </row>
    <row r="192" spans="4:4" s="1" customFormat="1" x14ac:dyDescent="0.25">
      <c r="D192" s="587"/>
    </row>
    <row r="193" spans="4:4" s="1" customFormat="1" x14ac:dyDescent="0.25">
      <c r="D193" s="587"/>
    </row>
    <row r="194" spans="4:4" s="1" customFormat="1" x14ac:dyDescent="0.25">
      <c r="D194" s="587"/>
    </row>
    <row r="195" spans="4:4" s="1" customFormat="1" x14ac:dyDescent="0.25">
      <c r="D195" s="587"/>
    </row>
    <row r="196" spans="4:4" s="1" customFormat="1" x14ac:dyDescent="0.25">
      <c r="D196" s="587"/>
    </row>
    <row r="197" spans="4:4" s="1" customFormat="1" x14ac:dyDescent="0.25">
      <c r="D197" s="587"/>
    </row>
    <row r="198" spans="4:4" s="1" customFormat="1" x14ac:dyDescent="0.25">
      <c r="D198" s="587"/>
    </row>
    <row r="199" spans="4:4" s="1" customFormat="1" x14ac:dyDescent="0.25">
      <c r="D199" s="587"/>
    </row>
    <row r="200" spans="4:4" s="1" customFormat="1" x14ac:dyDescent="0.25">
      <c r="D200" s="587"/>
    </row>
    <row r="201" spans="4:4" s="1" customFormat="1" x14ac:dyDescent="0.25">
      <c r="D201" s="587"/>
    </row>
    <row r="202" spans="4:4" s="1" customFormat="1" x14ac:dyDescent="0.25">
      <c r="D202" s="587"/>
    </row>
    <row r="203" spans="4:4" s="1" customFormat="1" x14ac:dyDescent="0.25">
      <c r="D203" s="587"/>
    </row>
    <row r="204" spans="4:4" s="1" customFormat="1" x14ac:dyDescent="0.25">
      <c r="D204" s="587"/>
    </row>
    <row r="205" spans="4:4" s="1" customFormat="1" x14ac:dyDescent="0.25">
      <c r="D205" s="587"/>
    </row>
    <row r="206" spans="4:4" s="1" customFormat="1" x14ac:dyDescent="0.25">
      <c r="D206" s="587"/>
    </row>
    <row r="207" spans="4:4" s="1" customFormat="1" x14ac:dyDescent="0.25">
      <c r="D207" s="587"/>
    </row>
    <row r="208" spans="4:4" s="1" customFormat="1" x14ac:dyDescent="0.25">
      <c r="D208" s="587"/>
    </row>
    <row r="209" spans="4:4" s="1" customFormat="1" x14ac:dyDescent="0.25">
      <c r="D209" s="587"/>
    </row>
    <row r="210" spans="4:4" s="1" customFormat="1" x14ac:dyDescent="0.25">
      <c r="D210" s="587"/>
    </row>
    <row r="211" spans="4:4" s="1" customFormat="1" x14ac:dyDescent="0.25">
      <c r="D211" s="587"/>
    </row>
    <row r="212" spans="4:4" s="1" customFormat="1" x14ac:dyDescent="0.25">
      <c r="D212" s="587"/>
    </row>
    <row r="213" spans="4:4" s="1" customFormat="1" x14ac:dyDescent="0.25">
      <c r="D213" s="587"/>
    </row>
    <row r="214" spans="4:4" s="1" customFormat="1" x14ac:dyDescent="0.25">
      <c r="D214" s="587"/>
    </row>
    <row r="215" spans="4:4" s="1" customFormat="1" x14ac:dyDescent="0.25">
      <c r="D215" s="587"/>
    </row>
    <row r="216" spans="4:4" s="1" customFormat="1" x14ac:dyDescent="0.25">
      <c r="D216" s="587"/>
    </row>
    <row r="217" spans="4:4" s="1" customFormat="1" x14ac:dyDescent="0.25">
      <c r="D217" s="587"/>
    </row>
    <row r="218" spans="4:4" s="1" customFormat="1" x14ac:dyDescent="0.25">
      <c r="D218" s="587"/>
    </row>
    <row r="219" spans="4:4" s="1" customFormat="1" x14ac:dyDescent="0.25">
      <c r="D219" s="587"/>
    </row>
    <row r="220" spans="4:4" s="1" customFormat="1" x14ac:dyDescent="0.25">
      <c r="D220" s="587"/>
    </row>
    <row r="221" spans="4:4" s="1" customFormat="1" x14ac:dyDescent="0.25">
      <c r="D221" s="587"/>
    </row>
    <row r="222" spans="4:4" s="1" customFormat="1" x14ac:dyDescent="0.25">
      <c r="D222" s="587"/>
    </row>
    <row r="223" spans="4:4" s="1" customFormat="1" x14ac:dyDescent="0.25">
      <c r="D223" s="587"/>
    </row>
    <row r="224" spans="4:4" s="1" customFormat="1" x14ac:dyDescent="0.25">
      <c r="D224" s="587"/>
    </row>
    <row r="225" spans="4:4" s="1" customFormat="1" x14ac:dyDescent="0.25">
      <c r="D225" s="587"/>
    </row>
    <row r="226" spans="4:4" s="1" customFormat="1" x14ac:dyDescent="0.25">
      <c r="D226" s="587"/>
    </row>
    <row r="227" spans="4:4" s="1" customFormat="1" x14ac:dyDescent="0.25">
      <c r="D227" s="587"/>
    </row>
    <row r="228" spans="4:4" s="1" customFormat="1" x14ac:dyDescent="0.25">
      <c r="D228" s="587"/>
    </row>
    <row r="229" spans="4:4" s="1" customFormat="1" x14ac:dyDescent="0.25">
      <c r="D229" s="587"/>
    </row>
    <row r="230" spans="4:4" s="1" customFormat="1" x14ac:dyDescent="0.25">
      <c r="D230" s="587"/>
    </row>
    <row r="231" spans="4:4" s="1" customFormat="1" x14ac:dyDescent="0.25">
      <c r="D231" s="587"/>
    </row>
    <row r="232" spans="4:4" s="1" customFormat="1" x14ac:dyDescent="0.25">
      <c r="D232" s="587"/>
    </row>
    <row r="233" spans="4:4" s="1" customFormat="1" x14ac:dyDescent="0.25">
      <c r="D233" s="587"/>
    </row>
    <row r="234" spans="4:4" s="1" customFormat="1" x14ac:dyDescent="0.25">
      <c r="D234" s="587"/>
    </row>
    <row r="235" spans="4:4" s="1" customFormat="1" x14ac:dyDescent="0.25">
      <c r="D235" s="587"/>
    </row>
    <row r="236" spans="4:4" s="1" customFormat="1" x14ac:dyDescent="0.25">
      <c r="D236" s="587"/>
    </row>
    <row r="237" spans="4:4" s="1" customFormat="1" x14ac:dyDescent="0.25">
      <c r="D237" s="587"/>
    </row>
    <row r="238" spans="4:4" s="1" customFormat="1" x14ac:dyDescent="0.25">
      <c r="D238" s="587"/>
    </row>
    <row r="239" spans="4:4" s="1" customFormat="1" x14ac:dyDescent="0.25">
      <c r="D239" s="587"/>
    </row>
    <row r="240" spans="4:4" s="1" customFormat="1" x14ac:dyDescent="0.25">
      <c r="D240" s="587"/>
    </row>
    <row r="241" spans="4:4" s="1" customFormat="1" x14ac:dyDescent="0.25">
      <c r="D241" s="587"/>
    </row>
    <row r="242" spans="4:4" s="1" customFormat="1" x14ac:dyDescent="0.25">
      <c r="D242" s="587"/>
    </row>
    <row r="243" spans="4:4" s="1" customFormat="1" x14ac:dyDescent="0.25">
      <c r="D243" s="587"/>
    </row>
    <row r="244" spans="4:4" s="1" customFormat="1" x14ac:dyDescent="0.25">
      <c r="D244" s="587"/>
    </row>
    <row r="245" spans="4:4" s="1" customFormat="1" x14ac:dyDescent="0.25">
      <c r="D245" s="587"/>
    </row>
    <row r="246" spans="4:4" s="1" customFormat="1" x14ac:dyDescent="0.25">
      <c r="D246" s="587"/>
    </row>
    <row r="247" spans="4:4" s="1" customFormat="1" x14ac:dyDescent="0.25">
      <c r="D247" s="587"/>
    </row>
    <row r="248" spans="4:4" s="1" customFormat="1" x14ac:dyDescent="0.25">
      <c r="D248" s="587"/>
    </row>
    <row r="249" spans="4:4" s="1" customFormat="1" x14ac:dyDescent="0.25">
      <c r="D249" s="587"/>
    </row>
    <row r="250" spans="4:4" s="1" customFormat="1" x14ac:dyDescent="0.25">
      <c r="D250" s="587"/>
    </row>
    <row r="251" spans="4:4" s="1" customFormat="1" x14ac:dyDescent="0.25">
      <c r="D251" s="587"/>
    </row>
    <row r="252" spans="4:4" s="1" customFormat="1" x14ac:dyDescent="0.25">
      <c r="D252" s="587"/>
    </row>
    <row r="253" spans="4:4" s="1" customFormat="1" x14ac:dyDescent="0.25">
      <c r="D253" s="587"/>
    </row>
    <row r="254" spans="4:4" s="1" customFormat="1" x14ac:dyDescent="0.25">
      <c r="D254" s="587"/>
    </row>
    <row r="255" spans="4:4" s="1" customFormat="1" x14ac:dyDescent="0.25">
      <c r="D255" s="587"/>
    </row>
  </sheetData>
  <mergeCells count="3">
    <mergeCell ref="B5:D5"/>
    <mergeCell ref="E5:G5"/>
    <mergeCell ref="A81:E81"/>
  </mergeCells>
  <printOptions horizontalCentered="1" verticalCentered="1"/>
  <pageMargins left="0" right="0" top="0" bottom="0" header="0.31496062992125984" footer="0.31496062992125984"/>
  <pageSetup paperSize="9" scale="65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406A4-637A-4C27-A551-BB51B22D1CC2}">
  <sheetPr>
    <tabColor rgb="FF002060"/>
  </sheetPr>
  <dimension ref="A1:P6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9.7109375" style="6" customWidth="1"/>
    <col min="2" max="2" width="11.5703125" style="6" customWidth="1"/>
    <col min="3" max="3" width="14.5703125" style="6" customWidth="1"/>
    <col min="4" max="8" width="14" style="6" customWidth="1"/>
    <col min="9" max="9" width="19.140625" style="6" customWidth="1"/>
    <col min="10" max="10" width="10.42578125" style="6" customWidth="1"/>
    <col min="11" max="11" width="14" style="17" customWidth="1"/>
    <col min="12" max="14" width="14" style="6" customWidth="1"/>
    <col min="15" max="15" width="3.28515625" style="6" customWidth="1"/>
    <col min="16" max="16384" width="11.42578125" style="6"/>
  </cols>
  <sheetData>
    <row r="1" spans="1:16" x14ac:dyDescent="0.2">
      <c r="A1" s="107" t="s">
        <v>361</v>
      </c>
      <c r="B1" s="262"/>
      <c r="C1" s="262"/>
      <c r="D1" s="263"/>
      <c r="E1" s="264"/>
      <c r="F1" s="264"/>
      <c r="G1" s="186"/>
      <c r="H1" s="186"/>
    </row>
    <row r="2" spans="1:16" ht="15.75" x14ac:dyDescent="0.2">
      <c r="A2" s="1074" t="s">
        <v>362</v>
      </c>
      <c r="B2" s="1074"/>
      <c r="C2" s="1074"/>
      <c r="D2" s="1074"/>
      <c r="E2" s="264"/>
      <c r="F2" s="264"/>
      <c r="G2" s="186"/>
      <c r="H2" s="186"/>
    </row>
    <row r="3" spans="1:16" x14ac:dyDescent="0.2">
      <c r="A3" s="265"/>
      <c r="B3" s="265"/>
      <c r="C3" s="265"/>
      <c r="D3" s="265"/>
      <c r="E3" s="264"/>
      <c r="F3" s="264"/>
      <c r="G3" s="186"/>
      <c r="H3" s="186"/>
    </row>
    <row r="4" spans="1:16" ht="15" customHeight="1" x14ac:dyDescent="0.25">
      <c r="A4" s="1075" t="s">
        <v>363</v>
      </c>
      <c r="B4" s="1075"/>
      <c r="C4" s="1075"/>
      <c r="D4" s="1075"/>
      <c r="F4" s="198" t="s">
        <v>918</v>
      </c>
      <c r="G4" s="198"/>
      <c r="H4" s="198"/>
      <c r="J4" s="266"/>
      <c r="L4"/>
      <c r="M4"/>
      <c r="N4"/>
      <c r="O4"/>
    </row>
    <row r="5" spans="1:16" ht="15" x14ac:dyDescent="0.25">
      <c r="A5" s="291" t="s">
        <v>209</v>
      </c>
      <c r="B5" s="267" t="s">
        <v>364</v>
      </c>
      <c r="C5" s="267" t="s">
        <v>365</v>
      </c>
      <c r="D5" s="267" t="s">
        <v>0</v>
      </c>
      <c r="F5" s="79" t="s">
        <v>184</v>
      </c>
      <c r="G5" s="327" t="s">
        <v>395</v>
      </c>
      <c r="H5" s="327" t="s">
        <v>396</v>
      </c>
      <c r="I5" s="80" t="s">
        <v>397</v>
      </c>
      <c r="J5" s="80" t="s">
        <v>522</v>
      </c>
      <c r="K5" s="268"/>
      <c r="L5"/>
      <c r="M5"/>
      <c r="N5"/>
      <c r="O5"/>
    </row>
    <row r="6" spans="1:16" ht="15" x14ac:dyDescent="0.25">
      <c r="A6" s="209">
        <v>2015</v>
      </c>
      <c r="B6" s="551">
        <v>74023</v>
      </c>
      <c r="C6" s="551">
        <v>109334</v>
      </c>
      <c r="D6" s="552">
        <f t="shared" ref="D6:D19" si="0">+B6+C6</f>
        <v>183357</v>
      </c>
      <c r="E6" s="17"/>
      <c r="F6" s="6" t="s">
        <v>250</v>
      </c>
      <c r="G6" s="17">
        <v>35541</v>
      </c>
      <c r="H6" s="17">
        <v>2675</v>
      </c>
      <c r="I6" s="17">
        <f>+G6+H6</f>
        <v>38216</v>
      </c>
      <c r="J6" s="275">
        <f t="shared" ref="J6:J29" si="1">I6/$I$31</f>
        <v>0.14894786279148625</v>
      </c>
      <c r="K6" s="557"/>
      <c r="N6"/>
      <c r="O6"/>
    </row>
    <row r="7" spans="1:16" ht="15" x14ac:dyDescent="0.25">
      <c r="A7" s="209">
        <v>2016</v>
      </c>
      <c r="B7" s="551">
        <v>75038</v>
      </c>
      <c r="C7" s="551">
        <v>97626</v>
      </c>
      <c r="D7" s="552">
        <f t="shared" si="0"/>
        <v>172664</v>
      </c>
      <c r="E7" s="17"/>
      <c r="F7" s="6" t="s">
        <v>254</v>
      </c>
      <c r="G7" s="17">
        <v>20729</v>
      </c>
      <c r="H7" s="17">
        <v>2527</v>
      </c>
      <c r="I7" s="17">
        <f t="shared" ref="I7:I29" si="2">+G7+H7</f>
        <v>23256</v>
      </c>
      <c r="J7" s="275">
        <f t="shared" si="1"/>
        <v>9.0640870239658888E-2</v>
      </c>
      <c r="K7" s="557"/>
      <c r="N7"/>
      <c r="O7"/>
    </row>
    <row r="8" spans="1:16" ht="15" x14ac:dyDescent="0.25">
      <c r="A8" s="7">
        <v>2017</v>
      </c>
      <c r="B8" s="551">
        <v>80588</v>
      </c>
      <c r="C8" s="551">
        <v>102104</v>
      </c>
      <c r="D8" s="552">
        <f t="shared" si="0"/>
        <v>182692</v>
      </c>
      <c r="E8" s="17"/>
      <c r="F8" s="6" t="s">
        <v>263</v>
      </c>
      <c r="G8" s="17">
        <v>22114</v>
      </c>
      <c r="H8" s="17">
        <v>1010</v>
      </c>
      <c r="I8" s="17">
        <f t="shared" si="2"/>
        <v>23124</v>
      </c>
      <c r="J8" s="275">
        <f t="shared" si="1"/>
        <v>9.0126396775966289E-2</v>
      </c>
      <c r="K8" s="557"/>
      <c r="L8"/>
      <c r="M8"/>
      <c r="N8"/>
      <c r="O8"/>
      <c r="P8"/>
    </row>
    <row r="9" spans="1:16" ht="15" x14ac:dyDescent="0.25">
      <c r="A9" s="7">
        <v>2018</v>
      </c>
      <c r="B9" s="551">
        <v>86808</v>
      </c>
      <c r="C9" s="551">
        <v>109061</v>
      </c>
      <c r="D9" s="552">
        <f t="shared" si="0"/>
        <v>195869</v>
      </c>
      <c r="E9" s="17"/>
      <c r="F9" s="6" t="s">
        <v>260</v>
      </c>
      <c r="G9" s="17">
        <v>18866</v>
      </c>
      <c r="H9" s="17">
        <v>987</v>
      </c>
      <c r="I9" s="17">
        <f t="shared" si="2"/>
        <v>19853</v>
      </c>
      <c r="J9" s="275">
        <f t="shared" si="1"/>
        <v>7.7377588444614204E-2</v>
      </c>
      <c r="K9" s="557"/>
      <c r="L9"/>
      <c r="M9"/>
      <c r="N9"/>
      <c r="O9"/>
      <c r="P9"/>
    </row>
    <row r="10" spans="1:16" ht="15" x14ac:dyDescent="0.25">
      <c r="A10" s="270">
        <v>2019</v>
      </c>
      <c r="B10" s="551">
        <v>83216</v>
      </c>
      <c r="C10" s="551">
        <v>98328</v>
      </c>
      <c r="D10" s="552">
        <f t="shared" si="0"/>
        <v>181544</v>
      </c>
      <c r="E10" s="17"/>
      <c r="F10" s="6" t="s">
        <v>256</v>
      </c>
      <c r="G10" s="17">
        <v>18363</v>
      </c>
      <c r="H10" s="17">
        <v>1451</v>
      </c>
      <c r="I10" s="17">
        <f t="shared" si="2"/>
        <v>19814</v>
      </c>
      <c r="J10" s="275">
        <f t="shared" si="1"/>
        <v>7.7225584921250479E-2</v>
      </c>
      <c r="K10" s="557"/>
      <c r="L10"/>
      <c r="M10"/>
      <c r="N10"/>
      <c r="O10"/>
      <c r="P10"/>
    </row>
    <row r="11" spans="1:16" ht="15" x14ac:dyDescent="0.25">
      <c r="A11" s="270">
        <v>2020</v>
      </c>
      <c r="B11" s="551">
        <v>62178.25</v>
      </c>
      <c r="C11" s="551">
        <v>115970.91666666667</v>
      </c>
      <c r="D11" s="552">
        <f t="shared" si="0"/>
        <v>178149.16666666669</v>
      </c>
      <c r="E11" s="17"/>
      <c r="F11" s="6" t="s">
        <v>248</v>
      </c>
      <c r="G11" s="17">
        <v>18116</v>
      </c>
      <c r="H11" s="17">
        <v>1667</v>
      </c>
      <c r="I11" s="17">
        <f t="shared" si="2"/>
        <v>19783</v>
      </c>
      <c r="J11" s="275">
        <f t="shared" si="1"/>
        <v>7.710476160780752E-2</v>
      </c>
      <c r="K11" s="557"/>
      <c r="L11"/>
      <c r="M11"/>
      <c r="N11"/>
      <c r="O11"/>
      <c r="P11"/>
    </row>
    <row r="12" spans="1:16" ht="15" x14ac:dyDescent="0.25">
      <c r="A12" s="7">
        <v>2021</v>
      </c>
      <c r="B12" s="551">
        <v>64650.833333333336</v>
      </c>
      <c r="C12" s="551">
        <v>152669.83333333334</v>
      </c>
      <c r="D12" s="552">
        <f t="shared" si="0"/>
        <v>217320.66666666669</v>
      </c>
      <c r="E12" s="17"/>
      <c r="F12" s="6" t="s">
        <v>251</v>
      </c>
      <c r="G12" s="17">
        <v>15839</v>
      </c>
      <c r="H12" s="17">
        <v>1795</v>
      </c>
      <c r="I12" s="17">
        <f t="shared" si="2"/>
        <v>17634</v>
      </c>
      <c r="J12" s="275">
        <f t="shared" si="1"/>
        <v>6.872897771784249E-2</v>
      </c>
      <c r="K12" s="557"/>
      <c r="L12" s="551"/>
      <c r="M12"/>
      <c r="N12"/>
      <c r="O12"/>
      <c r="P12"/>
    </row>
    <row r="13" spans="1:16" ht="15" x14ac:dyDescent="0.25">
      <c r="A13" s="7">
        <v>2022</v>
      </c>
      <c r="B13" s="551">
        <v>69021.083333333343</v>
      </c>
      <c r="C13" s="551">
        <v>163168.5</v>
      </c>
      <c r="D13" s="552">
        <f t="shared" si="0"/>
        <v>232189.58333333334</v>
      </c>
      <c r="E13" s="17"/>
      <c r="F13" s="6" t="s">
        <v>249</v>
      </c>
      <c r="G13" s="17">
        <v>15126</v>
      </c>
      <c r="H13" s="17">
        <v>1126</v>
      </c>
      <c r="I13" s="17">
        <f t="shared" si="2"/>
        <v>16252</v>
      </c>
      <c r="J13" s="275">
        <f t="shared" si="1"/>
        <v>6.3342596454030634E-2</v>
      </c>
      <c r="K13" s="557"/>
      <c r="L13" s="551"/>
      <c r="M13"/>
      <c r="N13"/>
      <c r="O13"/>
      <c r="P13"/>
    </row>
    <row r="14" spans="1:16" ht="15" x14ac:dyDescent="0.25">
      <c r="A14" s="7">
        <v>2023</v>
      </c>
      <c r="B14" s="551">
        <v>70795.166666666672</v>
      </c>
      <c r="C14" s="551">
        <v>155441.66666666666</v>
      </c>
      <c r="D14" s="552">
        <f t="shared" si="0"/>
        <v>226236.83333333331</v>
      </c>
      <c r="E14" s="188"/>
      <c r="F14" s="6" t="s">
        <v>269</v>
      </c>
      <c r="G14" s="17">
        <v>14430</v>
      </c>
      <c r="H14" s="17">
        <v>1235</v>
      </c>
      <c r="I14" s="17">
        <f t="shared" si="2"/>
        <v>15665</v>
      </c>
      <c r="J14" s="275">
        <f t="shared" si="1"/>
        <v>6.105474855109462E-2</v>
      </c>
      <c r="K14" s="557"/>
      <c r="L14" s="551"/>
      <c r="M14" s="551"/>
      <c r="N14"/>
      <c r="O14"/>
      <c r="P14"/>
    </row>
    <row r="15" spans="1:16" ht="15" x14ac:dyDescent="0.25">
      <c r="A15" s="7">
        <v>2024</v>
      </c>
      <c r="B15" s="551">
        <v>73252.083333333328</v>
      </c>
      <c r="C15" s="551">
        <v>166308.5</v>
      </c>
      <c r="D15" s="552">
        <f t="shared" si="0"/>
        <v>239560.58333333331</v>
      </c>
      <c r="E15" s="188"/>
      <c r="F15" s="6" t="s">
        <v>307</v>
      </c>
      <c r="G15" s="17">
        <v>13685</v>
      </c>
      <c r="H15" s="17">
        <v>1422</v>
      </c>
      <c r="I15" s="17">
        <f t="shared" si="2"/>
        <v>15107</v>
      </c>
      <c r="J15" s="275">
        <f t="shared" si="1"/>
        <v>5.887992890912138E-2</v>
      </c>
      <c r="K15" s="557"/>
      <c r="L15" s="551"/>
      <c r="M15" s="551"/>
      <c r="N15"/>
      <c r="O15"/>
      <c r="P15"/>
    </row>
    <row r="16" spans="1:16" ht="15" x14ac:dyDescent="0.25">
      <c r="A16" s="190" t="s">
        <v>605</v>
      </c>
      <c r="B16" s="553">
        <f>AVERAGE(B17:B26)</f>
        <v>74040</v>
      </c>
      <c r="C16" s="553">
        <f>AVERAGE(C17:C26)</f>
        <v>175710.16666666666</v>
      </c>
      <c r="D16" s="554">
        <f t="shared" si="0"/>
        <v>249750.16666666666</v>
      </c>
      <c r="E16" s="271"/>
      <c r="F16" s="6" t="s">
        <v>268</v>
      </c>
      <c r="G16" s="17">
        <v>10132</v>
      </c>
      <c r="H16" s="17">
        <v>1195</v>
      </c>
      <c r="I16" s="17">
        <f t="shared" si="2"/>
        <v>11327</v>
      </c>
      <c r="J16" s="275">
        <f t="shared" si="1"/>
        <v>4.4147279721560725E-2</v>
      </c>
      <c r="K16" s="557"/>
      <c r="L16"/>
      <c r="M16"/>
      <c r="N16"/>
      <c r="O16"/>
      <c r="P16"/>
    </row>
    <row r="17" spans="1:16" ht="15" x14ac:dyDescent="0.25">
      <c r="A17" s="272" t="s">
        <v>210</v>
      </c>
      <c r="B17" s="551">
        <v>73059</v>
      </c>
      <c r="C17" s="551">
        <v>173209</v>
      </c>
      <c r="D17" s="552">
        <f t="shared" si="0"/>
        <v>246268</v>
      </c>
      <c r="E17" s="271"/>
      <c r="F17" s="6" t="s">
        <v>264</v>
      </c>
      <c r="G17" s="17">
        <v>7631</v>
      </c>
      <c r="H17" s="17">
        <v>310</v>
      </c>
      <c r="I17" s="17">
        <f t="shared" si="2"/>
        <v>7941</v>
      </c>
      <c r="J17" s="275">
        <f t="shared" si="1"/>
        <v>3.0950255872597664E-2</v>
      </c>
      <c r="K17" s="551"/>
      <c r="L17"/>
      <c r="M17"/>
      <c r="N17"/>
      <c r="O17"/>
      <c r="P17"/>
    </row>
    <row r="18" spans="1:16" ht="15" x14ac:dyDescent="0.25">
      <c r="A18" s="272" t="s">
        <v>211</v>
      </c>
      <c r="B18" s="551">
        <v>72028</v>
      </c>
      <c r="C18" s="551">
        <v>165000</v>
      </c>
      <c r="D18" s="552">
        <f t="shared" si="0"/>
        <v>237028</v>
      </c>
      <c r="E18" s="271"/>
      <c r="F18" s="6" t="s">
        <v>261</v>
      </c>
      <c r="G18" s="17">
        <v>6557</v>
      </c>
      <c r="H18" s="17">
        <v>651</v>
      </c>
      <c r="I18" s="17">
        <f t="shared" si="2"/>
        <v>7208</v>
      </c>
      <c r="J18" s="275">
        <f t="shared" si="1"/>
        <v>2.8093369138607726E-2</v>
      </c>
      <c r="K18" s="551"/>
      <c r="L18" s="551"/>
      <c r="M18" s="551"/>
      <c r="N18"/>
      <c r="O18"/>
      <c r="P18"/>
    </row>
    <row r="19" spans="1:16" ht="15" x14ac:dyDescent="0.25">
      <c r="A19" s="272" t="s">
        <v>746</v>
      </c>
      <c r="B19" s="551">
        <v>73996</v>
      </c>
      <c r="C19" s="551">
        <v>171961</v>
      </c>
      <c r="D19" s="552">
        <f t="shared" si="0"/>
        <v>245957</v>
      </c>
      <c r="E19" s="271"/>
      <c r="F19" s="6" t="s">
        <v>259</v>
      </c>
      <c r="G19" s="17">
        <v>6007</v>
      </c>
      <c r="H19" s="17">
        <v>465</v>
      </c>
      <c r="I19" s="17">
        <f t="shared" si="2"/>
        <v>6472</v>
      </c>
      <c r="J19" s="275">
        <f t="shared" si="1"/>
        <v>2.5224789825897504E-2</v>
      </c>
      <c r="K19" s="557"/>
      <c r="L19" s="551"/>
      <c r="M19"/>
      <c r="N19"/>
      <c r="O19"/>
      <c r="P19"/>
    </row>
    <row r="20" spans="1:16" ht="15" x14ac:dyDescent="0.25">
      <c r="A20" s="272" t="s">
        <v>804</v>
      </c>
      <c r="B20" s="551">
        <v>75367</v>
      </c>
      <c r="C20" s="551">
        <v>180294</v>
      </c>
      <c r="D20" s="552">
        <f>+B20+C20</f>
        <v>255661</v>
      </c>
      <c r="E20" s="274"/>
      <c r="F20" s="6" t="s">
        <v>267</v>
      </c>
      <c r="G20" s="17">
        <v>5175</v>
      </c>
      <c r="H20" s="17">
        <v>365</v>
      </c>
      <c r="I20" s="17">
        <f t="shared" si="2"/>
        <v>5540</v>
      </c>
      <c r="J20" s="275">
        <f t="shared" si="1"/>
        <v>2.1592295370128578E-2</v>
      </c>
      <c r="K20" s="557"/>
      <c r="L20"/>
      <c r="M20"/>
      <c r="N20"/>
      <c r="O20"/>
      <c r="P20"/>
    </row>
    <row r="21" spans="1:16" ht="15" x14ac:dyDescent="0.25">
      <c r="A21" s="272" t="s">
        <v>810</v>
      </c>
      <c r="B21" s="551">
        <v>74373</v>
      </c>
      <c r="C21" s="551">
        <v>182641</v>
      </c>
      <c r="D21" s="552">
        <f t="shared" ref="D21:D22" si="3">+B21+C21</f>
        <v>257014</v>
      </c>
      <c r="E21" s="271"/>
      <c r="F21" s="6" t="s">
        <v>253</v>
      </c>
      <c r="G21" s="17">
        <v>2851</v>
      </c>
      <c r="H21" s="17">
        <v>288</v>
      </c>
      <c r="I21" s="17">
        <f t="shared" si="2"/>
        <v>3139</v>
      </c>
      <c r="J21" s="830">
        <f t="shared" si="1"/>
        <v>1.2234334867659496E-2</v>
      </c>
      <c r="K21" s="557"/>
      <c r="L21"/>
      <c r="M21"/>
      <c r="N21"/>
      <c r="O21"/>
      <c r="P21"/>
    </row>
    <row r="22" spans="1:16" ht="15" x14ac:dyDescent="0.25">
      <c r="A22" s="272" t="s">
        <v>889</v>
      </c>
      <c r="B22" s="551">
        <v>75417</v>
      </c>
      <c r="C22" s="551">
        <v>181156</v>
      </c>
      <c r="D22" s="552">
        <f t="shared" si="3"/>
        <v>256573</v>
      </c>
      <c r="E22" s="271"/>
      <c r="F22" s="6" t="s">
        <v>266</v>
      </c>
      <c r="G22" s="17">
        <v>2791</v>
      </c>
      <c r="H22" s="17">
        <v>347</v>
      </c>
      <c r="I22" s="17">
        <f t="shared" si="2"/>
        <v>3138</v>
      </c>
      <c r="J22" s="830">
        <f t="shared" si="1"/>
        <v>1.2230437341419402E-2</v>
      </c>
      <c r="K22" s="557"/>
      <c r="L22"/>
      <c r="M22" s="551"/>
    </row>
    <row r="23" spans="1:16" ht="15" x14ac:dyDescent="0.25">
      <c r="A23" s="272"/>
      <c r="B23" s="551"/>
      <c r="C23" s="551"/>
      <c r="D23" s="552"/>
      <c r="E23" s="271"/>
      <c r="F23" s="6" t="s">
        <v>255</v>
      </c>
      <c r="G23" s="17">
        <v>1283</v>
      </c>
      <c r="H23" s="17">
        <v>163</v>
      </c>
      <c r="I23" s="17">
        <f t="shared" si="2"/>
        <v>1446</v>
      </c>
      <c r="J23" s="276">
        <f t="shared" si="1"/>
        <v>5.6358229431779649E-3</v>
      </c>
      <c r="K23" s="6"/>
      <c r="L23"/>
      <c r="M23" s="551"/>
    </row>
    <row r="24" spans="1:16" ht="15" x14ac:dyDescent="0.25">
      <c r="A24" s="272"/>
      <c r="B24" s="551"/>
      <c r="C24" s="551"/>
      <c r="D24" s="552"/>
      <c r="E24" s="271"/>
      <c r="F24" s="6" t="s">
        <v>308</v>
      </c>
      <c r="G24" s="17">
        <v>1245</v>
      </c>
      <c r="H24" s="17">
        <v>185</v>
      </c>
      <c r="I24" s="17">
        <f t="shared" si="2"/>
        <v>1430</v>
      </c>
      <c r="J24" s="276">
        <f t="shared" si="1"/>
        <v>5.5734625233364379E-3</v>
      </c>
      <c r="K24" s="557"/>
      <c r="L24" s="551"/>
      <c r="M24" s="273"/>
    </row>
    <row r="25" spans="1:16" ht="15" x14ac:dyDescent="0.25">
      <c r="A25" s="272"/>
      <c r="B25" s="551"/>
      <c r="C25" s="551"/>
      <c r="D25" s="552"/>
      <c r="E25" s="274"/>
      <c r="F25" s="6" t="s">
        <v>530</v>
      </c>
      <c r="G25" s="17">
        <v>101</v>
      </c>
      <c r="H25" s="17">
        <v>8</v>
      </c>
      <c r="I25" s="17">
        <f t="shared" si="2"/>
        <v>109</v>
      </c>
      <c r="J25" s="276">
        <f t="shared" si="1"/>
        <v>4.2483036017039986E-4</v>
      </c>
      <c r="K25" s="557"/>
      <c r="M25" s="273"/>
      <c r="O25" s="17"/>
    </row>
    <row r="26" spans="1:16" ht="15" x14ac:dyDescent="0.25">
      <c r="A26" s="272"/>
      <c r="B26" s="551"/>
      <c r="C26" s="551"/>
      <c r="D26" s="552"/>
      <c r="E26" s="271"/>
      <c r="F26" s="6" t="s">
        <v>262</v>
      </c>
      <c r="G26" s="17">
        <v>64</v>
      </c>
      <c r="H26" s="17">
        <v>4</v>
      </c>
      <c r="I26" s="17">
        <f t="shared" si="2"/>
        <v>68</v>
      </c>
      <c r="J26" s="276">
        <f t="shared" si="1"/>
        <v>2.6503178432648797E-4</v>
      </c>
      <c r="K26" s="557"/>
      <c r="M26" s="273"/>
      <c r="O26" s="17"/>
    </row>
    <row r="27" spans="1:16" ht="15" x14ac:dyDescent="0.25">
      <c r="A27" s="272"/>
      <c r="B27" s="551"/>
      <c r="C27" s="551"/>
      <c r="D27" s="552"/>
      <c r="E27" s="274"/>
      <c r="F27" s="6" t="s">
        <v>265</v>
      </c>
      <c r="G27" s="17">
        <v>18</v>
      </c>
      <c r="H27" s="17">
        <v>1</v>
      </c>
      <c r="I27" s="17">
        <f t="shared" si="2"/>
        <v>19</v>
      </c>
      <c r="J27" s="276">
        <f t="shared" si="1"/>
        <v>7.4052998561812815E-5</v>
      </c>
      <c r="K27" s="557"/>
      <c r="M27" s="273"/>
      <c r="O27" s="17"/>
    </row>
    <row r="28" spans="1:16" ht="15" x14ac:dyDescent="0.25">
      <c r="A28" s="197" t="s">
        <v>919</v>
      </c>
      <c r="B28" s="265"/>
      <c r="C28" s="265"/>
      <c r="D28" s="265"/>
      <c r="E28" s="274"/>
      <c r="F28" s="6" t="s">
        <v>258</v>
      </c>
      <c r="G28" s="17">
        <v>11</v>
      </c>
      <c r="H28" s="17">
        <v>5</v>
      </c>
      <c r="I28" s="17">
        <f t="shared" si="2"/>
        <v>16</v>
      </c>
      <c r="J28" s="276">
        <f t="shared" si="1"/>
        <v>6.2360419841526581E-5</v>
      </c>
      <c r="K28" s="273"/>
      <c r="M28" s="273"/>
      <c r="O28" s="17"/>
    </row>
    <row r="29" spans="1:16" ht="15" x14ac:dyDescent="0.25">
      <c r="A29" s="277">
        <v>45444</v>
      </c>
      <c r="B29" s="551">
        <v>73025</v>
      </c>
      <c r="C29" s="551">
        <v>164953</v>
      </c>
      <c r="D29" s="552">
        <f>+B29+C29</f>
        <v>237978</v>
      </c>
      <c r="E29" s="274"/>
      <c r="F29" s="6" t="s">
        <v>257</v>
      </c>
      <c r="G29" s="17">
        <v>8</v>
      </c>
      <c r="H29" s="17">
        <v>8</v>
      </c>
      <c r="I29" s="17">
        <f t="shared" si="2"/>
        <v>16</v>
      </c>
      <c r="J29" s="276">
        <f t="shared" si="1"/>
        <v>6.2360419841526581E-5</v>
      </c>
      <c r="K29" s="273"/>
      <c r="M29" s="273"/>
      <c r="O29" s="17"/>
    </row>
    <row r="30" spans="1:16" ht="15" x14ac:dyDescent="0.25">
      <c r="A30" s="277">
        <v>45809</v>
      </c>
      <c r="B30" s="551">
        <v>75417</v>
      </c>
      <c r="C30" s="551">
        <v>181156</v>
      </c>
      <c r="D30" s="552">
        <f>+B30+C30</f>
        <v>256573</v>
      </c>
      <c r="E30" s="271"/>
      <c r="G30" s="17"/>
      <c r="H30" s="17"/>
      <c r="I30" s="17"/>
      <c r="J30" s="276"/>
      <c r="K30" s="273"/>
      <c r="L30" s="551"/>
    </row>
    <row r="31" spans="1:16" ht="15" x14ac:dyDescent="0.25">
      <c r="A31" s="278" t="s">
        <v>271</v>
      </c>
      <c r="B31" s="564">
        <f>+B30/B29-1</f>
        <v>3.2755905511810957E-2</v>
      </c>
      <c r="C31" s="564">
        <f>+C30/C29-1</f>
        <v>9.8227980091298628E-2</v>
      </c>
      <c r="D31" s="565">
        <f>+D30/D29-1</f>
        <v>7.8137474892637115E-2</v>
      </c>
      <c r="E31" s="10"/>
      <c r="F31" s="279" t="s">
        <v>0</v>
      </c>
      <c r="G31" s="280">
        <f>+SUM(G6:G29)</f>
        <v>236683</v>
      </c>
      <c r="H31" s="280">
        <f t="shared" ref="H31:I31" si="4">+SUM(H6:H29)</f>
        <v>19890</v>
      </c>
      <c r="I31" s="280">
        <f t="shared" si="4"/>
        <v>256573</v>
      </c>
      <c r="J31" s="281">
        <f>SUM(J6:J29)</f>
        <v>1</v>
      </c>
      <c r="K31" s="566"/>
      <c r="L31" s="273"/>
      <c r="M31"/>
    </row>
    <row r="32" spans="1:16" x14ac:dyDescent="0.2">
      <c r="G32" s="10"/>
      <c r="H32" s="10"/>
      <c r="K32" s="6"/>
      <c r="M32" s="17"/>
      <c r="O32" s="17"/>
    </row>
    <row r="33" spans="1:14" ht="12.75" customHeight="1" x14ac:dyDescent="0.2">
      <c r="E33" s="282"/>
      <c r="I33" s="266"/>
    </row>
    <row r="34" spans="1:14" ht="52.5" customHeight="1" x14ac:dyDescent="0.2">
      <c r="A34" s="1076" t="s">
        <v>920</v>
      </c>
      <c r="B34" s="1076"/>
      <c r="C34" s="1076"/>
      <c r="D34" s="1076"/>
      <c r="E34" s="1076"/>
      <c r="F34" s="1076"/>
      <c r="G34" s="1076"/>
      <c r="H34" s="1076"/>
      <c r="I34" s="1076"/>
      <c r="J34" s="193"/>
      <c r="K34" s="10"/>
    </row>
    <row r="36" spans="1:14" ht="12.75" customHeight="1" x14ac:dyDescent="0.2">
      <c r="A36" s="1077" t="s">
        <v>366</v>
      </c>
      <c r="B36" s="1077"/>
      <c r="C36" s="1077"/>
      <c r="D36" s="1077"/>
      <c r="E36" s="1077"/>
      <c r="F36" s="1077"/>
      <c r="G36" s="1077"/>
      <c r="H36" s="1077"/>
      <c r="I36" s="1077"/>
      <c r="J36" s="1077"/>
    </row>
    <row r="37" spans="1:14" x14ac:dyDescent="0.2">
      <c r="A37" s="1078"/>
      <c r="B37" s="1078"/>
      <c r="C37" s="1078"/>
      <c r="D37" s="1078"/>
      <c r="E37" s="1078"/>
      <c r="F37" s="1078"/>
      <c r="G37" s="1078"/>
      <c r="H37" s="1078"/>
      <c r="I37" s="1078"/>
      <c r="J37" s="1078"/>
    </row>
    <row r="38" spans="1:14" ht="22.5" customHeight="1" x14ac:dyDescent="0.2">
      <c r="A38" s="267" t="s">
        <v>367</v>
      </c>
      <c r="B38" s="267" t="s">
        <v>368</v>
      </c>
      <c r="C38" s="267" t="s">
        <v>369</v>
      </c>
      <c r="D38" s="267" t="s">
        <v>370</v>
      </c>
      <c r="E38" s="267" t="s">
        <v>371</v>
      </c>
      <c r="F38" s="267" t="s">
        <v>372</v>
      </c>
      <c r="G38" s="267" t="s">
        <v>373</v>
      </c>
      <c r="H38" s="267" t="s">
        <v>374</v>
      </c>
      <c r="I38" s="267" t="s">
        <v>375</v>
      </c>
      <c r="J38" s="267" t="s">
        <v>376</v>
      </c>
      <c r="K38" s="283" t="s">
        <v>342</v>
      </c>
      <c r="L38" s="267" t="s">
        <v>343</v>
      </c>
      <c r="M38" s="267" t="s">
        <v>344</v>
      </c>
      <c r="N38" s="267" t="s">
        <v>0</v>
      </c>
    </row>
    <row r="39" spans="1:14" x14ac:dyDescent="0.2">
      <c r="A39" s="284">
        <v>2000</v>
      </c>
      <c r="B39" s="285">
        <v>6</v>
      </c>
      <c r="C39" s="285">
        <v>4</v>
      </c>
      <c r="D39" s="285">
        <v>2</v>
      </c>
      <c r="E39" s="285">
        <v>3</v>
      </c>
      <c r="F39" s="285">
        <v>3</v>
      </c>
      <c r="G39" s="285">
        <v>6</v>
      </c>
      <c r="H39" s="285">
        <v>8</v>
      </c>
      <c r="I39" s="285">
        <v>0</v>
      </c>
      <c r="J39" s="286">
        <v>0</v>
      </c>
      <c r="K39" s="286">
        <v>7</v>
      </c>
      <c r="L39" s="286">
        <v>8</v>
      </c>
      <c r="M39" s="286">
        <v>7</v>
      </c>
      <c r="N39" s="287">
        <f>SUM(B39:M39)</f>
        <v>54</v>
      </c>
    </row>
    <row r="40" spans="1:14" x14ac:dyDescent="0.2">
      <c r="A40" s="284">
        <v>2001</v>
      </c>
      <c r="B40" s="285">
        <v>2</v>
      </c>
      <c r="C40" s="285">
        <v>9</v>
      </c>
      <c r="D40" s="285">
        <v>5</v>
      </c>
      <c r="E40" s="285">
        <v>5</v>
      </c>
      <c r="F40" s="285">
        <v>8</v>
      </c>
      <c r="G40" s="285">
        <v>3</v>
      </c>
      <c r="H40" s="285">
        <v>8</v>
      </c>
      <c r="I40" s="285">
        <v>8</v>
      </c>
      <c r="J40" s="286">
        <v>4</v>
      </c>
      <c r="K40" s="286">
        <v>5</v>
      </c>
      <c r="L40" s="286">
        <v>4</v>
      </c>
      <c r="M40" s="286">
        <v>5</v>
      </c>
      <c r="N40" s="287">
        <f t="shared" ref="N40:N63" si="5">SUM(B40:M40)</f>
        <v>66</v>
      </c>
    </row>
    <row r="41" spans="1:14" x14ac:dyDescent="0.2">
      <c r="A41" s="284">
        <v>2002</v>
      </c>
      <c r="B41" s="285">
        <v>18</v>
      </c>
      <c r="C41" s="285">
        <v>2</v>
      </c>
      <c r="D41" s="285">
        <v>4</v>
      </c>
      <c r="E41" s="285">
        <v>5</v>
      </c>
      <c r="F41" s="285">
        <v>5</v>
      </c>
      <c r="G41" s="285">
        <v>4</v>
      </c>
      <c r="H41" s="285">
        <v>4</v>
      </c>
      <c r="I41" s="285">
        <v>4</v>
      </c>
      <c r="J41" s="286">
        <v>4</v>
      </c>
      <c r="K41" s="286">
        <v>7</v>
      </c>
      <c r="L41" s="286">
        <v>8</v>
      </c>
      <c r="M41" s="286">
        <v>1</v>
      </c>
      <c r="N41" s="287">
        <f t="shared" si="5"/>
        <v>66</v>
      </c>
    </row>
    <row r="42" spans="1:14" x14ac:dyDescent="0.2">
      <c r="A42" s="284">
        <v>2003</v>
      </c>
      <c r="B42" s="285">
        <v>4</v>
      </c>
      <c r="C42" s="285">
        <v>8</v>
      </c>
      <c r="D42" s="285">
        <v>5</v>
      </c>
      <c r="E42" s="285">
        <v>6</v>
      </c>
      <c r="F42" s="285">
        <v>5</v>
      </c>
      <c r="G42" s="285">
        <v>3</v>
      </c>
      <c r="H42" s="285">
        <v>4</v>
      </c>
      <c r="I42" s="285">
        <v>5</v>
      </c>
      <c r="J42" s="286">
        <v>3</v>
      </c>
      <c r="K42" s="286">
        <v>3</v>
      </c>
      <c r="L42" s="286">
        <v>4</v>
      </c>
      <c r="M42" s="286">
        <v>3</v>
      </c>
      <c r="N42" s="287">
        <f t="shared" si="5"/>
        <v>53</v>
      </c>
    </row>
    <row r="43" spans="1:14" x14ac:dyDescent="0.2">
      <c r="A43" s="284">
        <v>2004</v>
      </c>
      <c r="B43" s="285">
        <v>2</v>
      </c>
      <c r="C43" s="285">
        <v>9</v>
      </c>
      <c r="D43" s="285">
        <v>8</v>
      </c>
      <c r="E43" s="285">
        <v>5</v>
      </c>
      <c r="F43" s="285">
        <v>2</v>
      </c>
      <c r="G43" s="285">
        <v>9</v>
      </c>
      <c r="H43" s="285">
        <v>1</v>
      </c>
      <c r="I43" s="285">
        <v>3</v>
      </c>
      <c r="J43" s="286">
        <v>4</v>
      </c>
      <c r="K43" s="286">
        <v>7</v>
      </c>
      <c r="L43" s="286">
        <v>5</v>
      </c>
      <c r="M43" s="286">
        <v>1</v>
      </c>
      <c r="N43" s="287">
        <f t="shared" si="5"/>
        <v>56</v>
      </c>
    </row>
    <row r="44" spans="1:14" x14ac:dyDescent="0.2">
      <c r="A44" s="284">
        <v>2005</v>
      </c>
      <c r="B44" s="285">
        <v>3</v>
      </c>
      <c r="C44" s="285">
        <v>8</v>
      </c>
      <c r="D44" s="285">
        <v>6</v>
      </c>
      <c r="E44" s="285">
        <v>6</v>
      </c>
      <c r="F44" s="285">
        <v>6</v>
      </c>
      <c r="G44" s="285">
        <v>3</v>
      </c>
      <c r="H44" s="285">
        <v>5</v>
      </c>
      <c r="I44" s="285">
        <v>3</v>
      </c>
      <c r="J44" s="286">
        <v>7</v>
      </c>
      <c r="K44" s="286">
        <v>5</v>
      </c>
      <c r="L44" s="286">
        <v>8</v>
      </c>
      <c r="M44" s="286">
        <v>9</v>
      </c>
      <c r="N44" s="287">
        <f t="shared" si="5"/>
        <v>69</v>
      </c>
    </row>
    <row r="45" spans="1:14" x14ac:dyDescent="0.2">
      <c r="A45" s="284">
        <v>2006</v>
      </c>
      <c r="B45" s="285">
        <v>6</v>
      </c>
      <c r="C45" s="285">
        <v>7</v>
      </c>
      <c r="D45" s="285">
        <v>6</v>
      </c>
      <c r="E45" s="285">
        <v>3</v>
      </c>
      <c r="F45" s="285">
        <v>6</v>
      </c>
      <c r="G45" s="285">
        <v>5</v>
      </c>
      <c r="H45" s="285">
        <v>6</v>
      </c>
      <c r="I45" s="285">
        <v>5</v>
      </c>
      <c r="J45" s="286">
        <v>4</v>
      </c>
      <c r="K45" s="286">
        <v>9</v>
      </c>
      <c r="L45" s="286">
        <v>4</v>
      </c>
      <c r="M45" s="286">
        <v>4</v>
      </c>
      <c r="N45" s="287">
        <f t="shared" si="5"/>
        <v>65</v>
      </c>
    </row>
    <row r="46" spans="1:14" x14ac:dyDescent="0.2">
      <c r="A46" s="284">
        <v>2007</v>
      </c>
      <c r="B46" s="285">
        <v>5</v>
      </c>
      <c r="C46" s="285">
        <v>6</v>
      </c>
      <c r="D46" s="285">
        <v>7</v>
      </c>
      <c r="E46" s="285">
        <v>3</v>
      </c>
      <c r="F46" s="285">
        <v>7</v>
      </c>
      <c r="G46" s="285">
        <v>6</v>
      </c>
      <c r="H46" s="285">
        <v>4</v>
      </c>
      <c r="I46" s="285">
        <v>6</v>
      </c>
      <c r="J46" s="286">
        <v>5</v>
      </c>
      <c r="K46" s="286">
        <v>6</v>
      </c>
      <c r="L46" s="286">
        <v>5</v>
      </c>
      <c r="M46" s="286">
        <v>2</v>
      </c>
      <c r="N46" s="287">
        <f t="shared" si="5"/>
        <v>62</v>
      </c>
    </row>
    <row r="47" spans="1:14" x14ac:dyDescent="0.2">
      <c r="A47" s="284">
        <v>2008</v>
      </c>
      <c r="B47" s="285">
        <v>13</v>
      </c>
      <c r="C47" s="285">
        <v>4</v>
      </c>
      <c r="D47" s="285">
        <v>7</v>
      </c>
      <c r="E47" s="285">
        <v>6</v>
      </c>
      <c r="F47" s="285">
        <v>3</v>
      </c>
      <c r="G47" s="285">
        <v>5</v>
      </c>
      <c r="H47" s="285">
        <v>6</v>
      </c>
      <c r="I47" s="285">
        <v>6</v>
      </c>
      <c r="J47" s="286">
        <v>5</v>
      </c>
      <c r="K47" s="286">
        <v>3</v>
      </c>
      <c r="L47" s="286">
        <v>3</v>
      </c>
      <c r="M47" s="286">
        <v>3</v>
      </c>
      <c r="N47" s="287">
        <f t="shared" si="5"/>
        <v>64</v>
      </c>
    </row>
    <row r="48" spans="1:14" x14ac:dyDescent="0.2">
      <c r="A48" s="284">
        <v>2009</v>
      </c>
      <c r="B48" s="285">
        <v>4</v>
      </c>
      <c r="C48" s="285">
        <v>14</v>
      </c>
      <c r="D48" s="285">
        <v>6</v>
      </c>
      <c r="E48" s="285">
        <v>2</v>
      </c>
      <c r="F48" s="285">
        <v>3</v>
      </c>
      <c r="G48" s="285">
        <v>9</v>
      </c>
      <c r="H48" s="285">
        <v>5</v>
      </c>
      <c r="I48" s="285">
        <v>4</v>
      </c>
      <c r="J48" s="286">
        <v>2</v>
      </c>
      <c r="K48" s="286">
        <v>1</v>
      </c>
      <c r="L48" s="286">
        <v>4</v>
      </c>
      <c r="M48" s="286">
        <v>2</v>
      </c>
      <c r="N48" s="287">
        <f t="shared" si="5"/>
        <v>56</v>
      </c>
    </row>
    <row r="49" spans="1:15" x14ac:dyDescent="0.2">
      <c r="A49" s="284">
        <v>2010</v>
      </c>
      <c r="B49" s="285">
        <v>5</v>
      </c>
      <c r="C49" s="285">
        <v>13</v>
      </c>
      <c r="D49" s="285">
        <v>1</v>
      </c>
      <c r="E49" s="285">
        <v>6</v>
      </c>
      <c r="F49" s="285">
        <v>5</v>
      </c>
      <c r="G49" s="285">
        <v>9</v>
      </c>
      <c r="H49" s="285">
        <v>6</v>
      </c>
      <c r="I49" s="285">
        <v>4</v>
      </c>
      <c r="J49" s="286">
        <v>3</v>
      </c>
      <c r="K49" s="286">
        <v>4</v>
      </c>
      <c r="L49" s="286">
        <v>4</v>
      </c>
      <c r="M49" s="286">
        <v>6</v>
      </c>
      <c r="N49" s="287">
        <f t="shared" si="5"/>
        <v>66</v>
      </c>
    </row>
    <row r="50" spans="1:15" x14ac:dyDescent="0.2">
      <c r="A50" s="284">
        <v>2011</v>
      </c>
      <c r="B50" s="285">
        <v>4</v>
      </c>
      <c r="C50" s="285">
        <v>8</v>
      </c>
      <c r="D50" s="285">
        <v>3</v>
      </c>
      <c r="E50" s="285">
        <v>5</v>
      </c>
      <c r="F50" s="285">
        <v>6</v>
      </c>
      <c r="G50" s="285">
        <v>5</v>
      </c>
      <c r="H50" s="285">
        <v>4</v>
      </c>
      <c r="I50" s="285">
        <v>5</v>
      </c>
      <c r="J50" s="286">
        <v>4</v>
      </c>
      <c r="K50" s="286">
        <v>5</v>
      </c>
      <c r="L50" s="286">
        <v>1</v>
      </c>
      <c r="M50" s="286">
        <v>3</v>
      </c>
      <c r="N50" s="287">
        <f t="shared" si="5"/>
        <v>53</v>
      </c>
    </row>
    <row r="51" spans="1:15" x14ac:dyDescent="0.2">
      <c r="A51" s="284">
        <v>2012</v>
      </c>
      <c r="B51" s="285">
        <v>2</v>
      </c>
      <c r="C51" s="285">
        <v>6</v>
      </c>
      <c r="D51" s="285">
        <v>9</v>
      </c>
      <c r="E51" s="285">
        <v>2</v>
      </c>
      <c r="F51" s="285">
        <v>4</v>
      </c>
      <c r="G51" s="285">
        <v>2</v>
      </c>
      <c r="H51" s="285">
        <v>5</v>
      </c>
      <c r="I51" s="285">
        <v>5</v>
      </c>
      <c r="J51" s="286">
        <v>4</v>
      </c>
      <c r="K51" s="286">
        <v>7</v>
      </c>
      <c r="L51" s="286">
        <v>4</v>
      </c>
      <c r="M51" s="286">
        <v>4</v>
      </c>
      <c r="N51" s="287">
        <f t="shared" si="5"/>
        <v>54</v>
      </c>
      <c r="O51" s="288"/>
    </row>
    <row r="52" spans="1:15" x14ac:dyDescent="0.2">
      <c r="A52" s="284">
        <v>2013</v>
      </c>
      <c r="B52" s="285">
        <v>4</v>
      </c>
      <c r="C52" s="285">
        <v>6</v>
      </c>
      <c r="D52" s="285">
        <v>5</v>
      </c>
      <c r="E52" s="285">
        <v>6</v>
      </c>
      <c r="F52" s="285">
        <v>1</v>
      </c>
      <c r="G52" s="285">
        <v>4</v>
      </c>
      <c r="H52" s="285">
        <v>4</v>
      </c>
      <c r="I52" s="285">
        <v>4</v>
      </c>
      <c r="J52" s="286">
        <v>5</v>
      </c>
      <c r="K52" s="286">
        <v>2</v>
      </c>
      <c r="L52" s="286">
        <v>4</v>
      </c>
      <c r="M52" s="286">
        <v>2</v>
      </c>
      <c r="N52" s="287">
        <f t="shared" si="5"/>
        <v>47</v>
      </c>
      <c r="O52" s="288"/>
    </row>
    <row r="53" spans="1:15" x14ac:dyDescent="0.2">
      <c r="A53" s="284">
        <v>2014</v>
      </c>
      <c r="B53" s="285">
        <v>6</v>
      </c>
      <c r="C53" s="285">
        <v>1</v>
      </c>
      <c r="D53" s="285">
        <v>1</v>
      </c>
      <c r="E53" s="285">
        <v>1</v>
      </c>
      <c r="F53" s="285">
        <v>1</v>
      </c>
      <c r="G53" s="285">
        <v>3</v>
      </c>
      <c r="H53" s="285">
        <v>7</v>
      </c>
      <c r="I53" s="285">
        <v>2</v>
      </c>
      <c r="J53" s="286">
        <v>2</v>
      </c>
      <c r="K53" s="286">
        <v>0</v>
      </c>
      <c r="L53" s="286">
        <v>1</v>
      </c>
      <c r="M53" s="286">
        <v>7</v>
      </c>
      <c r="N53" s="287">
        <f t="shared" si="5"/>
        <v>32</v>
      </c>
      <c r="O53" s="288"/>
    </row>
    <row r="54" spans="1:15" x14ac:dyDescent="0.2">
      <c r="A54" s="284">
        <v>2015</v>
      </c>
      <c r="B54" s="285">
        <v>5</v>
      </c>
      <c r="C54" s="285">
        <v>2</v>
      </c>
      <c r="D54" s="285">
        <v>7</v>
      </c>
      <c r="E54" s="285">
        <v>2</v>
      </c>
      <c r="F54" s="285">
        <v>0</v>
      </c>
      <c r="G54" s="285">
        <v>2</v>
      </c>
      <c r="H54" s="285">
        <v>1</v>
      </c>
      <c r="I54" s="285">
        <v>2</v>
      </c>
      <c r="J54" s="286">
        <v>2</v>
      </c>
      <c r="K54" s="286">
        <v>3</v>
      </c>
      <c r="L54" s="286">
        <v>3</v>
      </c>
      <c r="M54" s="286">
        <v>0</v>
      </c>
      <c r="N54" s="287">
        <f t="shared" si="5"/>
        <v>29</v>
      </c>
      <c r="O54" s="288"/>
    </row>
    <row r="55" spans="1:15" x14ac:dyDescent="0.2">
      <c r="A55" s="284">
        <v>2016</v>
      </c>
      <c r="B55" s="285">
        <v>4</v>
      </c>
      <c r="C55" s="285">
        <v>3</v>
      </c>
      <c r="D55" s="285">
        <v>3</v>
      </c>
      <c r="E55" s="285">
        <v>1</v>
      </c>
      <c r="F55" s="285">
        <v>6</v>
      </c>
      <c r="G55" s="285">
        <v>2</v>
      </c>
      <c r="H55" s="285">
        <v>2</v>
      </c>
      <c r="I55" s="285">
        <v>3</v>
      </c>
      <c r="J55" s="286">
        <v>4</v>
      </c>
      <c r="K55" s="286">
        <v>1</v>
      </c>
      <c r="L55" s="286">
        <v>2</v>
      </c>
      <c r="M55" s="286">
        <v>3</v>
      </c>
      <c r="N55" s="287">
        <f t="shared" si="5"/>
        <v>34</v>
      </c>
      <c r="O55" s="288"/>
    </row>
    <row r="56" spans="1:15" x14ac:dyDescent="0.2">
      <c r="A56" s="284">
        <v>2017</v>
      </c>
      <c r="B56" s="285">
        <v>5</v>
      </c>
      <c r="C56" s="285">
        <v>5</v>
      </c>
      <c r="D56" s="285">
        <v>3</v>
      </c>
      <c r="E56" s="285">
        <v>2</v>
      </c>
      <c r="F56" s="285">
        <v>6</v>
      </c>
      <c r="G56" s="285">
        <v>1</v>
      </c>
      <c r="H56" s="285">
        <v>3</v>
      </c>
      <c r="I56" s="285">
        <v>4</v>
      </c>
      <c r="J56" s="286">
        <v>2</v>
      </c>
      <c r="K56" s="286">
        <v>8</v>
      </c>
      <c r="L56" s="286">
        <v>0</v>
      </c>
      <c r="M56" s="286">
        <v>2</v>
      </c>
      <c r="N56" s="287">
        <f t="shared" si="5"/>
        <v>41</v>
      </c>
      <c r="O56" s="288"/>
    </row>
    <row r="57" spans="1:15" x14ac:dyDescent="0.2">
      <c r="A57" s="284">
        <v>2018</v>
      </c>
      <c r="B57" s="285">
        <v>2</v>
      </c>
      <c r="C57" s="285">
        <v>1</v>
      </c>
      <c r="D57" s="285">
        <v>2</v>
      </c>
      <c r="E57" s="285">
        <v>5</v>
      </c>
      <c r="F57" s="285">
        <v>3</v>
      </c>
      <c r="G57" s="285">
        <v>2</v>
      </c>
      <c r="H57" s="285">
        <v>1</v>
      </c>
      <c r="I57" s="285">
        <v>3</v>
      </c>
      <c r="J57" s="286">
        <v>2</v>
      </c>
      <c r="K57" s="286">
        <v>2</v>
      </c>
      <c r="L57" s="286">
        <v>3</v>
      </c>
      <c r="M57" s="286">
        <v>1</v>
      </c>
      <c r="N57" s="287">
        <f t="shared" si="5"/>
        <v>27</v>
      </c>
      <c r="O57" s="288"/>
    </row>
    <row r="58" spans="1:15" x14ac:dyDescent="0.2">
      <c r="A58" s="284">
        <v>2019</v>
      </c>
      <c r="B58" s="285">
        <v>4</v>
      </c>
      <c r="C58" s="285">
        <v>2</v>
      </c>
      <c r="D58" s="285">
        <v>1</v>
      </c>
      <c r="E58" s="285">
        <v>4</v>
      </c>
      <c r="F58" s="285">
        <v>4</v>
      </c>
      <c r="G58" s="285">
        <v>3</v>
      </c>
      <c r="H58" s="285">
        <v>3</v>
      </c>
      <c r="I58" s="285">
        <v>3</v>
      </c>
      <c r="J58" s="286">
        <v>3</v>
      </c>
      <c r="K58" s="286">
        <v>1</v>
      </c>
      <c r="L58" s="286">
        <v>6</v>
      </c>
      <c r="M58" s="286">
        <v>6</v>
      </c>
      <c r="N58" s="287">
        <f t="shared" si="5"/>
        <v>40</v>
      </c>
      <c r="O58" s="288"/>
    </row>
    <row r="59" spans="1:15" x14ac:dyDescent="0.2">
      <c r="A59" s="284">
        <v>2020</v>
      </c>
      <c r="B59" s="285">
        <v>2</v>
      </c>
      <c r="C59" s="285">
        <v>5</v>
      </c>
      <c r="D59" s="285">
        <v>3</v>
      </c>
      <c r="E59" s="285">
        <v>0</v>
      </c>
      <c r="F59" s="285">
        <v>2</v>
      </c>
      <c r="G59" s="285">
        <v>1</v>
      </c>
      <c r="H59" s="285">
        <v>1</v>
      </c>
      <c r="I59" s="285">
        <v>0</v>
      </c>
      <c r="J59" s="286">
        <v>0</v>
      </c>
      <c r="K59" s="286">
        <v>0</v>
      </c>
      <c r="L59" s="286">
        <v>1</v>
      </c>
      <c r="M59" s="286">
        <v>5</v>
      </c>
      <c r="N59" s="287">
        <f t="shared" si="5"/>
        <v>20</v>
      </c>
    </row>
    <row r="60" spans="1:15" x14ac:dyDescent="0.2">
      <c r="A60" s="284">
        <v>2021</v>
      </c>
      <c r="B60" s="285">
        <v>1</v>
      </c>
      <c r="C60" s="285">
        <v>1</v>
      </c>
      <c r="D60" s="285">
        <v>1</v>
      </c>
      <c r="E60" s="285">
        <v>0</v>
      </c>
      <c r="F60" s="285">
        <v>1</v>
      </c>
      <c r="G60" s="285">
        <v>28</v>
      </c>
      <c r="H60" s="285">
        <v>2</v>
      </c>
      <c r="I60" s="285">
        <v>19</v>
      </c>
      <c r="J60" s="286">
        <v>2</v>
      </c>
      <c r="K60" s="286">
        <v>2</v>
      </c>
      <c r="L60" s="286">
        <v>5</v>
      </c>
      <c r="M60" s="286">
        <v>1</v>
      </c>
      <c r="N60" s="287">
        <f t="shared" si="5"/>
        <v>63</v>
      </c>
    </row>
    <row r="61" spans="1:15" x14ac:dyDescent="0.2">
      <c r="A61" s="284">
        <v>2022</v>
      </c>
      <c r="B61" s="285">
        <v>2</v>
      </c>
      <c r="C61" s="285">
        <v>3</v>
      </c>
      <c r="D61" s="285">
        <v>5</v>
      </c>
      <c r="E61" s="285">
        <v>3</v>
      </c>
      <c r="F61" s="285">
        <v>2</v>
      </c>
      <c r="G61" s="285">
        <v>0</v>
      </c>
      <c r="H61" s="285">
        <v>1</v>
      </c>
      <c r="I61" s="285">
        <v>5</v>
      </c>
      <c r="J61" s="286">
        <v>8</v>
      </c>
      <c r="K61" s="286">
        <v>4</v>
      </c>
      <c r="L61" s="286">
        <v>2</v>
      </c>
      <c r="M61" s="286">
        <v>4</v>
      </c>
      <c r="N61" s="287">
        <f t="shared" si="5"/>
        <v>39</v>
      </c>
    </row>
    <row r="62" spans="1:15" x14ac:dyDescent="0.2">
      <c r="A62" s="284">
        <v>2023</v>
      </c>
      <c r="B62" s="285">
        <v>2</v>
      </c>
      <c r="C62" s="285">
        <v>1</v>
      </c>
      <c r="D62" s="285">
        <v>1</v>
      </c>
      <c r="E62" s="285">
        <v>1</v>
      </c>
      <c r="F62" s="285">
        <v>27</v>
      </c>
      <c r="G62" s="285">
        <v>3</v>
      </c>
      <c r="H62" s="285">
        <v>1</v>
      </c>
      <c r="I62" s="285">
        <v>6</v>
      </c>
      <c r="J62" s="286">
        <v>3</v>
      </c>
      <c r="K62" s="286">
        <v>2</v>
      </c>
      <c r="L62" s="286">
        <v>1</v>
      </c>
      <c r="M62" s="286">
        <v>3</v>
      </c>
      <c r="N62" s="287">
        <f t="shared" si="5"/>
        <v>51</v>
      </c>
    </row>
    <row r="63" spans="1:15" x14ac:dyDescent="0.2">
      <c r="A63" s="284">
        <v>2024</v>
      </c>
      <c r="B63" s="285">
        <v>3</v>
      </c>
      <c r="C63" s="285">
        <v>3</v>
      </c>
      <c r="D63" s="285">
        <v>2</v>
      </c>
      <c r="E63" s="285">
        <v>1</v>
      </c>
      <c r="F63" s="285">
        <v>1</v>
      </c>
      <c r="G63" s="285">
        <v>2</v>
      </c>
      <c r="H63" s="285">
        <v>2</v>
      </c>
      <c r="I63" s="285">
        <v>3</v>
      </c>
      <c r="J63" s="286">
        <v>2</v>
      </c>
      <c r="K63" s="286">
        <v>1</v>
      </c>
      <c r="L63" s="286">
        <v>2</v>
      </c>
      <c r="M63" s="286">
        <v>0</v>
      </c>
      <c r="N63" s="287">
        <f t="shared" si="5"/>
        <v>22</v>
      </c>
    </row>
    <row r="64" spans="1:15" x14ac:dyDescent="0.2">
      <c r="A64" s="289" t="s">
        <v>605</v>
      </c>
      <c r="B64" s="290">
        <v>1</v>
      </c>
      <c r="C64" s="290">
        <v>0</v>
      </c>
      <c r="D64" s="290">
        <v>1</v>
      </c>
      <c r="E64" s="290">
        <v>2</v>
      </c>
      <c r="F64" s="290">
        <v>3</v>
      </c>
      <c r="G64" s="290">
        <v>1</v>
      </c>
      <c r="H64" s="290"/>
      <c r="I64" s="290"/>
      <c r="J64" s="290"/>
      <c r="K64" s="290"/>
      <c r="L64" s="290"/>
      <c r="M64" s="290"/>
      <c r="N64" s="290">
        <f>+SUM(B64:M64)</f>
        <v>8</v>
      </c>
    </row>
    <row r="65" spans="1:14" x14ac:dyDescent="0.2">
      <c r="A65" s="585"/>
      <c r="B65" s="586"/>
      <c r="C65" s="586"/>
      <c r="D65" s="586"/>
      <c r="E65" s="586"/>
      <c r="F65" s="586"/>
      <c r="G65" s="586"/>
      <c r="H65" s="586"/>
      <c r="I65" s="586"/>
      <c r="J65" s="586"/>
      <c r="K65" s="586"/>
      <c r="L65" s="586"/>
      <c r="M65" s="586"/>
      <c r="N65" s="586"/>
    </row>
    <row r="66" spans="1:14" ht="31.5" customHeight="1" x14ac:dyDescent="0.2">
      <c r="A66" s="1079" t="s">
        <v>921</v>
      </c>
      <c r="B66" s="1079"/>
      <c r="C66" s="1079"/>
      <c r="D66" s="1079"/>
      <c r="E66" s="1079"/>
      <c r="F66" s="1079"/>
      <c r="G66" s="1079"/>
      <c r="H66" s="1079"/>
      <c r="I66" s="1079"/>
      <c r="J66" s="1079"/>
      <c r="K66" s="1079"/>
      <c r="L66" s="1079"/>
      <c r="M66" s="1079"/>
      <c r="N66" s="1079"/>
    </row>
    <row r="67" spans="1:14" x14ac:dyDescent="0.2">
      <c r="A67" s="200"/>
      <c r="B67" s="200"/>
      <c r="C67" s="200"/>
      <c r="D67" s="200"/>
      <c r="E67" s="200"/>
      <c r="F67" s="200"/>
      <c r="G67" s="200"/>
      <c r="H67" s="200"/>
      <c r="I67" s="200"/>
      <c r="J67" s="200"/>
      <c r="K67" s="200"/>
      <c r="L67" s="200"/>
      <c r="M67" s="200"/>
      <c r="N67" s="200"/>
    </row>
    <row r="68" spans="1:14" ht="13.5" customHeight="1" x14ac:dyDescent="0.2">
      <c r="A68" s="200"/>
      <c r="B68" s="200"/>
      <c r="C68" s="200"/>
      <c r="D68" s="200"/>
      <c r="E68" s="200"/>
      <c r="F68" s="200"/>
      <c r="G68" s="200"/>
      <c r="H68" s="200"/>
      <c r="I68" s="200"/>
      <c r="J68" s="200"/>
      <c r="K68" s="200"/>
      <c r="L68" s="200"/>
      <c r="M68" s="200"/>
      <c r="N68" s="200"/>
    </row>
  </sheetData>
  <mergeCells count="6">
    <mergeCell ref="A66:N66"/>
    <mergeCell ref="A2:D2"/>
    <mergeCell ref="A4:D4"/>
    <mergeCell ref="A34:I34"/>
    <mergeCell ref="A36:J36"/>
    <mergeCell ref="A37:J37"/>
  </mergeCells>
  <printOptions horizontalCentered="1" verticalCentered="1"/>
  <pageMargins left="0" right="0" top="0" bottom="0" header="0.31496062992125984" footer="0.31496062992125984"/>
  <pageSetup paperSize="9" scale="5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A9547-FC63-4518-93E6-E90B761DB955}">
  <sheetPr>
    <tabColor rgb="FF002060"/>
  </sheetPr>
  <dimension ref="A1:T22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1" max="1" width="16.5703125" style="1" customWidth="1"/>
    <col min="2" max="13" width="9.85546875" style="1" customWidth="1"/>
    <col min="14" max="16" width="10.140625" style="1" customWidth="1"/>
    <col min="17" max="19" width="10.28515625" style="1" customWidth="1"/>
    <col min="20" max="20" width="3.28515625" style="1" customWidth="1"/>
    <col min="21" max="16384" width="11.42578125" style="1"/>
  </cols>
  <sheetData>
    <row r="1" spans="1:20" ht="13.5" customHeight="1" x14ac:dyDescent="0.25">
      <c r="A1" s="107" t="s">
        <v>377</v>
      </c>
    </row>
    <row r="2" spans="1:20" ht="15" customHeight="1" x14ac:dyDescent="0.25">
      <c r="A2" s="580" t="s">
        <v>529</v>
      </c>
    </row>
    <row r="3" spans="1:20" x14ac:dyDescent="0.25">
      <c r="A3" s="265"/>
    </row>
    <row r="4" spans="1:20" x14ac:dyDescent="0.25">
      <c r="A4" s="265" t="s">
        <v>378</v>
      </c>
    </row>
    <row r="6" spans="1:20" x14ac:dyDescent="0.25">
      <c r="A6" s="291" t="s">
        <v>379</v>
      </c>
      <c r="B6" s="292">
        <v>45292</v>
      </c>
      <c r="C6" s="292">
        <v>45323</v>
      </c>
      <c r="D6" s="292">
        <v>45352</v>
      </c>
      <c r="E6" s="292">
        <v>45383</v>
      </c>
      <c r="F6" s="292">
        <v>45413</v>
      </c>
      <c r="G6" s="292">
        <v>45444</v>
      </c>
      <c r="H6" s="292">
        <v>45474</v>
      </c>
      <c r="I6" s="292">
        <v>45505</v>
      </c>
      <c r="J6" s="292">
        <v>45536</v>
      </c>
      <c r="K6" s="292">
        <v>45566</v>
      </c>
      <c r="L6" s="292">
        <v>45597</v>
      </c>
      <c r="M6" s="292">
        <v>45627</v>
      </c>
      <c r="N6" s="292">
        <v>45658</v>
      </c>
      <c r="O6" s="292">
        <v>45689</v>
      </c>
      <c r="P6" s="292">
        <v>45717</v>
      </c>
      <c r="Q6" s="292">
        <v>45748</v>
      </c>
      <c r="R6" s="292">
        <v>45778</v>
      </c>
      <c r="S6" s="292">
        <v>45809</v>
      </c>
    </row>
    <row r="7" spans="1:20" x14ac:dyDescent="0.25">
      <c r="A7" s="293" t="s">
        <v>380</v>
      </c>
      <c r="B7" s="294">
        <v>213416</v>
      </c>
      <c r="C7" s="294">
        <v>214573</v>
      </c>
      <c r="D7" s="294">
        <v>217755</v>
      </c>
      <c r="E7" s="294">
        <v>213764</v>
      </c>
      <c r="F7" s="294">
        <v>217868</v>
      </c>
      <c r="G7" s="294">
        <v>219981</v>
      </c>
      <c r="H7" s="294">
        <v>220927</v>
      </c>
      <c r="I7" s="294">
        <v>225376</v>
      </c>
      <c r="J7" s="294">
        <v>227770</v>
      </c>
      <c r="K7" s="294">
        <v>230768</v>
      </c>
      <c r="L7" s="294">
        <v>227494</v>
      </c>
      <c r="M7" s="294">
        <v>227858</v>
      </c>
      <c r="N7" s="294">
        <v>227217</v>
      </c>
      <c r="O7" s="294">
        <v>218345</v>
      </c>
      <c r="P7" s="294">
        <v>226400</v>
      </c>
      <c r="Q7" s="294">
        <v>235983</v>
      </c>
      <c r="R7" s="294">
        <v>237512</v>
      </c>
      <c r="S7" s="294">
        <v>236683</v>
      </c>
      <c r="T7" s="587"/>
    </row>
    <row r="8" spans="1:20" x14ac:dyDescent="0.25">
      <c r="A8" s="295" t="s">
        <v>381</v>
      </c>
      <c r="B8" s="294">
        <v>16561</v>
      </c>
      <c r="C8" s="294">
        <v>16918</v>
      </c>
      <c r="D8" s="294">
        <v>17264</v>
      </c>
      <c r="E8" s="294">
        <v>17283</v>
      </c>
      <c r="F8" s="294">
        <v>17656</v>
      </c>
      <c r="G8" s="294">
        <v>17997</v>
      </c>
      <c r="H8" s="294">
        <v>18341</v>
      </c>
      <c r="I8" s="294">
        <v>18637</v>
      </c>
      <c r="J8" s="294">
        <v>18574</v>
      </c>
      <c r="K8" s="294">
        <v>19259</v>
      </c>
      <c r="L8" s="294">
        <v>19398</v>
      </c>
      <c r="M8" s="294">
        <v>19289</v>
      </c>
      <c r="N8" s="294">
        <v>19051</v>
      </c>
      <c r="O8" s="294">
        <v>18683</v>
      </c>
      <c r="P8" s="294">
        <v>19557</v>
      </c>
      <c r="Q8" s="294">
        <v>19678</v>
      </c>
      <c r="R8" s="294">
        <v>19502</v>
      </c>
      <c r="S8" s="294">
        <v>19890</v>
      </c>
      <c r="T8" s="587"/>
    </row>
    <row r="9" spans="1:20" x14ac:dyDescent="0.25">
      <c r="A9" s="296" t="s">
        <v>382</v>
      </c>
      <c r="B9" s="297">
        <f t="shared" ref="B9:S9" si="0">B7+B8</f>
        <v>229977</v>
      </c>
      <c r="C9" s="297">
        <f t="shared" si="0"/>
        <v>231491</v>
      </c>
      <c r="D9" s="297">
        <f t="shared" si="0"/>
        <v>235019</v>
      </c>
      <c r="E9" s="297">
        <f t="shared" si="0"/>
        <v>231047</v>
      </c>
      <c r="F9" s="297">
        <f t="shared" si="0"/>
        <v>235524</v>
      </c>
      <c r="G9" s="297">
        <f t="shared" si="0"/>
        <v>237978</v>
      </c>
      <c r="H9" s="297">
        <f t="shared" si="0"/>
        <v>239268</v>
      </c>
      <c r="I9" s="297">
        <f t="shared" si="0"/>
        <v>244013</v>
      </c>
      <c r="J9" s="297">
        <f t="shared" si="0"/>
        <v>246344</v>
      </c>
      <c r="K9" s="297">
        <f t="shared" si="0"/>
        <v>250027</v>
      </c>
      <c r="L9" s="297">
        <f t="shared" si="0"/>
        <v>246892</v>
      </c>
      <c r="M9" s="297">
        <f t="shared" si="0"/>
        <v>247147</v>
      </c>
      <c r="N9" s="297">
        <f t="shared" si="0"/>
        <v>246268</v>
      </c>
      <c r="O9" s="297">
        <f t="shared" si="0"/>
        <v>237028</v>
      </c>
      <c r="P9" s="297">
        <f t="shared" si="0"/>
        <v>245957</v>
      </c>
      <c r="Q9" s="297">
        <f t="shared" si="0"/>
        <v>255661</v>
      </c>
      <c r="R9" s="297">
        <f t="shared" si="0"/>
        <v>257014</v>
      </c>
      <c r="S9" s="297">
        <f t="shared" si="0"/>
        <v>256573</v>
      </c>
    </row>
    <row r="10" spans="1:20" x14ac:dyDescent="0.25">
      <c r="A10" s="9"/>
    </row>
    <row r="11" spans="1:20" x14ac:dyDescent="0.25">
      <c r="A11" s="197" t="s">
        <v>383</v>
      </c>
    </row>
    <row r="13" spans="1:20" x14ac:dyDescent="0.25">
      <c r="A13" s="291" t="s">
        <v>384</v>
      </c>
      <c r="B13" s="292">
        <v>45292</v>
      </c>
      <c r="C13" s="292">
        <v>45323</v>
      </c>
      <c r="D13" s="292">
        <v>45352</v>
      </c>
      <c r="E13" s="292">
        <v>45383</v>
      </c>
      <c r="F13" s="292">
        <v>45413</v>
      </c>
      <c r="G13" s="292">
        <v>45444</v>
      </c>
      <c r="H13" s="292">
        <v>45474</v>
      </c>
      <c r="I13" s="292">
        <v>45505</v>
      </c>
      <c r="J13" s="292">
        <v>45536</v>
      </c>
      <c r="K13" s="292">
        <v>45566</v>
      </c>
      <c r="L13" s="292">
        <v>45597</v>
      </c>
      <c r="M13" s="292">
        <v>45627</v>
      </c>
      <c r="N13" s="292">
        <v>45658</v>
      </c>
      <c r="O13" s="292">
        <v>45689</v>
      </c>
      <c r="P13" s="292">
        <v>45717</v>
      </c>
      <c r="Q13" s="292">
        <v>45748</v>
      </c>
      <c r="R13" s="292">
        <v>45778</v>
      </c>
      <c r="S13" s="292">
        <v>45809</v>
      </c>
    </row>
    <row r="14" spans="1:20" x14ac:dyDescent="0.25">
      <c r="A14" s="295" t="s">
        <v>385</v>
      </c>
      <c r="B14" s="298">
        <f t="shared" ref="B14:S14" si="1">+B15+B16</f>
        <v>71465</v>
      </c>
      <c r="C14" s="298">
        <f t="shared" si="1"/>
        <v>72564</v>
      </c>
      <c r="D14" s="298">
        <f t="shared" si="1"/>
        <v>73062</v>
      </c>
      <c r="E14" s="298">
        <f t="shared" si="1"/>
        <v>73048</v>
      </c>
      <c r="F14" s="298">
        <f t="shared" si="1"/>
        <v>72928</v>
      </c>
      <c r="G14" s="298">
        <f t="shared" si="1"/>
        <v>73025</v>
      </c>
      <c r="H14" s="298">
        <f t="shared" si="1"/>
        <v>73686</v>
      </c>
      <c r="I14" s="298">
        <f t="shared" si="1"/>
        <v>73375</v>
      </c>
      <c r="J14" s="298">
        <f t="shared" si="1"/>
        <v>73510</v>
      </c>
      <c r="K14" s="298">
        <f>+K15+K16</f>
        <v>74189</v>
      </c>
      <c r="L14" s="298">
        <f t="shared" si="1"/>
        <v>74605</v>
      </c>
      <c r="M14" s="298">
        <f t="shared" si="1"/>
        <v>73568</v>
      </c>
      <c r="N14" s="298">
        <f t="shared" si="1"/>
        <v>73059</v>
      </c>
      <c r="O14" s="298">
        <f t="shared" si="1"/>
        <v>72028</v>
      </c>
      <c r="P14" s="298">
        <f t="shared" si="1"/>
        <v>73996</v>
      </c>
      <c r="Q14" s="298">
        <f t="shared" si="1"/>
        <v>75367</v>
      </c>
      <c r="R14" s="298">
        <f t="shared" si="1"/>
        <v>74373</v>
      </c>
      <c r="S14" s="298">
        <f t="shared" si="1"/>
        <v>75417</v>
      </c>
    </row>
    <row r="15" spans="1:20" x14ac:dyDescent="0.25">
      <c r="A15" s="299" t="s">
        <v>380</v>
      </c>
      <c r="B15" s="300">
        <v>65800</v>
      </c>
      <c r="C15" s="300">
        <v>66661</v>
      </c>
      <c r="D15" s="300">
        <v>67199</v>
      </c>
      <c r="E15" s="300">
        <v>66823</v>
      </c>
      <c r="F15" s="300">
        <v>66698</v>
      </c>
      <c r="G15" s="300">
        <v>66636</v>
      </c>
      <c r="H15" s="300">
        <v>67449</v>
      </c>
      <c r="I15" s="300">
        <v>67130</v>
      </c>
      <c r="J15" s="300">
        <v>67306</v>
      </c>
      <c r="K15" s="300">
        <v>67872</v>
      </c>
      <c r="L15" s="300">
        <v>68160</v>
      </c>
      <c r="M15" s="300">
        <v>67171</v>
      </c>
      <c r="N15" s="300">
        <v>66749</v>
      </c>
      <c r="O15" s="300">
        <v>65150</v>
      </c>
      <c r="P15" s="300">
        <v>66687</v>
      </c>
      <c r="Q15" s="300">
        <v>68881</v>
      </c>
      <c r="R15" s="300">
        <v>68012</v>
      </c>
      <c r="S15" s="300">
        <v>68821</v>
      </c>
    </row>
    <row r="16" spans="1:20" customFormat="1" x14ac:dyDescent="0.25">
      <c r="A16" s="301" t="s">
        <v>381</v>
      </c>
      <c r="B16" s="302">
        <v>5665</v>
      </c>
      <c r="C16" s="302">
        <v>5903</v>
      </c>
      <c r="D16" s="302">
        <v>5863</v>
      </c>
      <c r="E16" s="302">
        <v>6225</v>
      </c>
      <c r="F16" s="302">
        <v>6230</v>
      </c>
      <c r="G16" s="302">
        <v>6389</v>
      </c>
      <c r="H16" s="302">
        <v>6237</v>
      </c>
      <c r="I16" s="302">
        <v>6245</v>
      </c>
      <c r="J16" s="302">
        <v>6204</v>
      </c>
      <c r="K16" s="302">
        <v>6317</v>
      </c>
      <c r="L16" s="302">
        <v>6445</v>
      </c>
      <c r="M16" s="302">
        <v>6397</v>
      </c>
      <c r="N16" s="302">
        <v>6310</v>
      </c>
      <c r="O16" s="302">
        <v>6878</v>
      </c>
      <c r="P16" s="302">
        <v>7309</v>
      </c>
      <c r="Q16" s="302">
        <v>6486</v>
      </c>
      <c r="R16" s="302">
        <v>6361</v>
      </c>
      <c r="S16" s="302">
        <v>6596</v>
      </c>
    </row>
    <row r="17" spans="1:19" customFormat="1" x14ac:dyDescent="0.25">
      <c r="A17" s="303" t="s">
        <v>386</v>
      </c>
      <c r="B17" s="304">
        <f t="shared" ref="B17:S17" si="2">+B18+B19</f>
        <v>158512</v>
      </c>
      <c r="C17" s="304">
        <f t="shared" si="2"/>
        <v>158927</v>
      </c>
      <c r="D17" s="304">
        <f t="shared" si="2"/>
        <v>161957</v>
      </c>
      <c r="E17" s="304">
        <f t="shared" si="2"/>
        <v>157999</v>
      </c>
      <c r="F17" s="304">
        <f t="shared" si="2"/>
        <v>162596</v>
      </c>
      <c r="G17" s="304">
        <f t="shared" si="2"/>
        <v>164953</v>
      </c>
      <c r="H17" s="304">
        <f t="shared" si="2"/>
        <v>165582</v>
      </c>
      <c r="I17" s="304">
        <f t="shared" si="2"/>
        <v>170638</v>
      </c>
      <c r="J17" s="304">
        <f t="shared" si="2"/>
        <v>172834</v>
      </c>
      <c r="K17" s="304">
        <f t="shared" si="2"/>
        <v>175838</v>
      </c>
      <c r="L17" s="304">
        <f t="shared" si="2"/>
        <v>172287</v>
      </c>
      <c r="M17" s="304">
        <f t="shared" si="2"/>
        <v>173579</v>
      </c>
      <c r="N17" s="304">
        <f t="shared" si="2"/>
        <v>173209</v>
      </c>
      <c r="O17" s="304">
        <f t="shared" si="2"/>
        <v>165000</v>
      </c>
      <c r="P17" s="304">
        <f t="shared" si="2"/>
        <v>171961</v>
      </c>
      <c r="Q17" s="304">
        <f t="shared" si="2"/>
        <v>180294</v>
      </c>
      <c r="R17" s="304">
        <f t="shared" si="2"/>
        <v>182641</v>
      </c>
      <c r="S17" s="304">
        <f t="shared" si="2"/>
        <v>181156</v>
      </c>
    </row>
    <row r="18" spans="1:19" customFormat="1" x14ac:dyDescent="0.25">
      <c r="A18" s="301" t="s">
        <v>387</v>
      </c>
      <c r="B18" s="302">
        <v>147616</v>
      </c>
      <c r="C18" s="302">
        <v>147912</v>
      </c>
      <c r="D18" s="302">
        <v>150556</v>
      </c>
      <c r="E18" s="302">
        <v>146941</v>
      </c>
      <c r="F18" s="302">
        <v>151170</v>
      </c>
      <c r="G18" s="302">
        <v>153345</v>
      </c>
      <c r="H18" s="302">
        <v>153478</v>
      </c>
      <c r="I18" s="302">
        <v>158246</v>
      </c>
      <c r="J18" s="302">
        <v>160464</v>
      </c>
      <c r="K18" s="302">
        <v>162896</v>
      </c>
      <c r="L18" s="302">
        <v>159334</v>
      </c>
      <c r="M18" s="302">
        <v>160687</v>
      </c>
      <c r="N18" s="302">
        <v>160468</v>
      </c>
      <c r="O18" s="302">
        <v>153195</v>
      </c>
      <c r="P18" s="302">
        <v>159713</v>
      </c>
      <c r="Q18" s="302">
        <v>167102</v>
      </c>
      <c r="R18" s="302">
        <v>169500</v>
      </c>
      <c r="S18" s="302">
        <v>167862</v>
      </c>
    </row>
    <row r="19" spans="1:19" customFormat="1" x14ac:dyDescent="0.25">
      <c r="A19" s="301" t="s">
        <v>381</v>
      </c>
      <c r="B19" s="302">
        <v>10896</v>
      </c>
      <c r="C19" s="302">
        <v>11015</v>
      </c>
      <c r="D19" s="302">
        <v>11401</v>
      </c>
      <c r="E19" s="302">
        <v>11058</v>
      </c>
      <c r="F19" s="302">
        <v>11426</v>
      </c>
      <c r="G19" s="302">
        <v>11608</v>
      </c>
      <c r="H19" s="302">
        <v>12104</v>
      </c>
      <c r="I19" s="302">
        <v>12392</v>
      </c>
      <c r="J19" s="302">
        <v>12370</v>
      </c>
      <c r="K19" s="302">
        <v>12942</v>
      </c>
      <c r="L19" s="302">
        <v>12953</v>
      </c>
      <c r="M19" s="302">
        <v>12892</v>
      </c>
      <c r="N19" s="302">
        <v>12741</v>
      </c>
      <c r="O19" s="302">
        <v>11805</v>
      </c>
      <c r="P19" s="302">
        <v>12248</v>
      </c>
      <c r="Q19" s="302">
        <v>13192</v>
      </c>
      <c r="R19" s="302">
        <v>13141</v>
      </c>
      <c r="S19" s="302">
        <v>13294</v>
      </c>
    </row>
    <row r="20" spans="1:19" x14ac:dyDescent="0.25">
      <c r="A20" s="296" t="s">
        <v>0</v>
      </c>
      <c r="B20" s="305">
        <f t="shared" ref="B20:S20" si="3">+B17+B14</f>
        <v>229977</v>
      </c>
      <c r="C20" s="305">
        <f t="shared" si="3"/>
        <v>231491</v>
      </c>
      <c r="D20" s="305">
        <f t="shared" si="3"/>
        <v>235019</v>
      </c>
      <c r="E20" s="305">
        <f>+E17+E14</f>
        <v>231047</v>
      </c>
      <c r="F20" s="305">
        <f t="shared" si="3"/>
        <v>235524</v>
      </c>
      <c r="G20" s="305">
        <f t="shared" si="3"/>
        <v>237978</v>
      </c>
      <c r="H20" s="305">
        <f t="shared" si="3"/>
        <v>239268</v>
      </c>
      <c r="I20" s="305">
        <f t="shared" si="3"/>
        <v>244013</v>
      </c>
      <c r="J20" s="305">
        <f t="shared" si="3"/>
        <v>246344</v>
      </c>
      <c r="K20" s="305">
        <f t="shared" si="3"/>
        <v>250027</v>
      </c>
      <c r="L20" s="305">
        <f t="shared" si="3"/>
        <v>246892</v>
      </c>
      <c r="M20" s="305">
        <f t="shared" si="3"/>
        <v>247147</v>
      </c>
      <c r="N20" s="305">
        <f t="shared" si="3"/>
        <v>246268</v>
      </c>
      <c r="O20" s="305">
        <f t="shared" si="3"/>
        <v>237028</v>
      </c>
      <c r="P20" s="305">
        <f t="shared" si="3"/>
        <v>245957</v>
      </c>
      <c r="Q20" s="305">
        <f t="shared" si="3"/>
        <v>255661</v>
      </c>
      <c r="R20" s="305">
        <f t="shared" si="3"/>
        <v>257014</v>
      </c>
      <c r="S20" s="305">
        <f t="shared" si="3"/>
        <v>256573</v>
      </c>
    </row>
    <row r="21" spans="1:19" x14ac:dyDescent="0.25">
      <c r="A21" s="55"/>
    </row>
    <row r="22" spans="1:19" ht="46.5" customHeight="1" x14ac:dyDescent="0.25">
      <c r="A22" s="1080" t="s">
        <v>922</v>
      </c>
      <c r="B22" s="1076"/>
      <c r="C22" s="1076"/>
      <c r="D22" s="1076"/>
      <c r="E22" s="1076"/>
      <c r="F22" s="1076"/>
      <c r="G22" s="1076"/>
      <c r="H22" s="1076"/>
      <c r="I22" s="1076"/>
      <c r="J22" s="1076"/>
      <c r="K22" s="1076"/>
      <c r="L22" s="1076"/>
      <c r="M22" s="1076"/>
      <c r="N22" s="1076"/>
      <c r="O22" s="697"/>
      <c r="P22" s="697"/>
      <c r="Q22" s="697"/>
      <c r="R22" s="697"/>
      <c r="S22" s="697"/>
    </row>
  </sheetData>
  <mergeCells count="1">
    <mergeCell ref="A22:N22"/>
  </mergeCells>
  <pageMargins left="0.7" right="0.7" top="0.75" bottom="0.75" header="0.3" footer="0.3"/>
  <pageSetup paperSize="9" scale="30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22680-2348-4128-953D-533DD916E72B}">
  <sheetPr>
    <tabColor rgb="FF002060"/>
  </sheetPr>
  <dimension ref="A1:O43"/>
  <sheetViews>
    <sheetView showGridLines="0" view="pageBreakPreview" zoomScaleNormal="85" zoomScaleSheetLayoutView="100" workbookViewId="0"/>
  </sheetViews>
  <sheetFormatPr baseColWidth="10" defaultColWidth="11.5703125" defaultRowHeight="12" x14ac:dyDescent="0.2"/>
  <cols>
    <col min="1" max="1" width="17" style="3" customWidth="1"/>
    <col min="2" max="6" width="15.7109375" style="2" customWidth="1"/>
    <col min="7" max="12" width="15.7109375" style="3" customWidth="1"/>
    <col min="13" max="13" width="3.42578125" style="3" customWidth="1"/>
    <col min="14" max="14" width="11.5703125" style="127"/>
    <col min="15" max="15" width="12.28515625" style="3" bestFit="1" customWidth="1"/>
    <col min="16" max="16384" width="11.5703125" style="3"/>
  </cols>
  <sheetData>
    <row r="1" spans="1:14" ht="12.75" x14ac:dyDescent="0.2">
      <c r="A1" s="107" t="s">
        <v>484</v>
      </c>
      <c r="B1" s="445"/>
      <c r="C1" s="445"/>
      <c r="D1" s="445"/>
      <c r="E1" s="445"/>
      <c r="F1" s="445"/>
    </row>
    <row r="2" spans="1:14" ht="36.75" customHeight="1" x14ac:dyDescent="0.2">
      <c r="A2" s="1081" t="s">
        <v>485</v>
      </c>
      <c r="B2" s="1081"/>
      <c r="C2" s="1081"/>
      <c r="D2" s="1081"/>
      <c r="E2" s="1081"/>
      <c r="F2" s="1081"/>
      <c r="G2" s="1081"/>
      <c r="H2" s="1081"/>
      <c r="I2" s="1081"/>
    </row>
    <row r="4" spans="1:14" ht="15" x14ac:dyDescent="0.25">
      <c r="A4" s="446" t="s">
        <v>486</v>
      </c>
      <c r="B4" s="447">
        <v>2015</v>
      </c>
      <c r="C4" s="447">
        <v>2016</v>
      </c>
      <c r="D4" s="447">
        <v>2017</v>
      </c>
      <c r="E4" s="448">
        <v>2018</v>
      </c>
      <c r="F4" s="448">
        <v>2019</v>
      </c>
      <c r="G4" s="448">
        <v>2020</v>
      </c>
      <c r="H4" s="448">
        <v>2021</v>
      </c>
      <c r="I4" s="448">
        <v>2022</v>
      </c>
      <c r="J4" s="448">
        <v>2023</v>
      </c>
      <c r="K4" s="448">
        <v>2024</v>
      </c>
      <c r="L4" s="448" t="s">
        <v>606</v>
      </c>
      <c r="M4"/>
    </row>
    <row r="5" spans="1:14" ht="12.75" x14ac:dyDescent="0.2">
      <c r="A5" s="449" t="s">
        <v>487</v>
      </c>
      <c r="B5" s="450">
        <v>435550039.39776731</v>
      </c>
      <c r="C5" s="450">
        <v>401220684.46401173</v>
      </c>
      <c r="D5" s="450">
        <v>763697136.64720368</v>
      </c>
      <c r="E5" s="450">
        <v>1538755561.3522799</v>
      </c>
      <c r="F5" s="450">
        <v>1338540643.0920179</v>
      </c>
      <c r="G5" s="450">
        <v>924550904.85911989</v>
      </c>
      <c r="H5" s="450">
        <v>1489606410.7062762</v>
      </c>
      <c r="I5" s="450">
        <v>2906989969.7614036</v>
      </c>
      <c r="J5" s="450">
        <v>1784596247.9300802</v>
      </c>
      <c r="K5" s="450">
        <v>1583684885.1000242</v>
      </c>
      <c r="L5" s="450">
        <v>1570372787.7217841</v>
      </c>
      <c r="M5" s="451"/>
      <c r="N5" s="698"/>
    </row>
    <row r="6" spans="1:14" ht="12.75" x14ac:dyDescent="0.2">
      <c r="A6" s="449" t="s">
        <v>488</v>
      </c>
      <c r="B6" s="450">
        <v>458057607.18828863</v>
      </c>
      <c r="C6" s="450">
        <v>418732039.77320975</v>
      </c>
      <c r="D6" s="450">
        <v>541508149.34888995</v>
      </c>
      <c r="E6" s="450">
        <v>869495869.71600986</v>
      </c>
      <c r="F6" s="450">
        <v>1043065611.4294121</v>
      </c>
      <c r="G6" s="450">
        <v>757768870.09938431</v>
      </c>
      <c r="H6" s="450">
        <v>1507199425.1820052</v>
      </c>
      <c r="I6" s="450">
        <v>1499971451.1666107</v>
      </c>
      <c r="J6" s="450">
        <v>1132020267.8957071</v>
      </c>
      <c r="K6" s="450">
        <v>1208374834.3011656</v>
      </c>
      <c r="L6" s="450">
        <v>1146589690.3315821</v>
      </c>
      <c r="M6" s="451"/>
      <c r="N6" s="698"/>
    </row>
    <row r="7" spans="1:14" ht="12.75" x14ac:dyDescent="0.2">
      <c r="A7" s="449" t="s">
        <v>490</v>
      </c>
      <c r="B7" s="450">
        <v>261696329.59784004</v>
      </c>
      <c r="C7" s="450">
        <v>216570792.49526215</v>
      </c>
      <c r="D7" s="450">
        <v>136356979.96212474</v>
      </c>
      <c r="E7" s="450">
        <v>224550867.73710001</v>
      </c>
      <c r="F7" s="450">
        <v>296051121.90858167</v>
      </c>
      <c r="G7" s="450">
        <v>432277170.22909284</v>
      </c>
      <c r="H7" s="450">
        <v>639750145.24869096</v>
      </c>
      <c r="I7" s="450">
        <v>1151952606.045912</v>
      </c>
      <c r="J7" s="450">
        <v>600758562.91867125</v>
      </c>
      <c r="K7" s="450">
        <v>746953645.11537814</v>
      </c>
      <c r="L7" s="450">
        <v>836605997.36070895</v>
      </c>
      <c r="M7" s="451"/>
      <c r="N7" s="698"/>
    </row>
    <row r="8" spans="1:14" ht="12.75" x14ac:dyDescent="0.2">
      <c r="A8" s="449" t="s">
        <v>492</v>
      </c>
      <c r="B8" s="450">
        <v>290705418.73623973</v>
      </c>
      <c r="C8" s="450">
        <v>227607445.32712173</v>
      </c>
      <c r="D8" s="450">
        <v>131188255.46103016</v>
      </c>
      <c r="E8" s="450">
        <v>219552890.38589999</v>
      </c>
      <c r="F8" s="450">
        <v>260149008.08051157</v>
      </c>
      <c r="G8" s="450">
        <v>242404829.68301129</v>
      </c>
      <c r="H8" s="450">
        <v>423283448.74851519</v>
      </c>
      <c r="I8" s="450">
        <v>778302577.6300832</v>
      </c>
      <c r="J8" s="450">
        <v>621250274.8130492</v>
      </c>
      <c r="K8" s="450">
        <v>1034031267.4078258</v>
      </c>
      <c r="L8" s="450">
        <v>820794128.904405</v>
      </c>
      <c r="M8" s="451"/>
      <c r="N8" s="588"/>
    </row>
    <row r="9" spans="1:14" ht="12.75" x14ac:dyDescent="0.2">
      <c r="A9" s="449" t="s">
        <v>489</v>
      </c>
      <c r="B9" s="450">
        <v>146520247.92151484</v>
      </c>
      <c r="C9" s="450">
        <v>74421399.098810673</v>
      </c>
      <c r="D9" s="450">
        <v>122883926.66806822</v>
      </c>
      <c r="E9" s="450">
        <v>186469358.70390001</v>
      </c>
      <c r="F9" s="450">
        <v>135952129.10717773</v>
      </c>
      <c r="G9" s="450">
        <v>235587330.43529028</v>
      </c>
      <c r="H9" s="450">
        <v>540923654.37573445</v>
      </c>
      <c r="I9" s="450">
        <v>1301959152.1800368</v>
      </c>
      <c r="J9" s="450">
        <v>960328375.16385508</v>
      </c>
      <c r="K9" s="450">
        <v>872924720.24443448</v>
      </c>
      <c r="L9" s="450">
        <v>787463337.41494977</v>
      </c>
      <c r="M9" s="451"/>
      <c r="N9" s="589"/>
    </row>
    <row r="10" spans="1:14" ht="12.75" x14ac:dyDescent="0.2">
      <c r="A10" s="449" t="s">
        <v>494</v>
      </c>
      <c r="B10" s="450">
        <v>13117595.594192579</v>
      </c>
      <c r="C10" s="450">
        <v>113927788.22782971</v>
      </c>
      <c r="D10" s="450">
        <v>327055932.94078314</v>
      </c>
      <c r="E10" s="450">
        <v>287545986.22107995</v>
      </c>
      <c r="F10" s="450">
        <v>232075398.83061412</v>
      </c>
      <c r="G10" s="450">
        <v>257573602.17469963</v>
      </c>
      <c r="H10" s="450">
        <v>405850821.23998946</v>
      </c>
      <c r="I10" s="450">
        <v>589157681.24090171</v>
      </c>
      <c r="J10" s="450">
        <v>496137660.46374714</v>
      </c>
      <c r="K10" s="450">
        <v>494038226.17757148</v>
      </c>
      <c r="L10" s="450">
        <v>617987283.37843192</v>
      </c>
      <c r="M10" s="451"/>
      <c r="N10" s="589"/>
    </row>
    <row r="11" spans="1:14" ht="12.75" x14ac:dyDescent="0.2">
      <c r="A11" s="449" t="s">
        <v>491</v>
      </c>
      <c r="B11" s="450">
        <v>246846915.4356966</v>
      </c>
      <c r="C11" s="450">
        <v>180269348.96372631</v>
      </c>
      <c r="D11" s="450">
        <v>227611902.56232706</v>
      </c>
      <c r="E11" s="450">
        <v>387901922.66031998</v>
      </c>
      <c r="F11" s="450">
        <v>374260532.63893145</v>
      </c>
      <c r="G11" s="450">
        <v>347787885.8782028</v>
      </c>
      <c r="H11" s="450">
        <v>484875977.29469717</v>
      </c>
      <c r="I11" s="450">
        <v>711528223.09067392</v>
      </c>
      <c r="J11" s="450">
        <v>424626437.3789655</v>
      </c>
      <c r="K11" s="450">
        <v>574726626.26898849</v>
      </c>
      <c r="L11" s="450">
        <v>485666234.32870746</v>
      </c>
      <c r="M11" s="451"/>
      <c r="N11" s="589"/>
    </row>
    <row r="12" spans="1:14" ht="12.75" x14ac:dyDescent="0.2">
      <c r="A12" s="449" t="s">
        <v>495</v>
      </c>
      <c r="B12" s="450">
        <v>357596831.06428301</v>
      </c>
      <c r="C12" s="450">
        <v>323857799.09807318</v>
      </c>
      <c r="D12" s="450">
        <v>272167011.57288229</v>
      </c>
      <c r="E12" s="450">
        <v>193163162.79499999</v>
      </c>
      <c r="F12" s="450">
        <v>191195008.66329765</v>
      </c>
      <c r="G12" s="450">
        <v>297926625.58165723</v>
      </c>
      <c r="H12" s="450">
        <v>400987625.63317901</v>
      </c>
      <c r="I12" s="450">
        <v>391837893.9307729</v>
      </c>
      <c r="J12" s="450">
        <v>241533678.82649976</v>
      </c>
      <c r="K12" s="450">
        <v>228397759.27171227</v>
      </c>
      <c r="L12" s="450">
        <v>427264222.24635714</v>
      </c>
      <c r="M12" s="451"/>
      <c r="N12" s="589"/>
    </row>
    <row r="13" spans="1:14" ht="12.75" x14ac:dyDescent="0.2">
      <c r="A13" s="449" t="s">
        <v>493</v>
      </c>
      <c r="B13" s="450">
        <v>346873562.57205111</v>
      </c>
      <c r="C13" s="450">
        <v>311810154.85205197</v>
      </c>
      <c r="D13" s="450">
        <v>324950628.46263272</v>
      </c>
      <c r="E13" s="450">
        <v>315586867.16687</v>
      </c>
      <c r="F13" s="450">
        <v>277660674.51767063</v>
      </c>
      <c r="G13" s="450">
        <v>245695348.41946793</v>
      </c>
      <c r="H13" s="450">
        <v>292913965.19033945</v>
      </c>
      <c r="I13" s="450">
        <v>379096117.19090271</v>
      </c>
      <c r="J13" s="450">
        <v>302901950.26407653</v>
      </c>
      <c r="K13" s="450">
        <v>311608839.28559732</v>
      </c>
      <c r="L13" s="450">
        <v>407331363.5834564</v>
      </c>
      <c r="M13" s="451"/>
      <c r="N13" s="589"/>
    </row>
    <row r="14" spans="1:14" ht="12.75" x14ac:dyDescent="0.2">
      <c r="A14" s="449" t="s">
        <v>497</v>
      </c>
      <c r="B14" s="450">
        <v>179006704.84626919</v>
      </c>
      <c r="C14" s="450">
        <v>123641827.9232143</v>
      </c>
      <c r="D14" s="450">
        <v>138327589.57797658</v>
      </c>
      <c r="E14" s="450">
        <v>135513641.22571999</v>
      </c>
      <c r="F14" s="450">
        <v>103743810.59465368</v>
      </c>
      <c r="G14" s="450">
        <v>138747973.8251988</v>
      </c>
      <c r="H14" s="450">
        <v>142075284.55517718</v>
      </c>
      <c r="I14" s="450">
        <v>434380541.21987325</v>
      </c>
      <c r="J14" s="450">
        <v>276628005.73058379</v>
      </c>
      <c r="K14" s="450">
        <v>263344294.2395083</v>
      </c>
      <c r="L14" s="450">
        <v>351577176.46722287</v>
      </c>
      <c r="M14" s="451"/>
      <c r="N14" s="589"/>
    </row>
    <row r="15" spans="1:14" ht="12.75" x14ac:dyDescent="0.2">
      <c r="A15" s="449" t="s">
        <v>496</v>
      </c>
      <c r="B15" s="450">
        <v>68907801.303166687</v>
      </c>
      <c r="C15" s="450">
        <v>62457316.612771541</v>
      </c>
      <c r="D15" s="450">
        <v>104478499.19148935</v>
      </c>
      <c r="E15" s="450">
        <v>187976278.78904</v>
      </c>
      <c r="F15" s="450">
        <v>144971943.18128914</v>
      </c>
      <c r="G15" s="450">
        <v>64317113.420949295</v>
      </c>
      <c r="H15" s="450">
        <v>99569605.013584509</v>
      </c>
      <c r="I15" s="450">
        <v>364425078.26493734</v>
      </c>
      <c r="J15" s="450">
        <v>253202218.27251732</v>
      </c>
      <c r="K15" s="450">
        <v>175671378.72881177</v>
      </c>
      <c r="L15" s="450">
        <v>269747143.20719063</v>
      </c>
      <c r="M15" s="451"/>
      <c r="N15" s="589"/>
    </row>
    <row r="16" spans="1:14" ht="12.75" x14ac:dyDescent="0.2">
      <c r="A16" s="449" t="s">
        <v>498</v>
      </c>
      <c r="B16" s="450">
        <v>134624977.43811226</v>
      </c>
      <c r="C16" s="450">
        <v>89040429.888055548</v>
      </c>
      <c r="D16" s="450">
        <v>133154121.32013087</v>
      </c>
      <c r="E16" s="450">
        <v>164027493.34915999</v>
      </c>
      <c r="F16" s="450">
        <v>154141789.48205101</v>
      </c>
      <c r="G16" s="450">
        <v>115837950.53552753</v>
      </c>
      <c r="H16" s="450">
        <v>178531635.40426666</v>
      </c>
      <c r="I16" s="450">
        <v>231308289.86436662</v>
      </c>
      <c r="J16" s="450">
        <v>157360594.96352369</v>
      </c>
      <c r="K16" s="450">
        <v>140836701.23690817</v>
      </c>
      <c r="L16" s="450">
        <v>170074415.32110962</v>
      </c>
      <c r="M16" s="451"/>
      <c r="N16" s="589"/>
    </row>
    <row r="17" spans="1:15" ht="12.75" x14ac:dyDescent="0.2">
      <c r="A17" s="449" t="s">
        <v>500</v>
      </c>
      <c r="B17" s="450">
        <v>96158247.705379516</v>
      </c>
      <c r="C17" s="450">
        <v>44529728.767307192</v>
      </c>
      <c r="D17" s="450">
        <v>82028454.668843776</v>
      </c>
      <c r="E17" s="450">
        <v>112715529.84332</v>
      </c>
      <c r="F17" s="450">
        <v>104096132.55902585</v>
      </c>
      <c r="G17" s="450">
        <v>59561652.249217242</v>
      </c>
      <c r="H17" s="450">
        <v>62930067.91201254</v>
      </c>
      <c r="I17" s="450">
        <v>127616459.91505076</v>
      </c>
      <c r="J17" s="450">
        <v>100419878.43757316</v>
      </c>
      <c r="K17" s="450">
        <v>110466790.63696405</v>
      </c>
      <c r="L17" s="450">
        <v>152151206.01539764</v>
      </c>
      <c r="M17" s="451"/>
      <c r="N17" s="589"/>
    </row>
    <row r="18" spans="1:15" ht="12.75" x14ac:dyDescent="0.2">
      <c r="A18" s="449" t="s">
        <v>501</v>
      </c>
      <c r="B18" s="450">
        <v>9068663.1099116839</v>
      </c>
      <c r="C18" s="450">
        <v>40373348.243934266</v>
      </c>
      <c r="D18" s="450">
        <v>13929045.176468935</v>
      </c>
      <c r="E18" s="450">
        <v>9639181.864599999</v>
      </c>
      <c r="F18" s="450">
        <v>9614887.3789981753</v>
      </c>
      <c r="G18" s="450">
        <v>16251306.838739339</v>
      </c>
      <c r="H18" s="450">
        <v>16309201.577606764</v>
      </c>
      <c r="I18" s="450">
        <v>39401246.590282783</v>
      </c>
      <c r="J18" s="450">
        <v>155265130.28780186</v>
      </c>
      <c r="K18" s="450">
        <v>165346911.84009668</v>
      </c>
      <c r="L18" s="450">
        <v>137809388.27451894</v>
      </c>
      <c r="M18" s="451"/>
      <c r="N18" s="589"/>
    </row>
    <row r="19" spans="1:15" ht="12.75" x14ac:dyDescent="0.2">
      <c r="A19" s="449" t="s">
        <v>499</v>
      </c>
      <c r="B19" s="450">
        <v>31924855.351153452</v>
      </c>
      <c r="C19" s="450">
        <v>40999369.072110027</v>
      </c>
      <c r="D19" s="450">
        <v>40902318.071357079</v>
      </c>
      <c r="E19" s="450">
        <v>65415326.179779999</v>
      </c>
      <c r="F19" s="450">
        <v>46811127.651361644</v>
      </c>
      <c r="G19" s="450">
        <v>80390266.921754465</v>
      </c>
      <c r="H19" s="450">
        <v>111945525.5520362</v>
      </c>
      <c r="I19" s="450">
        <v>165071381.3721655</v>
      </c>
      <c r="J19" s="450">
        <v>108518643.34688735</v>
      </c>
      <c r="K19" s="450">
        <v>88279382.849282295</v>
      </c>
      <c r="L19" s="450">
        <v>100228680.92040929</v>
      </c>
      <c r="M19" s="451"/>
      <c r="N19" s="589"/>
    </row>
    <row r="20" spans="1:15" ht="12.75" x14ac:dyDescent="0.2">
      <c r="A20" s="449" t="s">
        <v>502</v>
      </c>
      <c r="B20" s="450">
        <v>19655540.425577022</v>
      </c>
      <c r="C20" s="450">
        <v>16388556.836441996</v>
      </c>
      <c r="D20" s="450">
        <v>15854103.314053014</v>
      </c>
      <c r="E20" s="450">
        <v>18399498.831899997</v>
      </c>
      <c r="F20" s="450">
        <v>18128058.36859753</v>
      </c>
      <c r="G20" s="450">
        <v>18306277.375074893</v>
      </c>
      <c r="H20" s="450">
        <v>18017005.49448806</v>
      </c>
      <c r="I20" s="450">
        <v>23584638.910057444</v>
      </c>
      <c r="J20" s="450">
        <v>24223192.298022892</v>
      </c>
      <c r="K20" s="450">
        <v>40005909.303507052</v>
      </c>
      <c r="L20" s="450">
        <v>48515159.482175902</v>
      </c>
      <c r="M20" s="451"/>
      <c r="N20" s="589"/>
      <c r="O20" s="452"/>
    </row>
    <row r="21" spans="1:15" ht="12.75" x14ac:dyDescent="0.2">
      <c r="A21" s="449" t="s">
        <v>505</v>
      </c>
      <c r="B21" s="450">
        <v>6468618.9094042946</v>
      </c>
      <c r="C21" s="450">
        <v>5593184.9084286857</v>
      </c>
      <c r="D21" s="450">
        <v>11316086.427496459</v>
      </c>
      <c r="E21" s="450">
        <v>23651260.214620002</v>
      </c>
      <c r="F21" s="450">
        <v>15465473.703236479</v>
      </c>
      <c r="G21" s="450">
        <v>9080756.4072104357</v>
      </c>
      <c r="H21" s="450">
        <v>7019351.0208925996</v>
      </c>
      <c r="I21" s="450">
        <v>7277520.4297423838</v>
      </c>
      <c r="J21" s="450">
        <v>7442495.8230020683</v>
      </c>
      <c r="K21" s="450">
        <v>11056657.670265798</v>
      </c>
      <c r="L21" s="450">
        <v>5366056.6375554968</v>
      </c>
      <c r="M21" s="451"/>
      <c r="N21" s="589"/>
    </row>
    <row r="22" spans="1:15" ht="12.75" x14ac:dyDescent="0.2">
      <c r="A22" s="449" t="s">
        <v>504</v>
      </c>
      <c r="B22" s="450">
        <v>2157369.8041699999</v>
      </c>
      <c r="C22" s="450">
        <v>2614534.5551999998</v>
      </c>
      <c r="D22" s="450">
        <v>2459545.6821000003</v>
      </c>
      <c r="E22" s="450">
        <v>2294806.98325</v>
      </c>
      <c r="F22" s="450">
        <v>2818617.4189774888</v>
      </c>
      <c r="G22" s="450">
        <v>2574450.5375817707</v>
      </c>
      <c r="H22" s="450">
        <v>3050984.6852615234</v>
      </c>
      <c r="I22" s="450">
        <v>3428563.6587596955</v>
      </c>
      <c r="J22" s="450">
        <v>3241107.332970473</v>
      </c>
      <c r="K22" s="450">
        <v>2972047.8200155683</v>
      </c>
      <c r="L22" s="450">
        <v>2510594.7909825682</v>
      </c>
      <c r="M22" s="451"/>
      <c r="N22" s="589"/>
    </row>
    <row r="23" spans="1:15" ht="12.75" x14ac:dyDescent="0.2">
      <c r="A23" s="449" t="s">
        <v>503</v>
      </c>
      <c r="B23" s="450">
        <v>5706551.4531299993</v>
      </c>
      <c r="C23" s="450">
        <v>7269178.1679999996</v>
      </c>
      <c r="D23" s="450">
        <v>6547623.2617000006</v>
      </c>
      <c r="E23" s="450">
        <v>6231787.3898499999</v>
      </c>
      <c r="F23" s="450">
        <v>6008574.417040281</v>
      </c>
      <c r="G23" s="450">
        <v>7885246.3756776359</v>
      </c>
      <c r="H23" s="450">
        <v>7656701.8052467592</v>
      </c>
      <c r="I23" s="450">
        <v>9002161.7391905803</v>
      </c>
      <c r="J23" s="450">
        <v>7737160.4530204516</v>
      </c>
      <c r="K23" s="450">
        <v>8758022.0222891849</v>
      </c>
      <c r="L23" s="450">
        <v>1256693.3423404554</v>
      </c>
      <c r="M23" s="451"/>
      <c r="N23" s="589"/>
    </row>
    <row r="24" spans="1:15" ht="12.75" x14ac:dyDescent="0.2">
      <c r="A24" s="449" t="s">
        <v>506</v>
      </c>
      <c r="B24" s="450">
        <v>2888668.4778900002</v>
      </c>
      <c r="C24" s="450">
        <v>3061429.7208000002</v>
      </c>
      <c r="D24" s="450">
        <v>2926337.6958999997</v>
      </c>
      <c r="E24" s="450">
        <v>2482483.5123299998</v>
      </c>
      <c r="F24" s="450">
        <v>2314067.4608615283</v>
      </c>
      <c r="G24" s="450">
        <v>2725409.8561216169</v>
      </c>
      <c r="H24" s="450">
        <v>5179396.3332794718</v>
      </c>
      <c r="I24" s="450">
        <v>5127761.8147025798</v>
      </c>
      <c r="J24" s="450">
        <v>5353007.8559589926</v>
      </c>
      <c r="K24" s="450">
        <v>5255449.2869282132</v>
      </c>
      <c r="L24" s="450">
        <v>1136758.5514375987</v>
      </c>
      <c r="M24" s="451"/>
      <c r="N24" s="589"/>
    </row>
    <row r="25" spans="1:15" ht="12" customHeight="1" x14ac:dyDescent="0.2">
      <c r="A25" s="449" t="s">
        <v>507</v>
      </c>
      <c r="B25" s="450">
        <v>2232926.1892499998</v>
      </c>
      <c r="C25" s="450">
        <v>1601235.8291999998</v>
      </c>
      <c r="D25" s="450">
        <v>1953421.1561500002</v>
      </c>
      <c r="E25" s="450">
        <v>1974469.6207799998</v>
      </c>
      <c r="F25" s="450">
        <v>3326573.2081514923</v>
      </c>
      <c r="G25" s="450">
        <v>3236894.3039723476</v>
      </c>
      <c r="H25" s="450">
        <v>4304223.9769679606</v>
      </c>
      <c r="I25" s="450">
        <v>2660652.1127726398</v>
      </c>
      <c r="J25" s="450">
        <v>1562014.4240889621</v>
      </c>
      <c r="K25" s="450">
        <v>2476848.6427423134</v>
      </c>
      <c r="L25" s="450">
        <v>268276.89823142777</v>
      </c>
      <c r="M25" s="451"/>
      <c r="N25" s="589"/>
      <c r="O25" s="452"/>
    </row>
    <row r="26" spans="1:15" ht="12.75" x14ac:dyDescent="0.2">
      <c r="A26" s="449" t="s">
        <v>508</v>
      </c>
      <c r="B26" s="450">
        <v>498347.86392999993</v>
      </c>
      <c r="C26" s="450">
        <v>108743.87999999999</v>
      </c>
      <c r="D26" s="450">
        <v>138607.74124999999</v>
      </c>
      <c r="E26" s="450">
        <v>51698.7</v>
      </c>
      <c r="F26" s="450">
        <v>796532.59656573122</v>
      </c>
      <c r="G26" s="450">
        <v>269871.92775999999</v>
      </c>
      <c r="H26" s="450">
        <v>310226.00983628561</v>
      </c>
      <c r="I26" s="450">
        <v>121680.14303237597</v>
      </c>
      <c r="J26" s="450">
        <v>187009.38300606937</v>
      </c>
      <c r="K26" s="450">
        <v>311415.66533782915</v>
      </c>
      <c r="L26" s="450">
        <v>110478.40007999999</v>
      </c>
      <c r="M26" s="451"/>
      <c r="N26" s="589"/>
    </row>
    <row r="27" spans="1:15" ht="12.75" x14ac:dyDescent="0.2">
      <c r="A27" s="449" t="s">
        <v>510</v>
      </c>
      <c r="B27" s="450">
        <v>42339.869109999992</v>
      </c>
      <c r="C27" s="450">
        <v>21522.379199999999</v>
      </c>
      <c r="D27" s="450">
        <v>11714.80695</v>
      </c>
      <c r="E27" s="450">
        <v>4561.6499999999996</v>
      </c>
      <c r="F27" s="450">
        <v>98514.900000000009</v>
      </c>
      <c r="G27" s="450">
        <v>152382.32651863317</v>
      </c>
      <c r="H27" s="450">
        <v>437429.05606000003</v>
      </c>
      <c r="I27" s="450">
        <v>348567.93099999998</v>
      </c>
      <c r="J27" s="450">
        <v>285994.08658</v>
      </c>
      <c r="K27" s="450">
        <v>409447.94500000001</v>
      </c>
      <c r="L27" s="450">
        <v>61831.9</v>
      </c>
      <c r="M27" s="451"/>
      <c r="N27" s="589"/>
    </row>
    <row r="28" spans="1:15" ht="12.75" x14ac:dyDescent="0.2">
      <c r="A28" s="449" t="s">
        <v>509</v>
      </c>
      <c r="B28" s="450">
        <v>57491.882610000001</v>
      </c>
      <c r="C28" s="450">
        <v>70308</v>
      </c>
      <c r="D28" s="450">
        <v>130993.5</v>
      </c>
      <c r="E28" s="450">
        <v>70696.3</v>
      </c>
      <c r="F28" s="450">
        <v>85879.494999999995</v>
      </c>
      <c r="G28" s="450">
        <v>127894.05298755187</v>
      </c>
      <c r="H28" s="450">
        <v>162967.48003844672</v>
      </c>
      <c r="I28" s="450">
        <v>181533.05207262436</v>
      </c>
      <c r="J28" s="450">
        <v>116385.79927355776</v>
      </c>
      <c r="K28" s="450">
        <v>133134.14986679205</v>
      </c>
      <c r="L28" s="450">
        <v>44079.447401792022</v>
      </c>
      <c r="M28" s="451"/>
      <c r="N28" s="589"/>
    </row>
    <row r="29" spans="1:15" ht="12.75" x14ac:dyDescent="0.2">
      <c r="A29" s="449" t="s">
        <v>511</v>
      </c>
      <c r="B29" s="450">
        <v>48702.754459999996</v>
      </c>
      <c r="C29" s="450">
        <v>34813.195199999995</v>
      </c>
      <c r="D29" s="450">
        <v>24902.6855</v>
      </c>
      <c r="E29" s="450">
        <v>31659.407620000002</v>
      </c>
      <c r="F29" s="450">
        <v>46212.574770132938</v>
      </c>
      <c r="G29" s="450">
        <v>66382.008094191769</v>
      </c>
      <c r="H29" s="450">
        <v>59627.639649930774</v>
      </c>
      <c r="I29" s="450">
        <v>180435.3183192843</v>
      </c>
      <c r="J29" s="450">
        <v>253444.2975235428</v>
      </c>
      <c r="K29" s="450">
        <v>20048.527828970004</v>
      </c>
      <c r="L29" s="450">
        <v>1585.2228384991845</v>
      </c>
      <c r="M29" s="451"/>
      <c r="N29" s="589"/>
    </row>
    <row r="30" spans="1:15" ht="12.75" x14ac:dyDescent="0.2">
      <c r="A30" s="453"/>
      <c r="B30" s="453"/>
      <c r="C30" s="453"/>
      <c r="D30" s="453"/>
      <c r="E30" s="453"/>
      <c r="F30" s="453"/>
      <c r="G30" s="453"/>
      <c r="H30" s="453"/>
      <c r="I30" s="453"/>
      <c r="J30" s="453"/>
      <c r="K30" s="453"/>
      <c r="L30" s="140"/>
      <c r="M30" s="451"/>
      <c r="N30" s="589"/>
    </row>
    <row r="31" spans="1:15" ht="12.75" x14ac:dyDescent="0.2">
      <c r="A31" s="454" t="s">
        <v>0</v>
      </c>
      <c r="B31" s="138">
        <f>SUM(B5:B29)</f>
        <v>3116412354.891398</v>
      </c>
      <c r="C31" s="138">
        <f>SUM(C5:C29)</f>
        <v>2706222980.2799611</v>
      </c>
      <c r="D31" s="138">
        <f>SUM(D5:D29)</f>
        <v>3401603287.9033079</v>
      </c>
      <c r="E31" s="138">
        <f t="shared" ref="E31:J31" si="0">SUM(E5:E29)</f>
        <v>4953502860.6004286</v>
      </c>
      <c r="F31" s="138">
        <f t="shared" si="0"/>
        <v>4761418323.2587938</v>
      </c>
      <c r="G31" s="138">
        <f t="shared" si="0"/>
        <v>4261104396.3223124</v>
      </c>
      <c r="H31" s="138">
        <f t="shared" si="0"/>
        <v>6842950707.135829</v>
      </c>
      <c r="I31" s="138">
        <f t="shared" si="0"/>
        <v>11124912184.573622</v>
      </c>
      <c r="J31" s="138">
        <f t="shared" si="0"/>
        <v>7665949738.4469872</v>
      </c>
      <c r="K31" s="138">
        <f>SUM(K5:K29)</f>
        <v>8070085243.7380505</v>
      </c>
      <c r="L31" s="135">
        <f>SUM(L5:L29)</f>
        <v>8340934570.1492739</v>
      </c>
      <c r="M31" s="451"/>
      <c r="N31" s="589"/>
    </row>
    <row r="32" spans="1:15" ht="12.75" x14ac:dyDescent="0.2">
      <c r="A32" s="455"/>
      <c r="B32" s="456"/>
      <c r="C32" s="456"/>
      <c r="D32" s="456"/>
      <c r="E32" s="456"/>
      <c r="F32" s="456"/>
      <c r="G32" s="457"/>
      <c r="H32" s="457"/>
      <c r="I32" s="457"/>
      <c r="J32" s="457"/>
      <c r="K32" s="457"/>
      <c r="L32" s="457"/>
    </row>
    <row r="33" spans="1:13" ht="82.5" customHeight="1" x14ac:dyDescent="0.2">
      <c r="A33" s="1082" t="s">
        <v>923</v>
      </c>
      <c r="B33" s="1082"/>
      <c r="C33" s="1082"/>
      <c r="D33" s="1082"/>
      <c r="E33" s="1082"/>
      <c r="F33" s="1082"/>
      <c r="G33" s="1082"/>
      <c r="H33" s="1082"/>
      <c r="I33" s="1082"/>
      <c r="J33" s="458"/>
      <c r="K33" s="453"/>
      <c r="L33" s="140"/>
      <c r="M33" s="140"/>
    </row>
    <row r="34" spans="1:13" ht="12.75" x14ac:dyDescent="0.2">
      <c r="D34" s="459"/>
      <c r="E34" s="459"/>
      <c r="F34" s="459"/>
      <c r="G34" s="122"/>
      <c r="K34" s="138"/>
      <c r="L34" s="138"/>
      <c r="M34" s="138"/>
    </row>
    <row r="35" spans="1:13" ht="12.75" x14ac:dyDescent="0.2">
      <c r="B35" s="460"/>
      <c r="D35" s="459"/>
      <c r="E35" s="459"/>
      <c r="F35" s="459"/>
      <c r="G35" s="122"/>
    </row>
    <row r="36" spans="1:13" ht="12.75" x14ac:dyDescent="0.2">
      <c r="D36" s="459"/>
      <c r="E36" s="459"/>
      <c r="F36" s="459"/>
      <c r="G36" s="269"/>
    </row>
    <row r="37" spans="1:13" ht="12.75" x14ac:dyDescent="0.2">
      <c r="D37" s="459"/>
      <c r="E37" s="459"/>
      <c r="F37" s="459"/>
      <c r="G37" s="122"/>
    </row>
    <row r="38" spans="1:13" ht="12.75" x14ac:dyDescent="0.2">
      <c r="D38" s="459"/>
      <c r="E38" s="459"/>
      <c r="F38" s="459"/>
      <c r="G38" s="122"/>
    </row>
    <row r="39" spans="1:13" ht="12.75" x14ac:dyDescent="0.2">
      <c r="D39" s="459"/>
      <c r="E39" s="459"/>
      <c r="F39" s="459"/>
      <c r="G39" s="122"/>
    </row>
    <row r="40" spans="1:13" ht="12.75" x14ac:dyDescent="0.2">
      <c r="D40" s="459"/>
      <c r="E40" s="459"/>
      <c r="F40" s="459"/>
      <c r="G40" s="122"/>
    </row>
    <row r="41" spans="1:13" ht="12.75" x14ac:dyDescent="0.2">
      <c r="D41" s="459"/>
      <c r="E41" s="459"/>
      <c r="F41" s="459"/>
      <c r="G41" s="122"/>
    </row>
    <row r="42" spans="1:13" ht="12.75" x14ac:dyDescent="0.2">
      <c r="B42" s="461"/>
      <c r="D42" s="459"/>
      <c r="E42" s="459"/>
      <c r="F42" s="459"/>
      <c r="G42" s="122"/>
    </row>
    <row r="43" spans="1:13" x14ac:dyDescent="0.2">
      <c r="B43" s="461"/>
    </row>
  </sheetData>
  <mergeCells count="2">
    <mergeCell ref="A2:I2"/>
    <mergeCell ref="A33:I33"/>
  </mergeCells>
  <printOptions horizontalCentered="1" verticalCentered="1"/>
  <pageMargins left="0" right="0" top="0" bottom="0" header="0.31496062992125984" footer="0.31496062992125984"/>
  <pageSetup paperSize="9" scale="62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A81E5-363E-4764-831F-36F1CF6847C7}">
  <sheetPr>
    <tabColor rgb="FF002060"/>
  </sheetPr>
  <dimension ref="A1:T91"/>
  <sheetViews>
    <sheetView showGridLines="0" view="pageBreakPreview" zoomScaleNormal="100" zoomScaleSheetLayoutView="100" workbookViewId="0"/>
  </sheetViews>
  <sheetFormatPr baseColWidth="10" defaultColWidth="11.5703125" defaultRowHeight="12" x14ac:dyDescent="0.2"/>
  <cols>
    <col min="1" max="1" width="20.7109375" style="3" customWidth="1"/>
    <col min="2" max="4" width="15.7109375" style="485" customWidth="1"/>
    <col min="5" max="5" width="15.7109375" style="3" customWidth="1"/>
    <col min="6" max="7" width="15.7109375" style="462" customWidth="1"/>
    <col min="8" max="12" width="15.7109375" style="3" customWidth="1"/>
    <col min="13" max="13" width="4.140625" style="3" customWidth="1"/>
    <col min="14" max="14" width="12.28515625" style="3" bestFit="1" customWidth="1"/>
    <col min="15" max="17" width="11.5703125" style="3"/>
    <col min="18" max="19" width="0" style="3" hidden="1" customWidth="1"/>
    <col min="20" max="16384" width="11.5703125" style="3"/>
  </cols>
  <sheetData>
    <row r="1" spans="1:16" ht="12.75" x14ac:dyDescent="0.2">
      <c r="A1" s="107" t="s">
        <v>512</v>
      </c>
      <c r="B1" s="122"/>
      <c r="C1" s="122"/>
      <c r="D1" s="122"/>
    </row>
    <row r="2" spans="1:16" ht="31.5" customHeight="1" x14ac:dyDescent="0.25">
      <c r="A2" s="1083" t="s">
        <v>513</v>
      </c>
      <c r="B2" s="1083"/>
      <c r="C2" s="1083"/>
      <c r="D2" s="1083"/>
      <c r="E2" s="1083"/>
      <c r="F2" s="1083"/>
      <c r="G2" s="1083"/>
      <c r="H2" s="1083"/>
      <c r="I2" s="1083"/>
      <c r="J2" s="463"/>
    </row>
    <row r="3" spans="1:16" ht="12.75" x14ac:dyDescent="0.2">
      <c r="A3" s="140"/>
      <c r="B3" s="122"/>
      <c r="C3" s="122"/>
      <c r="D3" s="122"/>
      <c r="F3" s="464"/>
      <c r="G3" s="464"/>
      <c r="I3" s="127"/>
      <c r="J3" s="127"/>
      <c r="K3" s="465"/>
      <c r="L3" s="465"/>
    </row>
    <row r="4" spans="1:16" ht="13.5" thickBot="1" x14ac:dyDescent="0.25">
      <c r="A4" s="446" t="s">
        <v>486</v>
      </c>
      <c r="B4" s="447">
        <v>2015</v>
      </c>
      <c r="C4" s="447">
        <v>2016</v>
      </c>
      <c r="D4" s="447">
        <v>2017</v>
      </c>
      <c r="E4" s="447">
        <v>2018</v>
      </c>
      <c r="F4" s="447">
        <v>2019</v>
      </c>
      <c r="G4" s="447">
        <v>2020</v>
      </c>
      <c r="H4" s="447">
        <v>2021</v>
      </c>
      <c r="I4" s="447">
        <v>2022</v>
      </c>
      <c r="J4" s="447">
        <v>2023</v>
      </c>
      <c r="K4" s="447">
        <v>2024</v>
      </c>
      <c r="L4" s="447" t="s">
        <v>606</v>
      </c>
      <c r="M4" s="465"/>
      <c r="P4" s="466"/>
    </row>
    <row r="5" spans="1:16" ht="13.5" thickBot="1" x14ac:dyDescent="0.25">
      <c r="A5" s="467" t="s">
        <v>514</v>
      </c>
      <c r="B5" s="468">
        <f t="shared" ref="B5:L5" si="0">SUM(B6:B30)</f>
        <v>2349928988.7899995</v>
      </c>
      <c r="C5" s="468">
        <f t="shared" si="0"/>
        <v>1539174853.1900003</v>
      </c>
      <c r="D5" s="468">
        <f t="shared" si="0"/>
        <v>1890777102.5600004</v>
      </c>
      <c r="E5" s="468">
        <f t="shared" si="0"/>
        <v>3185578835.4300003</v>
      </c>
      <c r="F5" s="468">
        <f t="shared" si="0"/>
        <v>2927116454.2500005</v>
      </c>
      <c r="G5" s="468">
        <f t="shared" si="0"/>
        <v>2648430124.3700008</v>
      </c>
      <c r="H5" s="468">
        <f t="shared" si="0"/>
        <v>2981711958.4000001</v>
      </c>
      <c r="I5" s="468">
        <f t="shared" si="0"/>
        <v>7875150511.4099979</v>
      </c>
      <c r="J5" s="468">
        <f t="shared" si="0"/>
        <v>5253597349.9700003</v>
      </c>
      <c r="K5" s="468">
        <f t="shared" si="0"/>
        <v>5579381144.249999</v>
      </c>
      <c r="L5" s="468">
        <f t="shared" si="0"/>
        <v>6982138710.54</v>
      </c>
      <c r="M5" s="450"/>
      <c r="P5" s="466"/>
    </row>
    <row r="6" spans="1:16" ht="12.75" x14ac:dyDescent="0.2">
      <c r="A6" s="449" t="s">
        <v>487</v>
      </c>
      <c r="B6" s="450">
        <v>415256250.88999999</v>
      </c>
      <c r="C6" s="450">
        <v>313663812.89999998</v>
      </c>
      <c r="D6" s="450">
        <v>494474963.68000001</v>
      </c>
      <c r="E6" s="450">
        <v>1085384780.1799998</v>
      </c>
      <c r="F6" s="450">
        <v>1031284773.38</v>
      </c>
      <c r="G6" s="450">
        <v>762972221.68000007</v>
      </c>
      <c r="H6" s="450">
        <v>848977061.24000001</v>
      </c>
      <c r="I6" s="450">
        <v>2086366169.0300002</v>
      </c>
      <c r="J6" s="450">
        <v>1405742153.3800001</v>
      </c>
      <c r="K6" s="450">
        <v>1225744176.8799999</v>
      </c>
      <c r="L6" s="450">
        <v>1344395555.01</v>
      </c>
      <c r="M6" s="469"/>
      <c r="N6" s="452"/>
      <c r="P6" s="466"/>
    </row>
    <row r="7" spans="1:16" ht="12.75" x14ac:dyDescent="0.2">
      <c r="A7" s="449" t="s">
        <v>488</v>
      </c>
      <c r="B7" s="450">
        <v>356823875.94999999</v>
      </c>
      <c r="C7" s="450">
        <v>21985207.27</v>
      </c>
      <c r="D7" s="450">
        <v>258608519.87</v>
      </c>
      <c r="E7" s="450">
        <v>531759344.56</v>
      </c>
      <c r="F7" s="450">
        <v>409620300.06999999</v>
      </c>
      <c r="G7" s="450">
        <v>248719168.84999999</v>
      </c>
      <c r="H7" s="450">
        <v>215808290.16999999</v>
      </c>
      <c r="I7" s="450">
        <v>1118649480.3899999</v>
      </c>
      <c r="J7" s="450">
        <v>858603333.44000006</v>
      </c>
      <c r="K7" s="450">
        <v>954970474.49000001</v>
      </c>
      <c r="L7" s="450">
        <v>1035250571.36</v>
      </c>
      <c r="M7" s="469"/>
      <c r="N7" s="452"/>
      <c r="P7" s="466"/>
    </row>
    <row r="8" spans="1:16" ht="12.75" x14ac:dyDescent="0.2">
      <c r="A8" s="449" t="s">
        <v>490</v>
      </c>
      <c r="B8" s="450">
        <v>205679752.31</v>
      </c>
      <c r="C8" s="450">
        <v>177659542.19</v>
      </c>
      <c r="D8" s="450">
        <v>94715680.090000004</v>
      </c>
      <c r="E8" s="450">
        <v>166692977.56</v>
      </c>
      <c r="F8" s="450">
        <v>219003987.89000002</v>
      </c>
      <c r="G8" s="450">
        <v>341034251.15999997</v>
      </c>
      <c r="H8" s="450">
        <v>387924184.31999999</v>
      </c>
      <c r="I8" s="450">
        <v>840677621.75999999</v>
      </c>
      <c r="J8" s="450">
        <v>437310674.51999998</v>
      </c>
      <c r="K8" s="450">
        <v>526678580.03999996</v>
      </c>
      <c r="L8" s="450">
        <v>716672510.12</v>
      </c>
      <c r="M8" s="469"/>
      <c r="N8" s="452"/>
      <c r="P8" s="466"/>
    </row>
    <row r="9" spans="1:16" s="127" customFormat="1" ht="12.75" x14ac:dyDescent="0.2">
      <c r="A9" s="449" t="s">
        <v>489</v>
      </c>
      <c r="B9" s="450">
        <v>126136074.55</v>
      </c>
      <c r="C9" s="450">
        <v>56638874.040000007</v>
      </c>
      <c r="D9" s="450">
        <v>93245662.599999994</v>
      </c>
      <c r="E9" s="450">
        <v>166903539.21000001</v>
      </c>
      <c r="F9" s="450">
        <v>99776063.209999993</v>
      </c>
      <c r="G9" s="450">
        <v>177605902.91</v>
      </c>
      <c r="H9" s="450">
        <v>260483616.35999998</v>
      </c>
      <c r="I9" s="450">
        <v>827667762.97000003</v>
      </c>
      <c r="J9" s="450">
        <v>707485634.02999997</v>
      </c>
      <c r="K9" s="450">
        <v>644009684.25</v>
      </c>
      <c r="L9" s="450">
        <v>670996544.19000006</v>
      </c>
      <c r="M9" s="469"/>
      <c r="N9" s="567"/>
      <c r="P9" s="466"/>
    </row>
    <row r="10" spans="1:16" ht="12.75" x14ac:dyDescent="0.2">
      <c r="A10" s="449" t="s">
        <v>492</v>
      </c>
      <c r="B10" s="450">
        <v>233544864.59999999</v>
      </c>
      <c r="C10" s="450">
        <v>189395284.74000001</v>
      </c>
      <c r="D10" s="450">
        <v>87391273.040000007</v>
      </c>
      <c r="E10" s="450">
        <v>162314150.38</v>
      </c>
      <c r="F10" s="450">
        <v>193952100.26999998</v>
      </c>
      <c r="G10" s="450">
        <v>179542675.66</v>
      </c>
      <c r="H10" s="450">
        <v>244039268.53999999</v>
      </c>
      <c r="I10" s="450">
        <v>573944871.75</v>
      </c>
      <c r="J10" s="450">
        <v>282174535.94999999</v>
      </c>
      <c r="K10" s="450">
        <v>662778565.46000004</v>
      </c>
      <c r="L10" s="450">
        <v>643472051.18999994</v>
      </c>
      <c r="M10" s="469"/>
      <c r="N10" s="452"/>
      <c r="P10" s="466"/>
    </row>
    <row r="11" spans="1:16" ht="12.75" x14ac:dyDescent="0.2">
      <c r="A11" s="449" t="s">
        <v>491</v>
      </c>
      <c r="B11" s="450">
        <v>137066946.16</v>
      </c>
      <c r="C11" s="450">
        <v>49043314.479999997</v>
      </c>
      <c r="D11" s="450">
        <v>81305449.939999998</v>
      </c>
      <c r="E11" s="450">
        <v>211561342.28</v>
      </c>
      <c r="F11" s="450">
        <v>227958678.31</v>
      </c>
      <c r="G11" s="450">
        <v>221747391.53</v>
      </c>
      <c r="H11" s="450">
        <v>239167040.05000001</v>
      </c>
      <c r="I11" s="450">
        <v>519763813.03999996</v>
      </c>
      <c r="J11" s="450">
        <v>232575250.80000001</v>
      </c>
      <c r="K11" s="450">
        <v>369214305.48000002</v>
      </c>
      <c r="L11" s="450">
        <v>398471519.74000001</v>
      </c>
      <c r="M11" s="469"/>
      <c r="N11" s="452"/>
      <c r="P11" s="466"/>
    </row>
    <row r="12" spans="1:16" ht="12.75" x14ac:dyDescent="0.2">
      <c r="A12" s="449" t="s">
        <v>494</v>
      </c>
      <c r="B12" s="450">
        <v>659.47</v>
      </c>
      <c r="C12" s="450">
        <v>3207066.32</v>
      </c>
      <c r="D12" s="450">
        <v>16469485.630000001</v>
      </c>
      <c r="E12" s="450">
        <v>11708222.23</v>
      </c>
      <c r="F12" s="450">
        <v>12646510.309999999</v>
      </c>
      <c r="G12" s="450">
        <v>17097515.369999997</v>
      </c>
      <c r="H12" s="450">
        <v>5899825.0999999996</v>
      </c>
      <c r="I12" s="450">
        <v>316473680.74000001</v>
      </c>
      <c r="J12" s="450">
        <v>119689152</v>
      </c>
      <c r="K12" s="450">
        <v>158176840.80000001</v>
      </c>
      <c r="L12" s="450">
        <v>393820707.20999998</v>
      </c>
      <c r="M12" s="469"/>
      <c r="N12" s="452"/>
      <c r="P12" s="466"/>
    </row>
    <row r="13" spans="1:16" ht="12.75" x14ac:dyDescent="0.2">
      <c r="A13" s="449" t="s">
        <v>493</v>
      </c>
      <c r="B13" s="450">
        <v>288802646.45999998</v>
      </c>
      <c r="C13" s="450">
        <v>253360992.87</v>
      </c>
      <c r="D13" s="450">
        <v>254956497.04999998</v>
      </c>
      <c r="E13" s="450">
        <v>259096897.83000001</v>
      </c>
      <c r="F13" s="450">
        <v>223779154.97999999</v>
      </c>
      <c r="G13" s="450">
        <v>173015567.05000001</v>
      </c>
      <c r="H13" s="450">
        <v>208172795.79999998</v>
      </c>
      <c r="I13" s="450">
        <v>300867695.25999999</v>
      </c>
      <c r="J13" s="450">
        <v>227526375.13</v>
      </c>
      <c r="K13" s="450">
        <v>222786909.44999999</v>
      </c>
      <c r="L13" s="450">
        <v>359356960.65999997</v>
      </c>
      <c r="M13" s="469"/>
      <c r="N13" s="452"/>
      <c r="P13" s="466"/>
    </row>
    <row r="14" spans="1:16" ht="12.75" x14ac:dyDescent="0.2">
      <c r="A14" s="449" t="s">
        <v>495</v>
      </c>
      <c r="B14" s="450">
        <v>299686816.41999996</v>
      </c>
      <c r="C14" s="450">
        <v>259240025.05000001</v>
      </c>
      <c r="D14" s="450">
        <v>213290981.33000001</v>
      </c>
      <c r="E14" s="450">
        <v>137435110.44999999</v>
      </c>
      <c r="F14" s="450">
        <v>129640244.66</v>
      </c>
      <c r="G14" s="450">
        <v>219039733.00999999</v>
      </c>
      <c r="H14" s="450">
        <v>274907427.99000001</v>
      </c>
      <c r="I14" s="450">
        <v>299908188.65999997</v>
      </c>
      <c r="J14" s="450">
        <v>168617298.00999999</v>
      </c>
      <c r="K14" s="450">
        <v>145622747.08000001</v>
      </c>
      <c r="L14" s="450">
        <v>348986198.00999999</v>
      </c>
      <c r="M14" s="469"/>
      <c r="N14" s="452"/>
      <c r="P14" s="466"/>
    </row>
    <row r="15" spans="1:16" ht="12.75" x14ac:dyDescent="0.2">
      <c r="A15" s="449" t="s">
        <v>497</v>
      </c>
      <c r="B15" s="450">
        <v>136941189.25</v>
      </c>
      <c r="C15" s="450">
        <v>87174903.689999998</v>
      </c>
      <c r="D15" s="450">
        <v>91418285.570000008</v>
      </c>
      <c r="E15" s="450">
        <v>91765736.769999996</v>
      </c>
      <c r="F15" s="450">
        <v>67626909.479999989</v>
      </c>
      <c r="G15" s="450">
        <v>104601597.10000001</v>
      </c>
      <c r="H15" s="450">
        <v>78994142.25</v>
      </c>
      <c r="I15" s="450">
        <v>293937779.37</v>
      </c>
      <c r="J15" s="450">
        <v>220979712.68000001</v>
      </c>
      <c r="K15" s="450">
        <v>187059281.72</v>
      </c>
      <c r="L15" s="450">
        <v>301286021.37</v>
      </c>
      <c r="M15" s="469"/>
      <c r="N15" s="452"/>
      <c r="P15" s="466"/>
    </row>
    <row r="16" spans="1:16" ht="12.75" x14ac:dyDescent="0.2">
      <c r="A16" s="449" t="s">
        <v>496</v>
      </c>
      <c r="B16" s="450">
        <v>15536481.15</v>
      </c>
      <c r="C16" s="450">
        <v>25434253.299999997</v>
      </c>
      <c r="D16" s="450">
        <v>62385858.5</v>
      </c>
      <c r="E16" s="450">
        <v>138938998.34999999</v>
      </c>
      <c r="F16" s="450">
        <v>106827611.59</v>
      </c>
      <c r="G16" s="450">
        <v>34468898.82</v>
      </c>
      <c r="H16" s="450">
        <v>53934215.049999997</v>
      </c>
      <c r="I16" s="450">
        <v>306762241.19</v>
      </c>
      <c r="J16" s="450">
        <v>209960498.38</v>
      </c>
      <c r="K16" s="450">
        <v>133376360.53999999</v>
      </c>
      <c r="L16" s="450">
        <v>248578545.09999999</v>
      </c>
      <c r="M16" s="469"/>
      <c r="N16" s="452"/>
      <c r="P16" s="466"/>
    </row>
    <row r="17" spans="1:16" ht="12.75" x14ac:dyDescent="0.2">
      <c r="A17" s="449" t="s">
        <v>498</v>
      </c>
      <c r="B17" s="450">
        <v>75878391.219999999</v>
      </c>
      <c r="C17" s="450">
        <v>41111915.07</v>
      </c>
      <c r="D17" s="450">
        <v>75575204.480000004</v>
      </c>
      <c r="E17" s="450">
        <v>101580341.20999999</v>
      </c>
      <c r="F17" s="450">
        <v>105260682.23999999</v>
      </c>
      <c r="G17" s="450">
        <v>71001110.250000015</v>
      </c>
      <c r="H17" s="450">
        <v>64887353.600000001</v>
      </c>
      <c r="I17" s="450">
        <v>156343275.24000001</v>
      </c>
      <c r="J17" s="450">
        <v>97063111.160000011</v>
      </c>
      <c r="K17" s="450">
        <v>61952658.939999998</v>
      </c>
      <c r="L17" s="450">
        <v>139012210.59</v>
      </c>
      <c r="M17" s="469"/>
      <c r="N17" s="452"/>
      <c r="P17" s="466"/>
    </row>
    <row r="18" spans="1:16" ht="12.75" x14ac:dyDescent="0.2">
      <c r="A18" s="449" t="s">
        <v>501</v>
      </c>
      <c r="B18" s="450">
        <v>1851.9</v>
      </c>
      <c r="C18" s="450">
        <v>31623008.73</v>
      </c>
      <c r="D18" s="450">
        <v>5204824.2</v>
      </c>
      <c r="E18" s="450">
        <v>697580.33000000007</v>
      </c>
      <c r="F18" s="450">
        <v>818638.28</v>
      </c>
      <c r="G18" s="450">
        <v>6200096.8000000007</v>
      </c>
      <c r="H18" s="450">
        <v>5767676.9800000004</v>
      </c>
      <c r="I18" s="450">
        <v>30381196.900000002</v>
      </c>
      <c r="J18" s="450">
        <v>144050915.21000001</v>
      </c>
      <c r="K18" s="450">
        <v>155764108.38999999</v>
      </c>
      <c r="L18" s="450">
        <v>136171178.75999999</v>
      </c>
      <c r="M18" s="469"/>
      <c r="N18" s="452"/>
      <c r="P18" s="466"/>
    </row>
    <row r="19" spans="1:16" ht="12.75" x14ac:dyDescent="0.2">
      <c r="A19" s="449" t="s">
        <v>500</v>
      </c>
      <c r="B19" s="450">
        <v>45275011.489999995</v>
      </c>
      <c r="C19" s="450">
        <v>12959532.629999999</v>
      </c>
      <c r="D19" s="450">
        <v>44307510.899999999</v>
      </c>
      <c r="E19" s="450">
        <v>69258149.189999998</v>
      </c>
      <c r="F19" s="450">
        <v>65758505.040000007</v>
      </c>
      <c r="G19" s="450">
        <v>28264960.719999999</v>
      </c>
      <c r="H19" s="450">
        <v>13171974</v>
      </c>
      <c r="I19" s="450">
        <v>69778242.989999995</v>
      </c>
      <c r="J19" s="450">
        <v>54159557.520000003</v>
      </c>
      <c r="K19" s="450">
        <v>55804370.649999999</v>
      </c>
      <c r="L19" s="450">
        <v>118557662.36</v>
      </c>
      <c r="M19" s="469"/>
      <c r="N19" s="452"/>
      <c r="P19" s="466"/>
    </row>
    <row r="20" spans="1:16" ht="12.75" x14ac:dyDescent="0.2">
      <c r="A20" s="449" t="s">
        <v>499</v>
      </c>
      <c r="B20" s="450">
        <v>9649463.5899999999</v>
      </c>
      <c r="C20" s="450">
        <v>15023096.52</v>
      </c>
      <c r="D20" s="450">
        <v>10813574.67</v>
      </c>
      <c r="E20" s="450">
        <v>32699667.59</v>
      </c>
      <c r="F20" s="450">
        <v>20710318.760000002</v>
      </c>
      <c r="G20" s="450">
        <v>54078141.359999999</v>
      </c>
      <c r="H20" s="450">
        <v>71708375.75</v>
      </c>
      <c r="I20" s="450">
        <v>122562005.59999999</v>
      </c>
      <c r="J20" s="450">
        <v>76054465.530000001</v>
      </c>
      <c r="K20" s="450">
        <v>51744513.920000002</v>
      </c>
      <c r="L20" s="450">
        <v>82046543</v>
      </c>
      <c r="M20" s="469"/>
      <c r="N20" s="452"/>
      <c r="P20" s="466"/>
    </row>
    <row r="21" spans="1:16" ht="12.75" x14ac:dyDescent="0.2">
      <c r="A21" s="449" t="s">
        <v>502</v>
      </c>
      <c r="B21" s="450">
        <v>1919372.6</v>
      </c>
      <c r="C21" s="450">
        <v>95516.83</v>
      </c>
      <c r="D21" s="450">
        <v>980189.5</v>
      </c>
      <c r="E21" s="450">
        <v>2789100.56</v>
      </c>
      <c r="F21" s="450">
        <v>2264132.0499999998</v>
      </c>
      <c r="G21" s="450">
        <v>3445190.3499999996</v>
      </c>
      <c r="H21" s="450">
        <v>2202516.15</v>
      </c>
      <c r="I21" s="450">
        <v>4975895.87</v>
      </c>
      <c r="J21" s="450">
        <v>5854078.3899999997</v>
      </c>
      <c r="K21" s="450">
        <v>17189252.609999999</v>
      </c>
      <c r="L21" s="450">
        <v>39771547.420000002</v>
      </c>
      <c r="M21" s="469"/>
      <c r="N21" s="452"/>
      <c r="P21" s="466"/>
    </row>
    <row r="22" spans="1:16" ht="12.75" x14ac:dyDescent="0.2">
      <c r="A22" s="449" t="s">
        <v>505</v>
      </c>
      <c r="B22" s="450">
        <v>805950.03</v>
      </c>
      <c r="C22" s="450">
        <v>22759.97</v>
      </c>
      <c r="D22" s="450">
        <v>3631134.7199999997</v>
      </c>
      <c r="E22" s="450">
        <v>12422326.800000001</v>
      </c>
      <c r="F22" s="450">
        <v>7546069.5999999996</v>
      </c>
      <c r="G22" s="450">
        <v>2381333.91</v>
      </c>
      <c r="H22" s="450">
        <v>1161645</v>
      </c>
      <c r="I22" s="450">
        <v>4263.3999999999996</v>
      </c>
      <c r="J22" s="450">
        <v>3831.15</v>
      </c>
      <c r="K22" s="450">
        <v>6851.03</v>
      </c>
      <c r="L22" s="450">
        <v>2612921.69</v>
      </c>
      <c r="M22" s="469"/>
      <c r="N22" s="452"/>
      <c r="P22" s="823"/>
    </row>
    <row r="23" spans="1:16" ht="12.75" x14ac:dyDescent="0.2">
      <c r="A23" s="449" t="s">
        <v>504</v>
      </c>
      <c r="B23" s="450">
        <v>806841.22</v>
      </c>
      <c r="C23" s="450">
        <v>943407.78</v>
      </c>
      <c r="D23" s="450">
        <v>1055998.03</v>
      </c>
      <c r="E23" s="450">
        <v>1077439.94</v>
      </c>
      <c r="F23" s="450">
        <v>1062264.6599999999</v>
      </c>
      <c r="G23" s="450">
        <v>999648.52</v>
      </c>
      <c r="H23" s="450">
        <v>657888.72</v>
      </c>
      <c r="I23" s="450">
        <v>1438632.1600000001</v>
      </c>
      <c r="J23" s="450">
        <v>1471791.25</v>
      </c>
      <c r="K23" s="450">
        <v>1366103.3399999999</v>
      </c>
      <c r="L23" s="450">
        <v>1808859.81</v>
      </c>
      <c r="M23" s="469"/>
      <c r="N23" s="452"/>
      <c r="P23" s="824"/>
    </row>
    <row r="24" spans="1:16" ht="12.75" x14ac:dyDescent="0.2">
      <c r="A24" s="449" t="s">
        <v>503</v>
      </c>
      <c r="B24" s="450">
        <v>99562.389999999985</v>
      </c>
      <c r="C24" s="450">
        <v>582873.76</v>
      </c>
      <c r="D24" s="450">
        <v>884570.42999999993</v>
      </c>
      <c r="E24" s="450">
        <v>1462575.0499999998</v>
      </c>
      <c r="F24" s="450">
        <v>1546136.0499999998</v>
      </c>
      <c r="G24" s="450">
        <v>2197856.73</v>
      </c>
      <c r="H24" s="450">
        <v>3792919.78</v>
      </c>
      <c r="I24" s="450">
        <v>4454728.49</v>
      </c>
      <c r="J24" s="450">
        <v>4016114.62</v>
      </c>
      <c r="K24" s="450">
        <v>5118104.57</v>
      </c>
      <c r="L24" s="450">
        <v>869732.96</v>
      </c>
      <c r="M24" s="469"/>
      <c r="N24" s="452"/>
    </row>
    <row r="25" spans="1:16" ht="12.75" x14ac:dyDescent="0.2">
      <c r="A25" s="449" t="s">
        <v>507</v>
      </c>
      <c r="B25" s="450">
        <v>89.12</v>
      </c>
      <c r="C25" s="450">
        <v>14.989999999999998</v>
      </c>
      <c r="D25" s="450">
        <v>0</v>
      </c>
      <c r="E25" s="450">
        <v>0</v>
      </c>
      <c r="F25" s="450">
        <v>6.9499999999999993</v>
      </c>
      <c r="G25" s="450">
        <v>2053.8000000000002</v>
      </c>
      <c r="H25" s="450">
        <v>66.23</v>
      </c>
      <c r="I25" s="450">
        <v>445.46000000000004</v>
      </c>
      <c r="J25" s="450">
        <v>561.71</v>
      </c>
      <c r="K25" s="450">
        <v>442.12</v>
      </c>
      <c r="L25" s="450">
        <v>417.54</v>
      </c>
      <c r="M25" s="469"/>
      <c r="N25" s="452"/>
    </row>
    <row r="26" spans="1:16" ht="12.75" x14ac:dyDescent="0.2">
      <c r="A26" s="449" t="s">
        <v>510</v>
      </c>
      <c r="B26" s="450">
        <v>0</v>
      </c>
      <c r="C26" s="450">
        <v>0</v>
      </c>
      <c r="D26" s="450">
        <v>0</v>
      </c>
      <c r="E26" s="450">
        <v>0</v>
      </c>
      <c r="F26" s="450">
        <v>0</v>
      </c>
      <c r="G26" s="450">
        <v>204.17</v>
      </c>
      <c r="H26" s="450">
        <v>0</v>
      </c>
      <c r="I26" s="450">
        <v>323.17</v>
      </c>
      <c r="J26" s="450">
        <v>343.12</v>
      </c>
      <c r="K26" s="450">
        <v>646.11</v>
      </c>
      <c r="L26" s="450">
        <v>269.5</v>
      </c>
      <c r="M26" s="469"/>
      <c r="N26" s="452"/>
    </row>
    <row r="27" spans="1:16" ht="12.75" x14ac:dyDescent="0.2">
      <c r="A27" s="449" t="s">
        <v>508</v>
      </c>
      <c r="B27" s="450">
        <v>0</v>
      </c>
      <c r="C27" s="450">
        <v>0</v>
      </c>
      <c r="D27" s="450">
        <v>0</v>
      </c>
      <c r="E27" s="450">
        <v>0</v>
      </c>
      <c r="F27" s="450">
        <v>0</v>
      </c>
      <c r="G27" s="450">
        <v>554.11</v>
      </c>
      <c r="H27" s="450">
        <v>534.77</v>
      </c>
      <c r="I27" s="450">
        <v>496.5</v>
      </c>
      <c r="J27" s="450">
        <v>449.83000000000004</v>
      </c>
      <c r="K27" s="450">
        <v>2265.3199999999997</v>
      </c>
      <c r="L27" s="450">
        <v>182.95</v>
      </c>
      <c r="M27" s="469"/>
      <c r="N27" s="452"/>
    </row>
    <row r="28" spans="1:16" ht="12.75" x14ac:dyDescent="0.2">
      <c r="A28" s="449" t="s">
        <v>511</v>
      </c>
      <c r="B28" s="450">
        <v>15468.939999999999</v>
      </c>
      <c r="C28" s="450">
        <v>5134.92</v>
      </c>
      <c r="D28" s="450">
        <v>8256.16</v>
      </c>
      <c r="E28" s="450">
        <v>2401.39</v>
      </c>
      <c r="F28" s="450">
        <v>4502.2299999999996</v>
      </c>
      <c r="G28" s="450">
        <v>10984.09</v>
      </c>
      <c r="H28" s="450">
        <v>40343.879999999997</v>
      </c>
      <c r="I28" s="450">
        <v>166297.10999999999</v>
      </c>
      <c r="J28" s="450">
        <v>242359.6</v>
      </c>
      <c r="K28" s="450">
        <v>1081.55</v>
      </c>
      <c r="L28" s="450">
        <v>0</v>
      </c>
      <c r="M28" s="469"/>
      <c r="N28" s="452"/>
    </row>
    <row r="29" spans="1:16" ht="12.75" x14ac:dyDescent="0.2">
      <c r="A29" s="449" t="s">
        <v>506</v>
      </c>
      <c r="B29" s="450">
        <v>1429.08</v>
      </c>
      <c r="C29" s="450">
        <v>4315.1399999999994</v>
      </c>
      <c r="D29" s="450">
        <v>6720.92</v>
      </c>
      <c r="E29" s="450">
        <v>5439.07</v>
      </c>
      <c r="F29" s="450">
        <v>2607.8199999999997</v>
      </c>
      <c r="G29" s="450">
        <v>1950.37</v>
      </c>
      <c r="H29" s="450">
        <v>10425.67</v>
      </c>
      <c r="I29" s="450">
        <v>20996.690000000002</v>
      </c>
      <c r="J29" s="450">
        <v>15132.73</v>
      </c>
      <c r="K29" s="450">
        <v>12134.76</v>
      </c>
      <c r="L29" s="450">
        <v>0</v>
      </c>
      <c r="M29" s="469"/>
      <c r="N29" s="452"/>
    </row>
    <row r="30" spans="1:16" ht="13.5" thickBot="1" x14ac:dyDescent="0.25">
      <c r="A30" s="449" t="s">
        <v>509</v>
      </c>
      <c r="B30" s="450">
        <v>0</v>
      </c>
      <c r="C30" s="450">
        <v>0</v>
      </c>
      <c r="D30" s="450">
        <v>46461.25</v>
      </c>
      <c r="E30" s="450">
        <v>22714.5</v>
      </c>
      <c r="F30" s="450">
        <v>26256.42</v>
      </c>
      <c r="G30" s="450">
        <v>1116.05</v>
      </c>
      <c r="H30" s="450">
        <v>2371</v>
      </c>
      <c r="I30" s="450">
        <v>4407.67</v>
      </c>
      <c r="J30" s="450">
        <v>19.829999999999998</v>
      </c>
      <c r="K30" s="450">
        <v>684.75</v>
      </c>
      <c r="L30" s="450">
        <v>0</v>
      </c>
      <c r="M30" s="469"/>
      <c r="N30" s="452"/>
    </row>
    <row r="31" spans="1:16" ht="13.5" thickBot="1" x14ac:dyDescent="0.25">
      <c r="A31" s="470" t="s">
        <v>518</v>
      </c>
      <c r="B31" s="468">
        <v>553777398.73000002</v>
      </c>
      <c r="C31" s="468">
        <v>921294433.60999978</v>
      </c>
      <c r="D31" s="468">
        <v>1294129001.8199999</v>
      </c>
      <c r="E31" s="468">
        <v>1551829060.0399992</v>
      </c>
      <c r="F31" s="468">
        <v>1595669572.1800001</v>
      </c>
      <c r="G31" s="468">
        <v>1347757603.0999999</v>
      </c>
      <c r="H31" s="468">
        <v>3567002137.6800003</v>
      </c>
      <c r="I31" s="468">
        <v>2953700136.9900002</v>
      </c>
      <c r="J31" s="468">
        <f>SUM(J32:J56)</f>
        <v>2130246987.0900002</v>
      </c>
      <c r="K31" s="468">
        <f>SUM(K32:K56)</f>
        <v>2186965544.8499994</v>
      </c>
      <c r="L31" s="468">
        <f>SUM(L32:L56)</f>
        <v>1323477077.0800004</v>
      </c>
      <c r="M31" s="465"/>
    </row>
    <row r="32" spans="1:16" ht="12.75" x14ac:dyDescent="0.2">
      <c r="A32" s="140" t="s">
        <v>487</v>
      </c>
      <c r="B32" s="122">
        <v>3782788.7499999995</v>
      </c>
      <c r="C32" s="122">
        <v>67873027.98999998</v>
      </c>
      <c r="D32" s="477">
        <v>253105686.56999993</v>
      </c>
      <c r="E32" s="477">
        <v>436969243.44</v>
      </c>
      <c r="F32" s="477">
        <v>289108548.65000015</v>
      </c>
      <c r="G32" s="472">
        <v>141873742.14999998</v>
      </c>
      <c r="H32" s="450">
        <v>619563981.90999985</v>
      </c>
      <c r="I32" s="450">
        <v>798463349.86999965</v>
      </c>
      <c r="J32" s="450">
        <v>356204712.31</v>
      </c>
      <c r="K32" s="450">
        <v>331287142.3499999</v>
      </c>
      <c r="L32" s="450">
        <v>223685878.21000001</v>
      </c>
      <c r="M32" s="465"/>
      <c r="N32" s="452"/>
    </row>
    <row r="33" spans="1:20" ht="15" x14ac:dyDescent="0.25">
      <c r="A33" s="140" t="s">
        <v>494</v>
      </c>
      <c r="B33" s="122">
        <v>1972237.6700000004</v>
      </c>
      <c r="C33" s="122">
        <v>97602573.129999995</v>
      </c>
      <c r="D33" s="477">
        <v>299021879.33999974</v>
      </c>
      <c r="E33" s="477">
        <v>262400716.7299999</v>
      </c>
      <c r="F33" s="477">
        <v>205180204.41</v>
      </c>
      <c r="G33" s="472">
        <v>224292334.49999985</v>
      </c>
      <c r="H33" s="450">
        <v>381879177.25999993</v>
      </c>
      <c r="I33" s="450">
        <v>255627741.18999994</v>
      </c>
      <c r="J33" s="450">
        <v>356088789.54000002</v>
      </c>
      <c r="K33" s="450">
        <v>317357742.94</v>
      </c>
      <c r="L33" s="450">
        <v>221844490.38000003</v>
      </c>
      <c r="M33" s="473"/>
      <c r="N33" s="450"/>
      <c r="O33" s="450"/>
    </row>
    <row r="34" spans="1:20" ht="15" x14ac:dyDescent="0.25">
      <c r="A34" s="140" t="s">
        <v>492</v>
      </c>
      <c r="B34" s="122">
        <v>52833395.039999992</v>
      </c>
      <c r="C34" s="122">
        <v>32647279.890000004</v>
      </c>
      <c r="D34" s="477">
        <v>37020008.899999991</v>
      </c>
      <c r="E34" s="477">
        <v>51038111.769999996</v>
      </c>
      <c r="F34" s="477">
        <v>58885164.350000001</v>
      </c>
      <c r="G34" s="472">
        <v>53879644.410000004</v>
      </c>
      <c r="H34" s="450">
        <v>164896294.55999997</v>
      </c>
      <c r="I34" s="450">
        <v>192432520.05000001</v>
      </c>
      <c r="J34" s="450">
        <v>325576214.03999996</v>
      </c>
      <c r="K34" s="450">
        <v>359482800.31999999</v>
      </c>
      <c r="L34" s="450">
        <v>175532793.82000002</v>
      </c>
      <c r="M34" s="474"/>
      <c r="N34" s="450"/>
      <c r="O34" s="450"/>
      <c r="P34" s="466"/>
      <c r="Q34" s="466"/>
    </row>
    <row r="35" spans="1:20" s="127" customFormat="1" ht="15" x14ac:dyDescent="0.25">
      <c r="A35" s="140" t="s">
        <v>490</v>
      </c>
      <c r="B35" s="122">
        <v>49870293.899999999</v>
      </c>
      <c r="C35" s="122">
        <v>31987064.440000001</v>
      </c>
      <c r="D35" s="477">
        <v>34847381.639999993</v>
      </c>
      <c r="E35" s="477">
        <v>50731251.229999997</v>
      </c>
      <c r="F35" s="477">
        <v>70440473.929999992</v>
      </c>
      <c r="G35" s="472">
        <v>85386663.370000005</v>
      </c>
      <c r="H35" s="450">
        <v>246399825.99999994</v>
      </c>
      <c r="I35" s="450">
        <v>303369010.94</v>
      </c>
      <c r="J35" s="450">
        <v>155604803.37</v>
      </c>
      <c r="K35" s="450">
        <v>212009650.88</v>
      </c>
      <c r="L35" s="450">
        <v>119060027.33000001</v>
      </c>
      <c r="M35" s="474"/>
    </row>
    <row r="36" spans="1:20" ht="15" x14ac:dyDescent="0.25">
      <c r="A36" s="568" t="s">
        <v>489</v>
      </c>
      <c r="B36" s="450">
        <v>12965138.059999999</v>
      </c>
      <c r="C36" s="450">
        <v>10621980.539999999</v>
      </c>
      <c r="D36" s="472">
        <v>21840925.919999998</v>
      </c>
      <c r="E36" s="472">
        <v>13181073.239999998</v>
      </c>
      <c r="F36" s="472">
        <v>29300948.289999999</v>
      </c>
      <c r="G36" s="472">
        <v>51528132.049999997</v>
      </c>
      <c r="H36" s="450">
        <v>272944531.11000001</v>
      </c>
      <c r="I36" s="450">
        <v>467162152.86000001</v>
      </c>
      <c r="J36" s="450">
        <v>246166941.66000003</v>
      </c>
      <c r="K36" s="450">
        <v>220533003.36000001</v>
      </c>
      <c r="L36" s="450">
        <v>115729595.07000001</v>
      </c>
      <c r="M36" s="474"/>
      <c r="P36" s="475"/>
    </row>
    <row r="37" spans="1:20" ht="15" x14ac:dyDescent="0.25">
      <c r="A37" s="140" t="s">
        <v>488</v>
      </c>
      <c r="B37" s="122">
        <v>74705967.979999989</v>
      </c>
      <c r="C37" s="122">
        <v>364284360.0999999</v>
      </c>
      <c r="D37" s="477">
        <v>254940364.47000003</v>
      </c>
      <c r="E37" s="477">
        <v>308562000.86999989</v>
      </c>
      <c r="F37" s="477">
        <v>589779087.00000012</v>
      </c>
      <c r="G37" s="472">
        <v>456368326.80999982</v>
      </c>
      <c r="H37" s="450">
        <v>1239119452.05</v>
      </c>
      <c r="I37" s="450">
        <v>324726355.44</v>
      </c>
      <c r="J37" s="450">
        <v>217137729.47</v>
      </c>
      <c r="K37" s="450">
        <v>197474783.64000002</v>
      </c>
      <c r="L37" s="450">
        <v>107838097.23999999</v>
      </c>
      <c r="M37" s="474"/>
    </row>
    <row r="38" spans="1:20" ht="12.75" x14ac:dyDescent="0.2">
      <c r="A38" s="140" t="s">
        <v>491</v>
      </c>
      <c r="B38" s="122">
        <v>95832840.879999995</v>
      </c>
      <c r="C38" s="122">
        <v>113826598.11999997</v>
      </c>
      <c r="D38" s="477">
        <v>133946565.97000001</v>
      </c>
      <c r="E38" s="477">
        <v>162616331.24999997</v>
      </c>
      <c r="F38" s="477">
        <v>133465439.31</v>
      </c>
      <c r="G38" s="472">
        <v>112395727.99999997</v>
      </c>
      <c r="H38" s="450">
        <v>230283167.26999998</v>
      </c>
      <c r="I38" s="450">
        <v>177704433.04999992</v>
      </c>
      <c r="J38" s="450">
        <v>179604903.08999997</v>
      </c>
      <c r="K38" s="450">
        <v>187131815.28999999</v>
      </c>
      <c r="L38" s="450">
        <v>85053464.100000009</v>
      </c>
    </row>
    <row r="39" spans="1:20" ht="15" x14ac:dyDescent="0.25">
      <c r="A39" s="140" t="s">
        <v>495</v>
      </c>
      <c r="B39" s="122">
        <v>39936731.819999985</v>
      </c>
      <c r="C39" s="122">
        <v>41966269.260000005</v>
      </c>
      <c r="D39" s="477">
        <v>43408346.93</v>
      </c>
      <c r="E39" s="477">
        <v>40466660.560000002</v>
      </c>
      <c r="F39" s="477">
        <v>44445044.389999993</v>
      </c>
      <c r="G39" s="472">
        <v>64230825.640000008</v>
      </c>
      <c r="H39" s="450">
        <v>109079291.27</v>
      </c>
      <c r="I39" s="450">
        <v>72829337.920000002</v>
      </c>
      <c r="J39" s="450">
        <v>57746406.000000007</v>
      </c>
      <c r="K39" s="450">
        <v>67294789.370000005</v>
      </c>
      <c r="L39" s="450">
        <v>76163150.620000035</v>
      </c>
      <c r="M39" s="473"/>
      <c r="N39" s="465"/>
      <c r="O39" s="465"/>
      <c r="P39" s="465"/>
      <c r="Q39" s="465"/>
      <c r="R39" s="465"/>
      <c r="S39" s="465"/>
      <c r="T39" s="465"/>
    </row>
    <row r="40" spans="1:20" ht="15" x14ac:dyDescent="0.25">
      <c r="A40" s="140" t="s">
        <v>497</v>
      </c>
      <c r="B40" s="122">
        <v>28169117.63000001</v>
      </c>
      <c r="C40" s="122">
        <v>20726605.27999999</v>
      </c>
      <c r="D40" s="490">
        <v>31707595.720000006</v>
      </c>
      <c r="E40" s="490">
        <v>27546842.109999999</v>
      </c>
      <c r="F40" s="490">
        <v>22901802.579999991</v>
      </c>
      <c r="G40" s="476">
        <v>15431745.90000001</v>
      </c>
      <c r="H40" s="450">
        <v>41371817.509999998</v>
      </c>
      <c r="I40" s="450">
        <v>115716249.10999998</v>
      </c>
      <c r="J40" s="450">
        <v>32854811.379999999</v>
      </c>
      <c r="K40" s="450">
        <v>57396038.609999999</v>
      </c>
      <c r="L40" s="450">
        <v>48368040.249999993</v>
      </c>
      <c r="M40" s="473"/>
      <c r="N40" s="465"/>
      <c r="O40" s="465"/>
      <c r="P40" s="465"/>
      <c r="Q40" s="465"/>
      <c r="R40" s="465"/>
      <c r="S40" s="465"/>
      <c r="T40" s="465"/>
    </row>
    <row r="41" spans="1:20" ht="12.75" x14ac:dyDescent="0.2">
      <c r="A41" s="140" t="s">
        <v>493</v>
      </c>
      <c r="B41" s="122">
        <v>41388450.070000023</v>
      </c>
      <c r="C41" s="122">
        <v>39987757.650000006</v>
      </c>
      <c r="D41" s="477">
        <v>52505431.340000011</v>
      </c>
      <c r="E41" s="477">
        <v>40977897.549999982</v>
      </c>
      <c r="F41" s="477">
        <v>38349044.249999993</v>
      </c>
      <c r="G41" s="472">
        <v>54018026.13000001</v>
      </c>
      <c r="H41" s="450">
        <v>65012466.039999999</v>
      </c>
      <c r="I41" s="450">
        <v>61343585.300000004</v>
      </c>
      <c r="J41" s="450">
        <v>58411229.120000005</v>
      </c>
      <c r="K41" s="450">
        <v>67265890.799999997</v>
      </c>
      <c r="L41" s="450">
        <v>43417106.310000002</v>
      </c>
      <c r="M41" s="465"/>
      <c r="N41" s="465"/>
      <c r="O41" s="465"/>
      <c r="P41" s="465"/>
      <c r="Q41" s="465"/>
      <c r="R41" s="465"/>
      <c r="S41" s="465"/>
      <c r="T41" s="465"/>
    </row>
    <row r="42" spans="1:20" ht="15" x14ac:dyDescent="0.25">
      <c r="A42" s="140" t="s">
        <v>500</v>
      </c>
      <c r="B42" s="122">
        <v>43544462.630000003</v>
      </c>
      <c r="C42" s="122">
        <v>22252766.829999994</v>
      </c>
      <c r="D42" s="490">
        <v>30808610.84</v>
      </c>
      <c r="E42" s="490">
        <v>36817070.799999997</v>
      </c>
      <c r="F42" s="490">
        <v>29286302.299999993</v>
      </c>
      <c r="G42" s="476">
        <v>21470516.940000001</v>
      </c>
      <c r="H42" s="450">
        <v>37032536.200000003</v>
      </c>
      <c r="I42" s="450">
        <v>47922625.470000006</v>
      </c>
      <c r="J42" s="450">
        <v>38638399.759999998</v>
      </c>
      <c r="K42" s="450">
        <v>47256438.25</v>
      </c>
      <c r="L42" s="450">
        <v>33022815.27</v>
      </c>
      <c r="M42" s="473"/>
      <c r="N42" s="465"/>
      <c r="O42" s="465"/>
      <c r="P42" s="465"/>
      <c r="Q42" s="465"/>
      <c r="R42" s="465"/>
      <c r="S42" s="465"/>
      <c r="T42" s="465"/>
    </row>
    <row r="43" spans="1:20" ht="15" x14ac:dyDescent="0.25">
      <c r="A43" s="140" t="s">
        <v>498</v>
      </c>
      <c r="B43" s="122">
        <v>43092373.820000008</v>
      </c>
      <c r="C43" s="122">
        <v>29716678.100000001</v>
      </c>
      <c r="D43" s="490">
        <v>41945982.120000012</v>
      </c>
      <c r="E43" s="490">
        <v>47533281.609999992</v>
      </c>
      <c r="F43" s="490">
        <v>32984802.900000006</v>
      </c>
      <c r="G43" s="476">
        <v>28541574.749999993</v>
      </c>
      <c r="H43" s="450">
        <v>92244634.230000019</v>
      </c>
      <c r="I43" s="450">
        <v>57562651.850000046</v>
      </c>
      <c r="J43" s="450">
        <v>43288333.449999966</v>
      </c>
      <c r="K43" s="450">
        <v>53302998.330000013</v>
      </c>
      <c r="L43" s="450">
        <v>27762389.499999993</v>
      </c>
      <c r="M43" s="473"/>
      <c r="N43" s="465"/>
      <c r="O43" s="465"/>
      <c r="P43" s="465"/>
      <c r="Q43" s="465"/>
      <c r="R43" s="465"/>
      <c r="S43" s="465"/>
      <c r="T43" s="465"/>
    </row>
    <row r="44" spans="1:20" ht="15" x14ac:dyDescent="0.25">
      <c r="A44" s="140" t="s">
        <v>496</v>
      </c>
      <c r="B44" s="122">
        <v>44455983.600000001</v>
      </c>
      <c r="C44" s="122">
        <v>25115197.129999992</v>
      </c>
      <c r="D44" s="477">
        <v>30075847.449999992</v>
      </c>
      <c r="E44" s="477">
        <v>37912818.020000003</v>
      </c>
      <c r="F44" s="477">
        <v>27545624.259999998</v>
      </c>
      <c r="G44" s="472">
        <v>18080641.159999993</v>
      </c>
      <c r="H44" s="450">
        <v>32102053.259999998</v>
      </c>
      <c r="I44" s="450">
        <v>44296491.939999983</v>
      </c>
      <c r="J44" s="450">
        <v>32119949.209999997</v>
      </c>
      <c r="K44" s="450">
        <v>30898164.200000003</v>
      </c>
      <c r="L44" s="450">
        <v>20541937.149999995</v>
      </c>
      <c r="M44" s="473"/>
      <c r="N44" s="465"/>
      <c r="O44" s="465"/>
      <c r="P44" s="465"/>
      <c r="Q44" s="465"/>
      <c r="R44" s="465"/>
      <c r="S44" s="465"/>
      <c r="T44" s="465"/>
    </row>
    <row r="45" spans="1:20" ht="15" x14ac:dyDescent="0.25">
      <c r="A45" s="140" t="s">
        <v>499</v>
      </c>
      <c r="B45" s="122">
        <v>10982815.459999993</v>
      </c>
      <c r="C45" s="122">
        <v>14553544.039999999</v>
      </c>
      <c r="D45" s="477">
        <v>18670393.109999992</v>
      </c>
      <c r="E45" s="477">
        <v>20897868.690000005</v>
      </c>
      <c r="F45" s="477">
        <v>14951917.119999999</v>
      </c>
      <c r="G45" s="472">
        <v>14050203.010000002</v>
      </c>
      <c r="H45" s="450">
        <v>26887617.290000007</v>
      </c>
      <c r="I45" s="450">
        <v>25050601.439999998</v>
      </c>
      <c r="J45" s="450">
        <v>18726605.330000002</v>
      </c>
      <c r="K45" s="450">
        <v>22080482.780000005</v>
      </c>
      <c r="L45" s="450">
        <v>15791515.380000001</v>
      </c>
      <c r="M45" s="473"/>
      <c r="N45" s="465"/>
      <c r="O45" s="465"/>
      <c r="P45" s="465"/>
      <c r="Q45" s="465"/>
      <c r="R45" s="465"/>
      <c r="S45" s="465"/>
      <c r="T45" s="465"/>
    </row>
    <row r="46" spans="1:20" ht="15" x14ac:dyDescent="0.25">
      <c r="A46" s="140" t="s">
        <v>502</v>
      </c>
      <c r="B46" s="122">
        <v>7581012.2099999981</v>
      </c>
      <c r="C46" s="122">
        <v>5115195.51</v>
      </c>
      <c r="D46" s="477">
        <v>4942204.2699999996</v>
      </c>
      <c r="E46" s="477">
        <v>5145003.5899999989</v>
      </c>
      <c r="F46" s="477">
        <v>4912752.0900000008</v>
      </c>
      <c r="G46" s="472">
        <v>3472204.84</v>
      </c>
      <c r="H46" s="450">
        <v>4532646.41</v>
      </c>
      <c r="I46" s="450">
        <v>5391846.2000000002</v>
      </c>
      <c r="J46" s="450">
        <v>6012225.6300000008</v>
      </c>
      <c r="K46" s="450">
        <v>8996058.7400000021</v>
      </c>
      <c r="L46" s="450">
        <v>5825556.7799999993</v>
      </c>
      <c r="M46" s="473"/>
      <c r="N46" s="465"/>
      <c r="O46" s="465"/>
      <c r="P46" s="465"/>
      <c r="Q46" s="465"/>
      <c r="R46" s="465"/>
      <c r="S46" s="465"/>
      <c r="T46" s="465"/>
    </row>
    <row r="47" spans="1:20" ht="12.75" x14ac:dyDescent="0.2">
      <c r="A47" s="140" t="s">
        <v>505</v>
      </c>
      <c r="B47" s="122">
        <v>2043013.6900000011</v>
      </c>
      <c r="C47" s="122">
        <v>2101637.0300000003</v>
      </c>
      <c r="D47" s="477">
        <v>4617777.3600000031</v>
      </c>
      <c r="E47" s="477">
        <v>8015600.6800000006</v>
      </c>
      <c r="F47" s="477">
        <v>2870467.6599999988</v>
      </c>
      <c r="G47" s="472">
        <v>1864809.4</v>
      </c>
      <c r="H47" s="450">
        <v>0</v>
      </c>
      <c r="I47" s="450">
        <v>125412.68000000004</v>
      </c>
      <c r="J47" s="450">
        <v>2106458.58</v>
      </c>
      <c r="K47" s="450">
        <v>3257053.23</v>
      </c>
      <c r="L47" s="450">
        <v>2148381.1599999997</v>
      </c>
      <c r="M47" s="465"/>
      <c r="N47" s="465"/>
      <c r="O47" s="465"/>
      <c r="P47" s="465"/>
      <c r="Q47" s="465"/>
      <c r="R47" s="465"/>
      <c r="S47" s="465"/>
      <c r="T47" s="465"/>
    </row>
    <row r="48" spans="1:20" ht="12.75" x14ac:dyDescent="0.2">
      <c r="A48" s="140" t="s">
        <v>506</v>
      </c>
      <c r="B48" s="122">
        <v>0</v>
      </c>
      <c r="C48" s="122">
        <v>0</v>
      </c>
      <c r="D48" s="477">
        <v>0</v>
      </c>
      <c r="E48" s="477">
        <v>0</v>
      </c>
      <c r="F48" s="477">
        <v>0</v>
      </c>
      <c r="G48" s="477">
        <v>0</v>
      </c>
      <c r="H48" s="450">
        <v>2300842.2099999995</v>
      </c>
      <c r="I48" s="450">
        <v>2168900.0199999996</v>
      </c>
      <c r="J48" s="450">
        <v>2168901.77</v>
      </c>
      <c r="K48" s="450">
        <v>2198571.52</v>
      </c>
      <c r="L48" s="450">
        <v>790652.63000000012</v>
      </c>
      <c r="M48" s="465"/>
      <c r="N48" s="465"/>
      <c r="O48" s="465"/>
      <c r="P48" s="465"/>
      <c r="Q48" s="465"/>
      <c r="R48" s="465"/>
      <c r="S48" s="465"/>
      <c r="T48" s="465"/>
    </row>
    <row r="49" spans="1:20" ht="15" x14ac:dyDescent="0.25">
      <c r="A49" s="140" t="s">
        <v>501</v>
      </c>
      <c r="B49" s="122">
        <v>311983.15999999992</v>
      </c>
      <c r="C49" s="122">
        <v>649624.65000000014</v>
      </c>
      <c r="D49" s="477">
        <v>456410.10999999993</v>
      </c>
      <c r="E49" s="477">
        <v>768670.29</v>
      </c>
      <c r="F49" s="477">
        <v>1024823.6399999997</v>
      </c>
      <c r="G49" s="472">
        <v>746932.99</v>
      </c>
      <c r="H49" s="450">
        <v>966898.81999999983</v>
      </c>
      <c r="I49" s="450">
        <v>1364664.8199999998</v>
      </c>
      <c r="J49" s="450">
        <v>1359913.4499999997</v>
      </c>
      <c r="K49" s="450">
        <v>1276476.58</v>
      </c>
      <c r="L49" s="450">
        <v>633338.77000000014</v>
      </c>
      <c r="M49" s="473"/>
      <c r="N49" s="465"/>
      <c r="O49" s="465"/>
      <c r="P49" s="465"/>
      <c r="Q49" s="465"/>
      <c r="R49" s="465"/>
      <c r="S49" s="465"/>
      <c r="T49" s="465"/>
    </row>
    <row r="50" spans="1:20" ht="15" x14ac:dyDescent="0.25">
      <c r="A50" s="140" t="s">
        <v>504</v>
      </c>
      <c r="B50" s="122">
        <v>308713.43999999994</v>
      </c>
      <c r="C50" s="122">
        <v>266208.89999999997</v>
      </c>
      <c r="D50" s="477">
        <v>267523.19000000006</v>
      </c>
      <c r="E50" s="477">
        <v>248601.83</v>
      </c>
      <c r="F50" s="477">
        <v>236628.35999999984</v>
      </c>
      <c r="G50" s="472">
        <v>125551.05</v>
      </c>
      <c r="H50" s="450">
        <v>384904.28000000009</v>
      </c>
      <c r="I50" s="450">
        <v>442206.84000000032</v>
      </c>
      <c r="J50" s="450">
        <v>429659.93000000005</v>
      </c>
      <c r="K50" s="450">
        <v>465643.66000000003</v>
      </c>
      <c r="L50" s="450">
        <v>267847.11</v>
      </c>
      <c r="M50" s="473"/>
      <c r="N50" s="465"/>
      <c r="O50" s="465"/>
      <c r="P50" s="465"/>
      <c r="Q50" s="465"/>
      <c r="R50" s="465"/>
      <c r="S50" s="465"/>
      <c r="T50" s="465"/>
    </row>
    <row r="51" spans="1:20" ht="15" x14ac:dyDescent="0.25">
      <c r="A51" s="140" t="s">
        <v>507</v>
      </c>
      <c r="B51" s="122">
        <v>78.919999999999987</v>
      </c>
      <c r="C51" s="122">
        <v>65.020000000000024</v>
      </c>
      <c r="D51" s="477">
        <v>66.569999999999993</v>
      </c>
      <c r="E51" s="477">
        <v>15.779999999999998</v>
      </c>
      <c r="F51" s="477">
        <v>496.69000000000028</v>
      </c>
      <c r="G51" s="472">
        <v>0</v>
      </c>
      <c r="H51" s="450">
        <v>0</v>
      </c>
      <c r="I51" s="450">
        <v>0</v>
      </c>
      <c r="J51" s="450">
        <v>0</v>
      </c>
      <c r="K51" s="450">
        <v>0</v>
      </c>
      <c r="L51" s="450">
        <v>0</v>
      </c>
      <c r="M51" s="473"/>
      <c r="N51" s="465"/>
      <c r="O51" s="465"/>
      <c r="P51" s="465"/>
      <c r="Q51" s="465"/>
      <c r="R51" s="465"/>
      <c r="S51" s="465"/>
      <c r="T51" s="465"/>
    </row>
    <row r="52" spans="1:20" ht="15" x14ac:dyDescent="0.25">
      <c r="A52" s="140" t="s">
        <v>511</v>
      </c>
      <c r="B52" s="122">
        <v>0</v>
      </c>
      <c r="C52" s="122">
        <v>0</v>
      </c>
      <c r="D52" s="477">
        <v>0</v>
      </c>
      <c r="E52" s="477">
        <v>0</v>
      </c>
      <c r="F52" s="477">
        <v>0</v>
      </c>
      <c r="G52" s="472">
        <v>0</v>
      </c>
      <c r="H52" s="450">
        <v>0</v>
      </c>
      <c r="I52" s="450">
        <v>0</v>
      </c>
      <c r="J52" s="450">
        <v>0</v>
      </c>
      <c r="K52" s="450">
        <v>0</v>
      </c>
      <c r="L52" s="450">
        <v>0</v>
      </c>
      <c r="M52" s="473"/>
      <c r="N52" s="465"/>
      <c r="O52" s="465"/>
      <c r="P52" s="465"/>
      <c r="Q52" s="465"/>
      <c r="R52" s="465"/>
      <c r="S52" s="465"/>
      <c r="T52" s="465"/>
    </row>
    <row r="53" spans="1:20" ht="15" x14ac:dyDescent="0.25">
      <c r="A53" s="140" t="s">
        <v>508</v>
      </c>
      <c r="B53" s="122">
        <v>0</v>
      </c>
      <c r="C53" s="122">
        <v>0</v>
      </c>
      <c r="D53" s="477">
        <v>0</v>
      </c>
      <c r="E53" s="477">
        <v>0</v>
      </c>
      <c r="F53" s="477">
        <v>0</v>
      </c>
      <c r="G53" s="477">
        <v>0</v>
      </c>
      <c r="H53" s="450">
        <v>0</v>
      </c>
      <c r="I53" s="450">
        <v>0</v>
      </c>
      <c r="J53" s="450">
        <v>0</v>
      </c>
      <c r="K53" s="450">
        <v>0</v>
      </c>
      <c r="L53" s="450">
        <v>0</v>
      </c>
      <c r="M53" s="473"/>
      <c r="N53" s="465"/>
      <c r="O53" s="465"/>
      <c r="P53" s="465"/>
      <c r="Q53" s="465"/>
      <c r="R53" s="465"/>
      <c r="S53" s="465"/>
      <c r="T53" s="465"/>
    </row>
    <row r="54" spans="1:20" ht="15" x14ac:dyDescent="0.25">
      <c r="A54" s="140" t="s">
        <v>503</v>
      </c>
      <c r="B54" s="122">
        <v>0</v>
      </c>
      <c r="C54" s="122">
        <v>0</v>
      </c>
      <c r="D54" s="477">
        <v>0</v>
      </c>
      <c r="E54" s="477">
        <v>0</v>
      </c>
      <c r="F54" s="477">
        <v>0</v>
      </c>
      <c r="G54" s="477">
        <v>0</v>
      </c>
      <c r="H54" s="450">
        <v>0</v>
      </c>
      <c r="I54" s="450">
        <v>0</v>
      </c>
      <c r="J54" s="450">
        <v>0</v>
      </c>
      <c r="K54" s="450">
        <v>0</v>
      </c>
      <c r="L54" s="450">
        <v>0</v>
      </c>
      <c r="M54" s="473"/>
      <c r="N54" s="465"/>
      <c r="O54" s="465"/>
      <c r="P54" s="465"/>
      <c r="Q54" s="465"/>
      <c r="R54" s="465"/>
      <c r="S54" s="465"/>
      <c r="T54" s="465"/>
    </row>
    <row r="55" spans="1:20" ht="12.75" x14ac:dyDescent="0.2">
      <c r="A55" s="140" t="s">
        <v>509</v>
      </c>
      <c r="B55" s="122">
        <v>0</v>
      </c>
      <c r="C55" s="122">
        <v>0</v>
      </c>
      <c r="D55" s="477">
        <v>0</v>
      </c>
      <c r="E55" s="477">
        <v>0</v>
      </c>
      <c r="F55" s="477">
        <v>0</v>
      </c>
      <c r="G55" s="477">
        <v>0</v>
      </c>
      <c r="H55" s="450">
        <v>0</v>
      </c>
      <c r="I55" s="450">
        <v>0</v>
      </c>
      <c r="J55" s="450">
        <v>0</v>
      </c>
      <c r="K55" s="450">
        <v>0</v>
      </c>
      <c r="L55" s="450">
        <v>0</v>
      </c>
      <c r="M55" s="465"/>
      <c r="N55" s="465"/>
      <c r="O55" s="465"/>
      <c r="P55" s="465"/>
      <c r="Q55" s="465"/>
      <c r="R55" s="465"/>
      <c r="S55" s="465"/>
      <c r="T55" s="465"/>
    </row>
    <row r="56" spans="1:20" ht="13.5" thickBot="1" x14ac:dyDescent="0.25">
      <c r="A56" s="140" t="s">
        <v>510</v>
      </c>
      <c r="B56" s="122">
        <v>0</v>
      </c>
      <c r="C56" s="122">
        <v>0</v>
      </c>
      <c r="D56" s="477">
        <v>0</v>
      </c>
      <c r="E56" s="477">
        <v>0</v>
      </c>
      <c r="F56" s="477">
        <v>0</v>
      </c>
      <c r="G56" s="472">
        <v>0</v>
      </c>
      <c r="H56" s="450">
        <v>0</v>
      </c>
      <c r="I56" s="450">
        <v>0</v>
      </c>
      <c r="J56" s="450">
        <v>0</v>
      </c>
      <c r="K56" s="450">
        <v>0</v>
      </c>
      <c r="L56" s="450">
        <v>0</v>
      </c>
      <c r="M56" s="465"/>
      <c r="N56" s="465"/>
      <c r="O56" s="465"/>
      <c r="P56" s="465"/>
      <c r="Q56" s="465"/>
      <c r="R56" s="465"/>
      <c r="S56" s="465"/>
      <c r="T56" s="465"/>
    </row>
    <row r="57" spans="1:20" ht="26.25" thickBot="1" x14ac:dyDescent="0.25">
      <c r="A57" s="478" t="s">
        <v>515</v>
      </c>
      <c r="B57" s="471">
        <f t="shared" ref="B57:L57" si="1">SUM(B58:B82)</f>
        <v>212705967.37139803</v>
      </c>
      <c r="C57" s="471">
        <f t="shared" si="1"/>
        <v>245753693.47996101</v>
      </c>
      <c r="D57" s="471">
        <f t="shared" si="1"/>
        <v>216697183.52330825</v>
      </c>
      <c r="E57" s="471">
        <f t="shared" si="1"/>
        <v>216094965.13043004</v>
      </c>
      <c r="F57" s="471">
        <f t="shared" si="1"/>
        <v>238632296.82879463</v>
      </c>
      <c r="G57" s="471">
        <f t="shared" si="1"/>
        <v>264916668.85231239</v>
      </c>
      <c r="H57" s="471">
        <f t="shared" si="1"/>
        <v>294236611.05583215</v>
      </c>
      <c r="I57" s="471">
        <f t="shared" si="1"/>
        <v>296061536.17362416</v>
      </c>
      <c r="J57" s="471">
        <f t="shared" si="1"/>
        <v>282105401.3869859</v>
      </c>
      <c r="K57" s="471">
        <f t="shared" si="1"/>
        <v>303738554.63805079</v>
      </c>
      <c r="L57" s="471">
        <f t="shared" si="1"/>
        <v>35318782.529275656</v>
      </c>
      <c r="M57" s="465"/>
      <c r="N57" s="465"/>
      <c r="O57" s="465"/>
      <c r="P57" s="465"/>
      <c r="Q57" s="465"/>
      <c r="R57" s="465"/>
      <c r="S57" s="465"/>
      <c r="T57" s="465"/>
    </row>
    <row r="58" spans="1:20" ht="15" x14ac:dyDescent="0.25">
      <c r="A58" s="140" t="s">
        <v>493</v>
      </c>
      <c r="B58" s="122">
        <v>16682466.042051144</v>
      </c>
      <c r="C58" s="122">
        <v>18461404.332052</v>
      </c>
      <c r="D58" s="122">
        <v>17488700.072632734</v>
      </c>
      <c r="E58" s="122">
        <v>15512071.786870001</v>
      </c>
      <c r="F58" s="122">
        <v>15532475.287670655</v>
      </c>
      <c r="G58" s="122">
        <v>18661755.239467923</v>
      </c>
      <c r="H58" s="450">
        <v>19728703.35033948</v>
      </c>
      <c r="I58" s="450">
        <v>16884836.630902734</v>
      </c>
      <c r="J58" s="450">
        <v>16964346.014076527</v>
      </c>
      <c r="K58" s="450">
        <v>21556039.035597317</v>
      </c>
      <c r="L58" s="450">
        <v>4557296.6134564523</v>
      </c>
      <c r="M58" s="479"/>
      <c r="N58" s="465"/>
      <c r="O58" s="465"/>
      <c r="P58" s="465"/>
      <c r="Q58" s="465"/>
      <c r="R58" s="465"/>
      <c r="S58" s="465"/>
      <c r="T58" s="465"/>
    </row>
    <row r="59" spans="1:20" ht="15" x14ac:dyDescent="0.25">
      <c r="A59" s="140" t="s">
        <v>488</v>
      </c>
      <c r="B59" s="122">
        <v>26527763.258288689</v>
      </c>
      <c r="C59" s="122">
        <v>32462472.403209891</v>
      </c>
      <c r="D59" s="122">
        <v>27959265.008889921</v>
      </c>
      <c r="E59" s="122">
        <v>29174524.286010001</v>
      </c>
      <c r="F59" s="122">
        <v>43666224.359411955</v>
      </c>
      <c r="G59" s="122">
        <v>52681374.439384423</v>
      </c>
      <c r="H59" s="450">
        <v>52271682.962005191</v>
      </c>
      <c r="I59" s="450">
        <v>56595615.336610854</v>
      </c>
      <c r="J59" s="450">
        <v>56279204.985707022</v>
      </c>
      <c r="K59" s="450">
        <v>55929576.171165451</v>
      </c>
      <c r="L59" s="450">
        <v>3501021.7315821699</v>
      </c>
      <c r="M59" s="479"/>
      <c r="N59" s="465"/>
      <c r="O59" s="465"/>
      <c r="P59" s="465"/>
      <c r="Q59" s="465"/>
      <c r="R59" s="465"/>
      <c r="S59" s="465"/>
      <c r="T59" s="465"/>
    </row>
    <row r="60" spans="1:20" ht="15" x14ac:dyDescent="0.25">
      <c r="A60" s="140" t="s">
        <v>498</v>
      </c>
      <c r="B60" s="122">
        <v>15654212.398112239</v>
      </c>
      <c r="C60" s="122">
        <v>18211836.718055543</v>
      </c>
      <c r="D60" s="122">
        <v>15632934.720130851</v>
      </c>
      <c r="E60" s="122">
        <v>14913870.52916</v>
      </c>
      <c r="F60" s="122">
        <v>15896304.342051039</v>
      </c>
      <c r="G60" s="122">
        <v>16295265.535527522</v>
      </c>
      <c r="H60" s="450">
        <v>21399647.574266635</v>
      </c>
      <c r="I60" s="450">
        <v>17402362.774366558</v>
      </c>
      <c r="J60" s="450">
        <v>17009150.353523698</v>
      </c>
      <c r="K60" s="450">
        <v>25581043.966908168</v>
      </c>
      <c r="L60" s="450">
        <v>3299815.2311096322</v>
      </c>
      <c r="M60" s="479"/>
      <c r="N60" s="465"/>
      <c r="O60" s="465"/>
      <c r="P60" s="465"/>
      <c r="Q60" s="465"/>
      <c r="R60" s="465"/>
      <c r="S60" s="465"/>
      <c r="T60" s="465"/>
    </row>
    <row r="61" spans="1:20" ht="15" x14ac:dyDescent="0.25">
      <c r="A61" s="140" t="s">
        <v>502</v>
      </c>
      <c r="B61" s="122">
        <v>10155155.615577022</v>
      </c>
      <c r="C61" s="122">
        <v>11177844.496441996</v>
      </c>
      <c r="D61" s="122">
        <v>9931709.5440530144</v>
      </c>
      <c r="E61" s="122">
        <v>10465394.681899998</v>
      </c>
      <c r="F61" s="122">
        <v>10951174.228597527</v>
      </c>
      <c r="G61" s="122">
        <v>11388882.185074896</v>
      </c>
      <c r="H61" s="450">
        <v>11281842.934488062</v>
      </c>
      <c r="I61" s="450">
        <v>13216896.840057444</v>
      </c>
      <c r="J61" s="450">
        <v>12356888.278022893</v>
      </c>
      <c r="K61" s="450">
        <v>13820597.953507053</v>
      </c>
      <c r="L61" s="450">
        <v>2918055.2821758962</v>
      </c>
      <c r="M61" s="479"/>
      <c r="N61" s="465"/>
      <c r="O61" s="465"/>
      <c r="P61" s="465"/>
      <c r="Q61" s="465"/>
      <c r="R61" s="465"/>
      <c r="S61" s="465"/>
      <c r="T61" s="465"/>
    </row>
    <row r="62" spans="1:20" ht="15" x14ac:dyDescent="0.25">
      <c r="A62" s="140" t="s">
        <v>499</v>
      </c>
      <c r="B62" s="122">
        <v>11292576.301153459</v>
      </c>
      <c r="C62" s="122">
        <v>11422728.512110028</v>
      </c>
      <c r="D62" s="122">
        <v>11418350.291357087</v>
      </c>
      <c r="E62" s="122">
        <v>11817789.89978</v>
      </c>
      <c r="F62" s="122">
        <v>11148891.77136164</v>
      </c>
      <c r="G62" s="122">
        <v>12261922.551754456</v>
      </c>
      <c r="H62" s="450">
        <v>13349532.512036189</v>
      </c>
      <c r="I62" s="450">
        <v>17458774.332165495</v>
      </c>
      <c r="J62" s="450">
        <v>13737572.486887349</v>
      </c>
      <c r="K62" s="450">
        <v>14454386.149282297</v>
      </c>
      <c r="L62" s="450">
        <v>2390622.5404092926</v>
      </c>
      <c r="M62" s="479"/>
      <c r="N62" s="465"/>
      <c r="O62" s="465"/>
      <c r="P62" s="465"/>
      <c r="Q62" s="465"/>
      <c r="R62" s="465"/>
      <c r="S62" s="465"/>
      <c r="T62" s="465"/>
    </row>
    <row r="63" spans="1:20" ht="15" x14ac:dyDescent="0.25">
      <c r="A63" s="140" t="s">
        <v>494</v>
      </c>
      <c r="B63" s="122">
        <v>11144698.454192579</v>
      </c>
      <c r="C63" s="122">
        <v>13118148.777829716</v>
      </c>
      <c r="D63" s="122">
        <v>11564567.970783424</v>
      </c>
      <c r="E63" s="122">
        <v>13437047.261079999</v>
      </c>
      <c r="F63" s="122">
        <v>14248684.110614132</v>
      </c>
      <c r="G63" s="122">
        <v>16183752.304699775</v>
      </c>
      <c r="H63" s="450">
        <v>18071818.87998952</v>
      </c>
      <c r="I63" s="450">
        <v>17056259.310901817</v>
      </c>
      <c r="J63" s="450">
        <v>20359718.923747145</v>
      </c>
      <c r="K63" s="450">
        <v>18503642.437571492</v>
      </c>
      <c r="L63" s="450">
        <v>2322085.7884319313</v>
      </c>
      <c r="M63" s="479"/>
      <c r="N63" s="465"/>
      <c r="O63" s="465"/>
      <c r="P63" s="465"/>
      <c r="Q63" s="465"/>
      <c r="R63" s="465"/>
      <c r="S63" s="465"/>
      <c r="T63" s="465"/>
    </row>
    <row r="64" spans="1:20" ht="15" x14ac:dyDescent="0.25">
      <c r="A64" s="140" t="s">
        <v>487</v>
      </c>
      <c r="B64" s="122">
        <v>16510999.757767294</v>
      </c>
      <c r="C64" s="122">
        <v>19683843.574011721</v>
      </c>
      <c r="D64" s="122">
        <v>16116486.397203699</v>
      </c>
      <c r="E64" s="122">
        <v>16401537.732279997</v>
      </c>
      <c r="F64" s="122">
        <v>18147321.062017605</v>
      </c>
      <c r="G64" s="122">
        <v>19704941.029119894</v>
      </c>
      <c r="H64" s="450">
        <v>21065367.556276254</v>
      </c>
      <c r="I64" s="450">
        <v>22160450.861404005</v>
      </c>
      <c r="J64" s="450">
        <v>22649382.240080178</v>
      </c>
      <c r="K64" s="450">
        <v>26653565.870024364</v>
      </c>
      <c r="L64" s="450">
        <v>2291354.5017841952</v>
      </c>
      <c r="M64" s="479"/>
      <c r="N64" s="465"/>
      <c r="O64" s="465"/>
      <c r="P64" s="465"/>
      <c r="Q64" s="465"/>
      <c r="R64" s="465"/>
      <c r="S64" s="465"/>
      <c r="T64" s="465"/>
    </row>
    <row r="65" spans="1:20" ht="15" x14ac:dyDescent="0.25">
      <c r="A65" s="140" t="s">
        <v>491</v>
      </c>
      <c r="B65" s="122">
        <v>13947128.395696621</v>
      </c>
      <c r="C65" s="122">
        <v>17399436.363726344</v>
      </c>
      <c r="D65" s="122">
        <v>12359886.652327029</v>
      </c>
      <c r="E65" s="122">
        <v>13724249.13032</v>
      </c>
      <c r="F65" s="122">
        <v>12836415.018931437</v>
      </c>
      <c r="G65" s="122">
        <v>13644766.348202845</v>
      </c>
      <c r="H65" s="450">
        <v>15425769.97469715</v>
      </c>
      <c r="I65" s="450">
        <v>14059977.000674061</v>
      </c>
      <c r="J65" s="450">
        <v>12446283.488965496</v>
      </c>
      <c r="K65" s="450">
        <v>18380505.498988483</v>
      </c>
      <c r="L65" s="450">
        <v>2141250.4887074521</v>
      </c>
      <c r="M65" s="479"/>
      <c r="N65" s="465"/>
      <c r="O65" s="465"/>
      <c r="P65" s="465"/>
      <c r="Q65" s="465"/>
      <c r="R65" s="465"/>
      <c r="S65" s="465"/>
      <c r="T65" s="465"/>
    </row>
    <row r="66" spans="1:20" ht="15" x14ac:dyDescent="0.25">
      <c r="A66" s="140" t="s">
        <v>495</v>
      </c>
      <c r="B66" s="122">
        <v>17973282.824283037</v>
      </c>
      <c r="C66" s="122">
        <v>22651504.788073156</v>
      </c>
      <c r="D66" s="122">
        <v>15467683.312882299</v>
      </c>
      <c r="E66" s="122">
        <v>15261391.785</v>
      </c>
      <c r="F66" s="122">
        <v>17109719.613297656</v>
      </c>
      <c r="G66" s="122">
        <v>14656066.931657255</v>
      </c>
      <c r="H66" s="450">
        <v>17000906.373179011</v>
      </c>
      <c r="I66" s="450">
        <v>19100367.350772895</v>
      </c>
      <c r="J66" s="450">
        <v>15169974.816499777</v>
      </c>
      <c r="K66" s="450">
        <v>15480222.821712269</v>
      </c>
      <c r="L66" s="450">
        <v>2114873.6163571379</v>
      </c>
      <c r="M66" s="479"/>
      <c r="N66" s="465"/>
      <c r="O66" s="465"/>
      <c r="P66" s="465"/>
      <c r="Q66" s="465"/>
      <c r="R66" s="465"/>
      <c r="S66" s="465"/>
      <c r="T66" s="465"/>
    </row>
    <row r="67" spans="1:20" ht="15" x14ac:dyDescent="0.25">
      <c r="A67" s="140" t="s">
        <v>497</v>
      </c>
      <c r="B67" s="122">
        <v>13896397.96626918</v>
      </c>
      <c r="C67" s="122">
        <v>15740318.953214314</v>
      </c>
      <c r="D67" s="122">
        <v>15201708.287976569</v>
      </c>
      <c r="E67" s="122">
        <v>16201062.345720001</v>
      </c>
      <c r="F67" s="122">
        <v>13215098.534653703</v>
      </c>
      <c r="G67" s="122">
        <v>18714630.825198788</v>
      </c>
      <c r="H67" s="450">
        <v>21709324.795177195</v>
      </c>
      <c r="I67" s="450">
        <v>24726512.739873204</v>
      </c>
      <c r="J67" s="450">
        <v>22793481.670583814</v>
      </c>
      <c r="K67" s="450">
        <v>18888973.909508314</v>
      </c>
      <c r="L67" s="450">
        <v>1923114.8472228537</v>
      </c>
      <c r="M67" s="479"/>
      <c r="N67" s="465"/>
      <c r="O67" s="465"/>
      <c r="P67" s="465"/>
      <c r="Q67" s="465"/>
      <c r="R67" s="465"/>
      <c r="S67" s="465"/>
      <c r="T67" s="465"/>
    </row>
    <row r="68" spans="1:20" ht="15" x14ac:dyDescent="0.25">
      <c r="A68" s="140" t="s">
        <v>492</v>
      </c>
      <c r="B68" s="122">
        <v>4327159.0962397633</v>
      </c>
      <c r="C68" s="122">
        <v>5564880.6971217198</v>
      </c>
      <c r="D68" s="122">
        <v>6776973.5210301504</v>
      </c>
      <c r="E68" s="122">
        <v>6200628.2359000007</v>
      </c>
      <c r="F68" s="122">
        <v>7311743.4605115829</v>
      </c>
      <c r="G68" s="122">
        <v>8982509.613011308</v>
      </c>
      <c r="H68" s="450">
        <v>14347885.648515208</v>
      </c>
      <c r="I68" s="450">
        <v>11925185.83008326</v>
      </c>
      <c r="J68" s="450">
        <v>13499524.82304921</v>
      </c>
      <c r="K68" s="450">
        <v>11769901.62782583</v>
      </c>
      <c r="L68" s="450">
        <v>1789283.8944050309</v>
      </c>
      <c r="M68" s="479"/>
      <c r="N68" s="465"/>
      <c r="O68" s="465"/>
      <c r="P68" s="465"/>
      <c r="Q68" s="465"/>
      <c r="R68" s="465"/>
      <c r="S68" s="465"/>
      <c r="T68" s="465"/>
    </row>
    <row r="69" spans="1:20" ht="15" x14ac:dyDescent="0.25">
      <c r="A69" s="140" t="s">
        <v>501</v>
      </c>
      <c r="B69" s="122">
        <v>8754828.0499116834</v>
      </c>
      <c r="C69" s="122">
        <v>8100714.8639342664</v>
      </c>
      <c r="D69" s="122">
        <v>8267810.8664689353</v>
      </c>
      <c r="E69" s="122">
        <v>8172931.2445999999</v>
      </c>
      <c r="F69" s="122">
        <v>7771425.4589981763</v>
      </c>
      <c r="G69" s="122">
        <v>9304277.0487393383</v>
      </c>
      <c r="H69" s="450">
        <v>9574625.7776067629</v>
      </c>
      <c r="I69" s="450">
        <v>7655384.8702827776</v>
      </c>
      <c r="J69" s="450">
        <v>9854301.6278018672</v>
      </c>
      <c r="K69" s="450">
        <v>8306326.8700966723</v>
      </c>
      <c r="L69" s="450">
        <v>1004870.7445189288</v>
      </c>
      <c r="M69" s="479"/>
      <c r="N69" s="465"/>
      <c r="O69" s="465"/>
      <c r="P69" s="465"/>
      <c r="Q69" s="465"/>
      <c r="R69" s="465"/>
      <c r="S69" s="465"/>
      <c r="T69" s="465"/>
    </row>
    <row r="70" spans="1:20" ht="15" x14ac:dyDescent="0.25">
      <c r="A70" s="140" t="s">
        <v>490</v>
      </c>
      <c r="B70" s="122">
        <v>6146283.3878400279</v>
      </c>
      <c r="C70" s="122">
        <v>6924185.8652621405</v>
      </c>
      <c r="D70" s="122">
        <v>6793918.232124758</v>
      </c>
      <c r="E70" s="122">
        <v>7126638.9470999995</v>
      </c>
      <c r="F70" s="122">
        <v>6606660.0885816664</v>
      </c>
      <c r="G70" s="122">
        <v>5856255.6990928901</v>
      </c>
      <c r="H70" s="450">
        <v>5426134.9286909755</v>
      </c>
      <c r="I70" s="450">
        <v>7905973.3459119704</v>
      </c>
      <c r="J70" s="450">
        <v>7843085.0286713019</v>
      </c>
      <c r="K70" s="450">
        <v>8265414.1953781489</v>
      </c>
      <c r="L70" s="450">
        <v>873459.91070891637</v>
      </c>
      <c r="M70" s="479"/>
      <c r="N70" s="465"/>
      <c r="O70" s="465"/>
      <c r="P70" s="465"/>
      <c r="Q70" s="465"/>
      <c r="R70" s="465"/>
      <c r="S70" s="465"/>
      <c r="T70" s="465"/>
    </row>
    <row r="71" spans="1:20" ht="15" x14ac:dyDescent="0.25">
      <c r="A71" s="140" t="s">
        <v>489</v>
      </c>
      <c r="B71" s="122">
        <v>7419035.3115148414</v>
      </c>
      <c r="C71" s="122">
        <v>7160544.5188106615</v>
      </c>
      <c r="D71" s="122">
        <v>7797338.1480682166</v>
      </c>
      <c r="E71" s="122">
        <v>6384746.2539000008</v>
      </c>
      <c r="F71" s="122">
        <v>6875117.6071777344</v>
      </c>
      <c r="G71" s="122">
        <v>6453295.475290304</v>
      </c>
      <c r="H71" s="450">
        <v>7495506.9057344627</v>
      </c>
      <c r="I71" s="450">
        <v>7129236.3500367738</v>
      </c>
      <c r="J71" s="450">
        <v>6675799.4738550298</v>
      </c>
      <c r="K71" s="450">
        <v>8382032.634434511</v>
      </c>
      <c r="L71" s="450">
        <v>737198.15494964959</v>
      </c>
      <c r="M71" s="479"/>
      <c r="N71" s="465"/>
      <c r="O71" s="465"/>
      <c r="P71" s="465"/>
      <c r="Q71" s="465"/>
      <c r="R71" s="465"/>
      <c r="S71" s="465"/>
      <c r="T71" s="465"/>
    </row>
    <row r="72" spans="1:20" s="127" customFormat="1" ht="15" x14ac:dyDescent="0.25">
      <c r="A72" s="140" t="s">
        <v>496</v>
      </c>
      <c r="B72" s="122">
        <v>8915336.5531666819</v>
      </c>
      <c r="C72" s="122">
        <v>11907866.18277155</v>
      </c>
      <c r="D72" s="122">
        <v>12016793.241489362</v>
      </c>
      <c r="E72" s="122">
        <v>11124462.41904</v>
      </c>
      <c r="F72" s="122">
        <v>10598707.331289152</v>
      </c>
      <c r="G72" s="122">
        <v>11767573.440949306</v>
      </c>
      <c r="H72" s="450">
        <v>13533336.703584502</v>
      </c>
      <c r="I72" s="450">
        <v>13366345.134937322</v>
      </c>
      <c r="J72" s="450">
        <v>11121770.682517318</v>
      </c>
      <c r="K72" s="450">
        <v>11396853.988811752</v>
      </c>
      <c r="L72" s="450">
        <v>626660.9571906483</v>
      </c>
      <c r="M72" s="569"/>
      <c r="N72" s="570"/>
      <c r="O72" s="570"/>
      <c r="P72" s="570"/>
      <c r="Q72" s="570"/>
      <c r="R72" s="570"/>
      <c r="S72" s="570"/>
      <c r="T72" s="570"/>
    </row>
    <row r="73" spans="1:20" ht="15" x14ac:dyDescent="0.25">
      <c r="A73" s="140" t="s">
        <v>505</v>
      </c>
      <c r="B73" s="122">
        <v>3619655.1894042939</v>
      </c>
      <c r="C73" s="122">
        <v>3468787.9084286848</v>
      </c>
      <c r="D73" s="122">
        <v>3067174.3474964569</v>
      </c>
      <c r="E73" s="122">
        <v>3213332.7346199998</v>
      </c>
      <c r="F73" s="122">
        <v>5048936.4432364823</v>
      </c>
      <c r="G73" s="122">
        <v>4834613.0972104361</v>
      </c>
      <c r="H73" s="450">
        <v>5857706.0208925996</v>
      </c>
      <c r="I73" s="450">
        <v>7147844.3497423837</v>
      </c>
      <c r="J73" s="450">
        <v>5332206.0930020679</v>
      </c>
      <c r="K73" s="450">
        <v>7792753.4102657968</v>
      </c>
      <c r="L73" s="450">
        <v>604753.78755549749</v>
      </c>
      <c r="M73" s="479"/>
      <c r="N73" s="465"/>
      <c r="O73" s="465"/>
      <c r="P73" s="465"/>
      <c r="Q73" s="465"/>
      <c r="R73" s="465"/>
      <c r="S73" s="465"/>
      <c r="T73" s="465"/>
    </row>
    <row r="74" spans="1:20" ht="15" x14ac:dyDescent="0.25">
      <c r="A74" s="140" t="s">
        <v>500</v>
      </c>
      <c r="B74" s="122">
        <v>7338773.5853795037</v>
      </c>
      <c r="C74" s="122">
        <v>9317429.3073072005</v>
      </c>
      <c r="D74" s="122">
        <v>6912332.9288437767</v>
      </c>
      <c r="E74" s="122">
        <v>6640309.8533200007</v>
      </c>
      <c r="F74" s="122">
        <v>9051325.219025854</v>
      </c>
      <c r="G74" s="122">
        <v>9826174.5892172437</v>
      </c>
      <c r="H74" s="450">
        <v>12725557.712012535</v>
      </c>
      <c r="I74" s="450">
        <v>9915591.4550507572</v>
      </c>
      <c r="J74" s="450">
        <v>7621921.1575731682</v>
      </c>
      <c r="K74" s="450">
        <v>7405981.7369640442</v>
      </c>
      <c r="L74" s="450">
        <v>570728.38539764436</v>
      </c>
      <c r="M74" s="479"/>
      <c r="N74" s="465"/>
      <c r="O74" s="465"/>
      <c r="P74" s="465"/>
      <c r="Q74" s="465"/>
      <c r="R74" s="465"/>
      <c r="S74" s="465"/>
      <c r="T74" s="465"/>
    </row>
    <row r="75" spans="1:20" ht="15" x14ac:dyDescent="0.25">
      <c r="A75" s="140" t="s">
        <v>504</v>
      </c>
      <c r="B75" s="122">
        <v>1041815.14417</v>
      </c>
      <c r="C75" s="122">
        <v>1404917.8751999999</v>
      </c>
      <c r="D75" s="122">
        <v>1136024.4621000001</v>
      </c>
      <c r="E75" s="122">
        <v>968765.21325000003</v>
      </c>
      <c r="F75" s="122">
        <v>1519724.398977489</v>
      </c>
      <c r="G75" s="122">
        <v>1449250.9675817706</v>
      </c>
      <c r="H75" s="450">
        <v>2008191.6852615231</v>
      </c>
      <c r="I75" s="450">
        <v>1547724.658759695</v>
      </c>
      <c r="J75" s="450">
        <v>1339656.1529704728</v>
      </c>
      <c r="K75" s="450">
        <v>1140300.8200155681</v>
      </c>
      <c r="L75" s="450">
        <v>433887.87098256842</v>
      </c>
      <c r="M75" s="479"/>
      <c r="N75" s="465"/>
      <c r="O75" s="465"/>
      <c r="P75" s="465"/>
      <c r="Q75" s="465"/>
      <c r="R75" s="465"/>
      <c r="S75" s="465"/>
      <c r="T75" s="465"/>
    </row>
    <row r="76" spans="1:20" ht="15" x14ac:dyDescent="0.25">
      <c r="A76" s="140" t="s">
        <v>503</v>
      </c>
      <c r="B76" s="122">
        <v>5606989.0631299997</v>
      </c>
      <c r="C76" s="122">
        <v>6686304.4079999998</v>
      </c>
      <c r="D76" s="122">
        <v>5663052.8317000009</v>
      </c>
      <c r="E76" s="122">
        <v>4769212.3398500001</v>
      </c>
      <c r="F76" s="122">
        <v>4462438.3670402812</v>
      </c>
      <c r="G76" s="122">
        <v>5687389.6456776354</v>
      </c>
      <c r="H76" s="450">
        <v>3863782.0252467599</v>
      </c>
      <c r="I76" s="450">
        <v>4547433.2491905801</v>
      </c>
      <c r="J76" s="450">
        <v>3721045.833020451</v>
      </c>
      <c r="K76" s="450">
        <v>3639917.452289185</v>
      </c>
      <c r="L76" s="450">
        <v>386960.38234045554</v>
      </c>
      <c r="M76" s="479"/>
      <c r="N76" s="465"/>
      <c r="O76" s="465"/>
      <c r="P76" s="465"/>
      <c r="Q76" s="465"/>
      <c r="R76" s="465"/>
      <c r="S76" s="465"/>
      <c r="T76" s="465"/>
    </row>
    <row r="77" spans="1:20" ht="15" x14ac:dyDescent="0.25">
      <c r="A77" s="140" t="s">
        <v>506</v>
      </c>
      <c r="B77" s="122">
        <v>2887239.3978900001</v>
      </c>
      <c r="C77" s="122">
        <v>3057114.5808000001</v>
      </c>
      <c r="D77" s="122">
        <v>2919616.7758999998</v>
      </c>
      <c r="E77" s="122">
        <v>2477044.44233</v>
      </c>
      <c r="F77" s="122">
        <v>2311459.6408615285</v>
      </c>
      <c r="G77" s="122">
        <v>2723459.4861216168</v>
      </c>
      <c r="H77" s="450">
        <v>2868128.453279472</v>
      </c>
      <c r="I77" s="450">
        <v>2937865.1047025807</v>
      </c>
      <c r="J77" s="450">
        <v>3168973.3559589921</v>
      </c>
      <c r="K77" s="450">
        <v>3044743.0069282134</v>
      </c>
      <c r="L77" s="450">
        <v>346105.92143759853</v>
      </c>
      <c r="M77" s="479"/>
      <c r="N77" s="465"/>
      <c r="O77" s="465"/>
      <c r="P77" s="465"/>
      <c r="Q77" s="465"/>
      <c r="R77" s="465"/>
      <c r="S77" s="465"/>
      <c r="T77" s="465"/>
    </row>
    <row r="78" spans="1:20" ht="15" x14ac:dyDescent="0.25">
      <c r="A78" s="140" t="s">
        <v>507</v>
      </c>
      <c r="B78" s="122">
        <v>2232758.1492499998</v>
      </c>
      <c r="C78" s="122">
        <v>1601155.8191999998</v>
      </c>
      <c r="D78" s="122">
        <v>1953354.5861500001</v>
      </c>
      <c r="E78" s="122">
        <v>1974453.8407799997</v>
      </c>
      <c r="F78" s="122">
        <v>3326069.5681514922</v>
      </c>
      <c r="G78" s="122">
        <v>3234840.5039723478</v>
      </c>
      <c r="H78" s="450">
        <v>4304157.7469679601</v>
      </c>
      <c r="I78" s="450">
        <v>2660206.6527726399</v>
      </c>
      <c r="J78" s="450">
        <v>1561452.7140889622</v>
      </c>
      <c r="K78" s="450">
        <v>2476406.5227423133</v>
      </c>
      <c r="L78" s="450">
        <v>267859.35823142779</v>
      </c>
      <c r="M78" s="479"/>
      <c r="N78" s="465"/>
      <c r="O78" s="465"/>
      <c r="P78" s="465"/>
      <c r="Q78" s="465"/>
      <c r="R78" s="465"/>
      <c r="S78" s="465"/>
      <c r="T78" s="465"/>
    </row>
    <row r="79" spans="1:20" ht="15" x14ac:dyDescent="0.25">
      <c r="A79" s="568" t="s">
        <v>508</v>
      </c>
      <c r="B79" s="450">
        <v>498347.86392999993</v>
      </c>
      <c r="C79" s="450">
        <v>108743.87999999999</v>
      </c>
      <c r="D79" s="450">
        <v>138607.74124999999</v>
      </c>
      <c r="E79" s="450">
        <v>51698.7</v>
      </c>
      <c r="F79" s="450">
        <v>796532.59656573122</v>
      </c>
      <c r="G79" s="450">
        <v>269317.81776000001</v>
      </c>
      <c r="H79" s="450">
        <v>309691.23983628559</v>
      </c>
      <c r="I79" s="450">
        <v>121183.64303237597</v>
      </c>
      <c r="J79" s="450">
        <v>186559.55300606939</v>
      </c>
      <c r="K79" s="450">
        <v>309150.34533782915</v>
      </c>
      <c r="L79" s="450">
        <v>110295.45008</v>
      </c>
      <c r="M79" s="479"/>
    </row>
    <row r="80" spans="1:20" ht="15" x14ac:dyDescent="0.25">
      <c r="A80" s="140" t="s">
        <v>510</v>
      </c>
      <c r="B80" s="122">
        <v>42339.869109999992</v>
      </c>
      <c r="C80" s="122">
        <v>21522.379199999999</v>
      </c>
      <c r="D80" s="122">
        <v>11714.80695</v>
      </c>
      <c r="E80" s="122">
        <v>4561.6499999999996</v>
      </c>
      <c r="F80" s="122">
        <v>98514.900000000009</v>
      </c>
      <c r="G80" s="122">
        <v>152178.15651863316</v>
      </c>
      <c r="H80" s="450">
        <v>437429.05606000003</v>
      </c>
      <c r="I80" s="450">
        <v>348244.761</v>
      </c>
      <c r="J80" s="450">
        <v>285650.96658000001</v>
      </c>
      <c r="K80" s="450">
        <v>408801.83500000002</v>
      </c>
      <c r="L80" s="450">
        <v>61562.400000000001</v>
      </c>
      <c r="M80" s="479"/>
    </row>
    <row r="81" spans="1:13" ht="15" x14ac:dyDescent="0.25">
      <c r="A81" s="140" t="s">
        <v>509</v>
      </c>
      <c r="B81" s="122">
        <v>57491.882610000001</v>
      </c>
      <c r="C81" s="122">
        <v>70308</v>
      </c>
      <c r="D81" s="122">
        <v>84532.25</v>
      </c>
      <c r="E81" s="122">
        <v>47981.8</v>
      </c>
      <c r="F81" s="122">
        <v>59623.075000000004</v>
      </c>
      <c r="G81" s="122">
        <v>126778.00298755187</v>
      </c>
      <c r="H81" s="450">
        <v>160596.48003844672</v>
      </c>
      <c r="I81" s="450">
        <v>177125.38207262434</v>
      </c>
      <c r="J81" s="450">
        <v>116365.96927355776</v>
      </c>
      <c r="K81" s="450">
        <v>132449.39986679205</v>
      </c>
      <c r="L81" s="450">
        <v>44079.447401792022</v>
      </c>
      <c r="M81" s="479"/>
    </row>
    <row r="82" spans="1:13" ht="15" x14ac:dyDescent="0.25">
      <c r="A82" s="140" t="s">
        <v>511</v>
      </c>
      <c r="B82" s="122">
        <v>33233.814460000001</v>
      </c>
      <c r="C82" s="122">
        <v>29678.275199999996</v>
      </c>
      <c r="D82" s="122">
        <v>16646.5255</v>
      </c>
      <c r="E82" s="122">
        <v>29258.017620000002</v>
      </c>
      <c r="F82" s="122">
        <v>41710.344770132935</v>
      </c>
      <c r="G82" s="122">
        <v>55397.918094191773</v>
      </c>
      <c r="H82" s="450">
        <v>19283.75964993078</v>
      </c>
      <c r="I82" s="450">
        <v>14138.208319284309</v>
      </c>
      <c r="J82" s="450">
        <v>11084.697523542804</v>
      </c>
      <c r="K82" s="450">
        <v>18966.977828970004</v>
      </c>
      <c r="L82" s="450">
        <v>1585.2228384991845</v>
      </c>
      <c r="M82" s="479"/>
    </row>
    <row r="83" spans="1:13" ht="12.75" x14ac:dyDescent="0.2">
      <c r="A83" s="140"/>
      <c r="B83" s="122"/>
      <c r="C83" s="122"/>
      <c r="D83" s="122"/>
      <c r="E83" s="122"/>
      <c r="F83" s="122"/>
      <c r="G83" s="122"/>
      <c r="K83" s="590"/>
      <c r="L83" s="590"/>
    </row>
    <row r="84" spans="1:13" ht="84.75" customHeight="1" x14ac:dyDescent="0.2">
      <c r="A84" s="1084" t="s">
        <v>924</v>
      </c>
      <c r="B84" s="1084"/>
      <c r="C84" s="1084"/>
      <c r="D84" s="1084"/>
      <c r="E84" s="1084"/>
      <c r="F84" s="1084"/>
      <c r="G84" s="1084"/>
      <c r="H84" s="1084"/>
      <c r="I84" s="1084"/>
      <c r="J84" s="1084"/>
      <c r="K84" s="1085"/>
      <c r="L84" s="591"/>
    </row>
    <row r="85" spans="1:13" ht="12.75" x14ac:dyDescent="0.2">
      <c r="A85" s="480" t="s">
        <v>516</v>
      </c>
      <c r="B85" s="480"/>
      <c r="C85" s="480"/>
      <c r="D85" s="480"/>
      <c r="E85" s="480"/>
      <c r="F85" s="480"/>
      <c r="G85" s="480"/>
      <c r="H85" s="480"/>
      <c r="I85" s="480"/>
      <c r="J85" s="480"/>
      <c r="K85" s="465"/>
      <c r="L85" s="465"/>
    </row>
    <row r="86" spans="1:13" ht="16.5" customHeight="1" x14ac:dyDescent="0.2">
      <c r="A86" s="481" t="s">
        <v>517</v>
      </c>
      <c r="B86" s="482"/>
      <c r="C86" s="482"/>
      <c r="D86" s="482"/>
      <c r="E86" s="482"/>
      <c r="F86" s="483"/>
      <c r="G86" s="483"/>
      <c r="H86" s="484"/>
      <c r="I86" s="484"/>
      <c r="J86" s="484"/>
      <c r="K86" s="484"/>
      <c r="L86" s="484"/>
    </row>
    <row r="91" spans="1:13" ht="10.5" customHeight="1" x14ac:dyDescent="0.2"/>
  </sheetData>
  <mergeCells count="2">
    <mergeCell ref="A2:I2"/>
    <mergeCell ref="A84:K84"/>
  </mergeCells>
  <conditionalFormatting sqref="K46:L46">
    <cfRule type="cellIs" dxfId="2" priority="1" stopIfTrue="1" operator="equal">
      <formula>-0.000001</formula>
    </cfRule>
  </conditionalFormatting>
  <conditionalFormatting sqref="P4:P21 N4:N30">
    <cfRule type="cellIs" dxfId="1" priority="3" stopIfTrue="1" operator="equal">
      <formula>-0.000001</formula>
    </cfRule>
  </conditionalFormatting>
  <conditionalFormatting sqref="P34:Q34">
    <cfRule type="cellIs" dxfId="0" priority="2" stopIfTrue="1" operator="equal">
      <formula>-0.000001</formula>
    </cfRule>
  </conditionalFormatting>
  <printOptions horizontalCentered="1" verticalCentered="1"/>
  <pageMargins left="0" right="0" top="0" bottom="0" header="0.31496062992125984" footer="0.31496062992125984"/>
  <pageSetup paperSize="9" scale="51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18F01-8B59-4926-8C88-E436E4FFA2CE}">
  <sheetPr>
    <tabColor rgb="FF002060"/>
  </sheetPr>
  <dimension ref="A1:N60"/>
  <sheetViews>
    <sheetView showGridLines="0" view="pageBreakPreview" zoomScaleNormal="100" zoomScaleSheetLayoutView="100" workbookViewId="0"/>
  </sheetViews>
  <sheetFormatPr baseColWidth="10" defaultColWidth="11.42578125" defaultRowHeight="15" x14ac:dyDescent="0.25"/>
  <cols>
    <col min="2" max="14" width="10.5703125" customWidth="1"/>
    <col min="15" max="15" width="3" customWidth="1"/>
  </cols>
  <sheetData>
    <row r="1" spans="1:14" x14ac:dyDescent="0.25">
      <c r="A1" s="107" t="s">
        <v>329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4" ht="15.75" x14ac:dyDescent="0.25">
      <c r="A2" s="225" t="s">
        <v>330</v>
      </c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</row>
    <row r="3" spans="1:14" ht="15.75" x14ac:dyDescent="0.25">
      <c r="A3" s="225" t="s">
        <v>331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</row>
    <row r="4" spans="1:14" ht="15.75" thickBot="1" x14ac:dyDescent="0.3">
      <c r="A4" s="60" t="s">
        <v>332</v>
      </c>
      <c r="B4" s="226" t="s">
        <v>333</v>
      </c>
      <c r="C4" s="226" t="s">
        <v>334</v>
      </c>
      <c r="D4" s="226" t="s">
        <v>335</v>
      </c>
      <c r="E4" s="226" t="s">
        <v>336</v>
      </c>
      <c r="F4" s="226" t="s">
        <v>337</v>
      </c>
      <c r="G4" s="226" t="s">
        <v>338</v>
      </c>
      <c r="H4" s="226" t="s">
        <v>339</v>
      </c>
      <c r="I4" s="226" t="s">
        <v>340</v>
      </c>
      <c r="J4" s="226" t="s">
        <v>341</v>
      </c>
      <c r="K4" s="226" t="s">
        <v>342</v>
      </c>
      <c r="L4" s="226" t="s">
        <v>343</v>
      </c>
      <c r="M4" s="226" t="s">
        <v>344</v>
      </c>
      <c r="N4" s="226" t="s">
        <v>0</v>
      </c>
    </row>
    <row r="5" spans="1:14" ht="15.75" thickBot="1" x14ac:dyDescent="0.3">
      <c r="A5" s="227" t="s">
        <v>345</v>
      </c>
      <c r="B5" s="228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28"/>
      <c r="N5" s="229"/>
    </row>
    <row r="6" spans="1:14" x14ac:dyDescent="0.25">
      <c r="A6" s="230">
        <v>2009</v>
      </c>
      <c r="B6" s="231">
        <v>353</v>
      </c>
      <c r="C6" s="231">
        <v>717</v>
      </c>
      <c r="D6" s="231">
        <v>601</v>
      </c>
      <c r="E6" s="231">
        <v>338</v>
      </c>
      <c r="F6" s="231">
        <v>507</v>
      </c>
      <c r="G6" s="231">
        <v>281</v>
      </c>
      <c r="H6" s="231">
        <v>304</v>
      </c>
      <c r="I6" s="231">
        <v>586</v>
      </c>
      <c r="J6" s="231">
        <v>415</v>
      </c>
      <c r="K6" s="231">
        <v>439</v>
      </c>
      <c r="L6" s="231">
        <v>404</v>
      </c>
      <c r="M6" s="231">
        <v>290</v>
      </c>
      <c r="N6" s="231">
        <f>SUM(B6:M6)</f>
        <v>5235</v>
      </c>
    </row>
    <row r="7" spans="1:14" x14ac:dyDescent="0.25">
      <c r="A7" s="230">
        <v>2010</v>
      </c>
      <c r="B7" s="231">
        <v>514</v>
      </c>
      <c r="C7" s="231">
        <v>1556</v>
      </c>
      <c r="D7" s="231">
        <v>512</v>
      </c>
      <c r="E7" s="231">
        <v>467</v>
      </c>
      <c r="F7" s="231">
        <v>697</v>
      </c>
      <c r="G7" s="231">
        <v>476</v>
      </c>
      <c r="H7" s="231">
        <v>686</v>
      </c>
      <c r="I7" s="231">
        <v>686</v>
      </c>
      <c r="J7" s="231">
        <v>526</v>
      </c>
      <c r="K7" s="231">
        <v>859</v>
      </c>
      <c r="L7" s="231">
        <v>949</v>
      </c>
      <c r="M7" s="231">
        <v>1710</v>
      </c>
      <c r="N7" s="231">
        <f t="shared" ref="N7:N19" si="0">SUM(B7:M7)</f>
        <v>9638</v>
      </c>
    </row>
    <row r="8" spans="1:14" x14ac:dyDescent="0.25">
      <c r="A8" s="230">
        <v>2011</v>
      </c>
      <c r="B8" s="231">
        <v>1388</v>
      </c>
      <c r="C8" s="231">
        <v>1930</v>
      </c>
      <c r="D8" s="231">
        <v>961</v>
      </c>
      <c r="E8" s="231">
        <v>782</v>
      </c>
      <c r="F8" s="231">
        <v>898</v>
      </c>
      <c r="G8" s="231">
        <v>494</v>
      </c>
      <c r="H8" s="231">
        <v>545</v>
      </c>
      <c r="I8" s="231">
        <v>600</v>
      </c>
      <c r="J8" s="231">
        <v>691</v>
      </c>
      <c r="K8" s="231">
        <v>451</v>
      </c>
      <c r="L8" s="231">
        <v>739</v>
      </c>
      <c r="M8" s="231">
        <v>463</v>
      </c>
      <c r="N8" s="231">
        <f t="shared" si="0"/>
        <v>9942</v>
      </c>
    </row>
    <row r="9" spans="1:14" x14ac:dyDescent="0.25">
      <c r="A9" s="230">
        <v>2012</v>
      </c>
      <c r="B9" s="231">
        <v>1391</v>
      </c>
      <c r="C9" s="231">
        <v>462</v>
      </c>
      <c r="D9" s="231">
        <v>474</v>
      </c>
      <c r="E9" s="231">
        <v>345</v>
      </c>
      <c r="F9" s="231">
        <v>1279</v>
      </c>
      <c r="G9" s="231">
        <v>523</v>
      </c>
      <c r="H9" s="231">
        <v>450</v>
      </c>
      <c r="I9" s="231">
        <v>611</v>
      </c>
      <c r="J9" s="231">
        <v>384</v>
      </c>
      <c r="K9" s="231">
        <v>371</v>
      </c>
      <c r="L9" s="231">
        <v>739</v>
      </c>
      <c r="M9" s="231">
        <v>218</v>
      </c>
      <c r="N9" s="231">
        <f t="shared" si="0"/>
        <v>7247</v>
      </c>
    </row>
    <row r="10" spans="1:14" x14ac:dyDescent="0.25">
      <c r="A10" s="230">
        <v>2013</v>
      </c>
      <c r="B10" s="231">
        <v>1121</v>
      </c>
      <c r="C10" s="231">
        <v>319</v>
      </c>
      <c r="D10" s="231">
        <v>318</v>
      </c>
      <c r="E10" s="231">
        <v>418</v>
      </c>
      <c r="F10" s="231">
        <v>1035</v>
      </c>
      <c r="G10" s="231">
        <v>376</v>
      </c>
      <c r="H10" s="231">
        <v>360</v>
      </c>
      <c r="I10" s="231">
        <v>451</v>
      </c>
      <c r="J10" s="231">
        <v>310</v>
      </c>
      <c r="K10" s="231">
        <v>271</v>
      </c>
      <c r="L10" s="231">
        <v>650</v>
      </c>
      <c r="M10" s="231">
        <v>168</v>
      </c>
      <c r="N10" s="231">
        <f t="shared" si="0"/>
        <v>5797</v>
      </c>
    </row>
    <row r="11" spans="1:14" x14ac:dyDescent="0.25">
      <c r="A11" s="230">
        <v>2014</v>
      </c>
      <c r="B11" s="231">
        <v>2039</v>
      </c>
      <c r="C11" s="231">
        <v>358</v>
      </c>
      <c r="D11" s="231">
        <v>236</v>
      </c>
      <c r="E11" s="231">
        <v>250</v>
      </c>
      <c r="F11" s="231">
        <v>670</v>
      </c>
      <c r="G11" s="231">
        <v>477</v>
      </c>
      <c r="H11" s="231">
        <v>206</v>
      </c>
      <c r="I11" s="231">
        <v>389</v>
      </c>
      <c r="J11" s="231">
        <v>403</v>
      </c>
      <c r="K11" s="231">
        <v>288</v>
      </c>
      <c r="L11" s="231">
        <v>402</v>
      </c>
      <c r="M11" s="231">
        <v>372</v>
      </c>
      <c r="N11" s="231">
        <f t="shared" si="0"/>
        <v>6090</v>
      </c>
    </row>
    <row r="12" spans="1:14" x14ac:dyDescent="0.25">
      <c r="A12" s="230">
        <v>2015</v>
      </c>
      <c r="B12" s="231">
        <v>2176</v>
      </c>
      <c r="C12" s="231">
        <v>325</v>
      </c>
      <c r="D12" s="231">
        <v>232</v>
      </c>
      <c r="E12" s="231">
        <v>246</v>
      </c>
      <c r="F12" s="231">
        <v>771</v>
      </c>
      <c r="G12" s="231">
        <v>353</v>
      </c>
      <c r="H12" s="231">
        <v>214</v>
      </c>
      <c r="I12" s="231">
        <v>571</v>
      </c>
      <c r="J12" s="231">
        <v>192</v>
      </c>
      <c r="K12" s="231">
        <v>184</v>
      </c>
      <c r="L12" s="231">
        <v>392</v>
      </c>
      <c r="M12" s="231">
        <v>140</v>
      </c>
      <c r="N12" s="231">
        <f t="shared" si="0"/>
        <v>5796</v>
      </c>
    </row>
    <row r="13" spans="1:14" x14ac:dyDescent="0.25">
      <c r="A13" s="230">
        <v>2016</v>
      </c>
      <c r="B13" s="231">
        <v>1917</v>
      </c>
      <c r="C13" s="231">
        <v>223</v>
      </c>
      <c r="D13" s="231">
        <v>205</v>
      </c>
      <c r="E13" s="231">
        <v>271</v>
      </c>
      <c r="F13" s="231">
        <v>0</v>
      </c>
      <c r="G13" s="231">
        <v>0</v>
      </c>
      <c r="H13" s="231">
        <v>879</v>
      </c>
      <c r="I13" s="231">
        <v>292</v>
      </c>
      <c r="J13" s="231">
        <v>330</v>
      </c>
      <c r="K13" s="231">
        <v>307</v>
      </c>
      <c r="L13" s="231">
        <v>582</v>
      </c>
      <c r="M13" s="231">
        <v>300</v>
      </c>
      <c r="N13" s="231">
        <f t="shared" si="0"/>
        <v>5306</v>
      </c>
    </row>
    <row r="14" spans="1:14" x14ac:dyDescent="0.25">
      <c r="A14" s="230">
        <v>2017</v>
      </c>
      <c r="B14" s="231">
        <v>2287</v>
      </c>
      <c r="C14" s="231">
        <v>70</v>
      </c>
      <c r="D14" s="231">
        <v>83</v>
      </c>
      <c r="E14" s="231">
        <v>55</v>
      </c>
      <c r="F14" s="231">
        <v>130</v>
      </c>
      <c r="G14" s="231">
        <v>34</v>
      </c>
      <c r="H14" s="231">
        <v>53</v>
      </c>
      <c r="I14" s="231">
        <v>98</v>
      </c>
      <c r="J14" s="231">
        <v>62</v>
      </c>
      <c r="K14" s="231">
        <v>1661</v>
      </c>
      <c r="L14" s="231">
        <v>895</v>
      </c>
      <c r="M14" s="231">
        <v>403</v>
      </c>
      <c r="N14" s="231">
        <f t="shared" si="0"/>
        <v>5831</v>
      </c>
    </row>
    <row r="15" spans="1:14" x14ac:dyDescent="0.25">
      <c r="A15" s="230">
        <v>2018</v>
      </c>
      <c r="B15" s="231">
        <v>699</v>
      </c>
      <c r="C15" s="231">
        <v>372</v>
      </c>
      <c r="D15" s="231">
        <v>349</v>
      </c>
      <c r="E15" s="231">
        <v>596</v>
      </c>
      <c r="F15" s="231">
        <v>1556</v>
      </c>
      <c r="G15" s="231">
        <v>403</v>
      </c>
      <c r="H15" s="231">
        <v>525</v>
      </c>
      <c r="I15" s="231">
        <v>876</v>
      </c>
      <c r="J15" s="231">
        <v>445</v>
      </c>
      <c r="K15" s="231">
        <v>328</v>
      </c>
      <c r="L15" s="231">
        <v>558</v>
      </c>
      <c r="M15" s="231">
        <v>237</v>
      </c>
      <c r="N15" s="231">
        <f t="shared" si="0"/>
        <v>6944</v>
      </c>
    </row>
    <row r="16" spans="1:14" x14ac:dyDescent="0.25">
      <c r="A16" s="230">
        <v>2019</v>
      </c>
      <c r="B16" s="231">
        <v>362</v>
      </c>
      <c r="C16" s="231">
        <v>586</v>
      </c>
      <c r="D16" s="231">
        <v>328</v>
      </c>
      <c r="E16" s="231">
        <v>388</v>
      </c>
      <c r="F16" s="231">
        <v>1488</v>
      </c>
      <c r="G16" s="231">
        <v>278</v>
      </c>
      <c r="H16" s="231">
        <v>403</v>
      </c>
      <c r="I16" s="231">
        <v>456</v>
      </c>
      <c r="J16" s="231">
        <v>340</v>
      </c>
      <c r="K16" s="231">
        <v>329</v>
      </c>
      <c r="L16" s="231">
        <v>1068</v>
      </c>
      <c r="M16" s="231">
        <v>272</v>
      </c>
      <c r="N16" s="231">
        <f t="shared" si="0"/>
        <v>6298</v>
      </c>
    </row>
    <row r="17" spans="1:14" x14ac:dyDescent="0.25">
      <c r="A17" s="230">
        <v>2020</v>
      </c>
      <c r="B17" s="231">
        <v>535</v>
      </c>
      <c r="C17" s="231">
        <v>287</v>
      </c>
      <c r="D17" s="231">
        <v>153</v>
      </c>
      <c r="E17" s="231">
        <v>0</v>
      </c>
      <c r="F17" s="231">
        <v>0</v>
      </c>
      <c r="G17" s="231">
        <v>0</v>
      </c>
      <c r="H17" s="231">
        <v>754</v>
      </c>
      <c r="I17" s="231">
        <v>374</v>
      </c>
      <c r="J17" s="231">
        <v>463</v>
      </c>
      <c r="K17" s="231">
        <v>560</v>
      </c>
      <c r="L17" s="231">
        <v>1979</v>
      </c>
      <c r="M17" s="231">
        <v>381</v>
      </c>
      <c r="N17" s="231">
        <f t="shared" si="0"/>
        <v>5486</v>
      </c>
    </row>
    <row r="18" spans="1:14" x14ac:dyDescent="0.25">
      <c r="A18" s="230">
        <v>2021</v>
      </c>
      <c r="B18" s="231">
        <v>371</v>
      </c>
      <c r="C18" s="231">
        <v>268</v>
      </c>
      <c r="D18" s="231">
        <v>627</v>
      </c>
      <c r="E18" s="231">
        <v>257</v>
      </c>
      <c r="F18" s="231">
        <v>651</v>
      </c>
      <c r="G18" s="231">
        <v>342</v>
      </c>
      <c r="H18" s="231">
        <v>410</v>
      </c>
      <c r="I18" s="231">
        <v>741</v>
      </c>
      <c r="J18" s="231">
        <v>437</v>
      </c>
      <c r="K18" s="231">
        <v>423</v>
      </c>
      <c r="L18" s="231">
        <v>1123</v>
      </c>
      <c r="M18" s="231">
        <v>319</v>
      </c>
      <c r="N18" s="231">
        <f t="shared" si="0"/>
        <v>5969</v>
      </c>
    </row>
    <row r="19" spans="1:14" x14ac:dyDescent="0.25">
      <c r="A19" s="230">
        <v>2022</v>
      </c>
      <c r="B19" s="231">
        <v>528</v>
      </c>
      <c r="C19" s="231">
        <v>322</v>
      </c>
      <c r="D19" s="231">
        <v>420</v>
      </c>
      <c r="E19" s="231">
        <v>447</v>
      </c>
      <c r="F19" s="231">
        <v>1449</v>
      </c>
      <c r="G19" s="231">
        <v>529</v>
      </c>
      <c r="H19" s="231">
        <v>499</v>
      </c>
      <c r="I19" s="231">
        <v>855</v>
      </c>
      <c r="J19" s="231">
        <v>446</v>
      </c>
      <c r="K19" s="231">
        <v>355</v>
      </c>
      <c r="L19" s="231">
        <v>712</v>
      </c>
      <c r="M19" s="231">
        <v>264</v>
      </c>
      <c r="N19" s="231">
        <f t="shared" si="0"/>
        <v>6826</v>
      </c>
    </row>
    <row r="20" spans="1:14" x14ac:dyDescent="0.25">
      <c r="A20" s="230">
        <v>2023</v>
      </c>
      <c r="B20" s="231">
        <v>386</v>
      </c>
      <c r="C20" s="231">
        <v>331</v>
      </c>
      <c r="D20" s="231">
        <v>419</v>
      </c>
      <c r="E20" s="231">
        <v>336</v>
      </c>
      <c r="F20" s="231">
        <v>1294</v>
      </c>
      <c r="G20" s="231">
        <v>354</v>
      </c>
      <c r="H20" s="231">
        <v>601</v>
      </c>
      <c r="I20" s="231">
        <v>1043</v>
      </c>
      <c r="J20" s="231">
        <v>532</v>
      </c>
      <c r="K20" s="231">
        <v>445</v>
      </c>
      <c r="L20" s="231">
        <v>798</v>
      </c>
      <c r="M20" s="231">
        <v>294</v>
      </c>
      <c r="N20" s="231">
        <f>SUM(B20:M20)</f>
        <v>6833</v>
      </c>
    </row>
    <row r="21" spans="1:14" x14ac:dyDescent="0.25">
      <c r="A21" s="230">
        <v>2024</v>
      </c>
      <c r="B21" s="231">
        <v>875</v>
      </c>
      <c r="C21" s="231">
        <v>386</v>
      </c>
      <c r="D21" s="231">
        <v>379</v>
      </c>
      <c r="E21" s="231">
        <v>499</v>
      </c>
      <c r="F21" s="231">
        <v>1215</v>
      </c>
      <c r="G21" s="231">
        <v>412</v>
      </c>
      <c r="H21" s="231">
        <v>478</v>
      </c>
      <c r="I21" s="231">
        <v>1145</v>
      </c>
      <c r="J21" s="231">
        <v>569</v>
      </c>
      <c r="K21" s="231">
        <v>608</v>
      </c>
      <c r="L21" s="231">
        <v>810</v>
      </c>
      <c r="M21" s="231">
        <v>325</v>
      </c>
      <c r="N21" s="231">
        <f>SUM(B21:M21)</f>
        <v>7701</v>
      </c>
    </row>
    <row r="22" spans="1:14" ht="15.75" thickBot="1" x14ac:dyDescent="0.3">
      <c r="A22" s="230">
        <v>2025</v>
      </c>
      <c r="B22" s="231">
        <v>922</v>
      </c>
      <c r="C22" s="231">
        <v>408</v>
      </c>
      <c r="D22" s="231">
        <v>641</v>
      </c>
      <c r="E22" s="231">
        <v>446</v>
      </c>
      <c r="F22" s="231">
        <v>1743</v>
      </c>
      <c r="G22" s="231">
        <v>789</v>
      </c>
      <c r="H22" s="231"/>
      <c r="I22" s="231"/>
      <c r="J22" s="231"/>
      <c r="K22" s="231"/>
      <c r="L22" s="231"/>
      <c r="M22" s="231"/>
      <c r="N22" s="231">
        <f>SUM(B22:M22)</f>
        <v>4949</v>
      </c>
    </row>
    <row r="23" spans="1:14" ht="15.75" thickBot="1" x14ac:dyDescent="0.3">
      <c r="A23" s="232" t="s">
        <v>346</v>
      </c>
      <c r="B23" s="233"/>
      <c r="C23" s="233"/>
      <c r="D23" s="233"/>
      <c r="E23" s="233"/>
      <c r="F23" s="233"/>
      <c r="G23" s="233"/>
      <c r="H23" s="233"/>
      <c r="I23" s="233"/>
      <c r="J23" s="233"/>
      <c r="K23" s="233"/>
      <c r="L23" s="233"/>
      <c r="M23" s="233"/>
      <c r="N23" s="234"/>
    </row>
    <row r="24" spans="1:14" x14ac:dyDescent="0.25">
      <c r="A24" s="230">
        <v>2009</v>
      </c>
      <c r="B24" s="235">
        <v>137</v>
      </c>
      <c r="C24" s="235">
        <v>418</v>
      </c>
      <c r="D24" s="235">
        <v>429</v>
      </c>
      <c r="E24" s="235">
        <v>93</v>
      </c>
      <c r="F24" s="235">
        <v>208</v>
      </c>
      <c r="G24" s="235">
        <v>423</v>
      </c>
      <c r="H24" s="235">
        <v>487</v>
      </c>
      <c r="I24" s="235">
        <v>121</v>
      </c>
      <c r="J24" s="235">
        <v>281</v>
      </c>
      <c r="K24" s="235">
        <v>332</v>
      </c>
      <c r="L24" s="235">
        <v>443</v>
      </c>
      <c r="M24" s="235">
        <v>490</v>
      </c>
      <c r="N24" s="231">
        <f t="shared" ref="N24:N37" si="1">SUM(B24:M24)</f>
        <v>3862</v>
      </c>
    </row>
    <row r="25" spans="1:14" x14ac:dyDescent="0.25">
      <c r="A25" s="230">
        <v>2010</v>
      </c>
      <c r="B25" s="235">
        <v>215</v>
      </c>
      <c r="C25" s="235">
        <v>261</v>
      </c>
      <c r="D25" s="235">
        <v>195</v>
      </c>
      <c r="E25" s="235">
        <v>236</v>
      </c>
      <c r="F25" s="235">
        <v>251</v>
      </c>
      <c r="G25" s="235">
        <v>244</v>
      </c>
      <c r="H25" s="235">
        <v>352</v>
      </c>
      <c r="I25" s="235">
        <v>216</v>
      </c>
      <c r="J25" s="235">
        <v>450</v>
      </c>
      <c r="K25" s="235">
        <v>301</v>
      </c>
      <c r="L25" s="235">
        <v>582</v>
      </c>
      <c r="M25" s="235">
        <v>688</v>
      </c>
      <c r="N25" s="231">
        <f t="shared" si="1"/>
        <v>3991</v>
      </c>
    </row>
    <row r="26" spans="1:14" ht="12.75" customHeight="1" x14ac:dyDescent="0.25">
      <c r="A26" s="230">
        <v>2011</v>
      </c>
      <c r="B26" s="235">
        <v>242</v>
      </c>
      <c r="C26" s="235">
        <v>292</v>
      </c>
      <c r="D26" s="235">
        <v>623</v>
      </c>
      <c r="E26" s="235">
        <v>481</v>
      </c>
      <c r="F26" s="235">
        <v>550</v>
      </c>
      <c r="G26" s="235">
        <v>332</v>
      </c>
      <c r="H26" s="235">
        <v>491</v>
      </c>
      <c r="I26" s="235">
        <v>455</v>
      </c>
      <c r="J26" s="235">
        <v>300</v>
      </c>
      <c r="K26" s="235">
        <v>179</v>
      </c>
      <c r="L26" s="235">
        <v>135</v>
      </c>
      <c r="M26" s="235">
        <v>175</v>
      </c>
      <c r="N26" s="231">
        <f t="shared" si="1"/>
        <v>4255</v>
      </c>
    </row>
    <row r="27" spans="1:14" x14ac:dyDescent="0.25">
      <c r="A27" s="230">
        <v>2012</v>
      </c>
      <c r="B27" s="592">
        <v>0</v>
      </c>
      <c r="C27" s="592">
        <v>0</v>
      </c>
      <c r="D27" s="592">
        <v>507</v>
      </c>
      <c r="E27" s="592">
        <v>1002</v>
      </c>
      <c r="F27" s="592">
        <v>517</v>
      </c>
      <c r="G27" s="592">
        <v>318</v>
      </c>
      <c r="H27" s="592">
        <v>347</v>
      </c>
      <c r="I27" s="592">
        <v>346</v>
      </c>
      <c r="J27" s="592">
        <v>196</v>
      </c>
      <c r="K27" s="592">
        <v>444</v>
      </c>
      <c r="L27" s="592">
        <v>336</v>
      </c>
      <c r="M27" s="592">
        <v>363</v>
      </c>
      <c r="N27" s="592">
        <f t="shared" si="1"/>
        <v>4376</v>
      </c>
    </row>
    <row r="28" spans="1:14" x14ac:dyDescent="0.25">
      <c r="A28" s="230">
        <v>2013</v>
      </c>
      <c r="B28" s="592">
        <v>125</v>
      </c>
      <c r="C28" s="592">
        <v>331</v>
      </c>
      <c r="D28" s="592">
        <v>330</v>
      </c>
      <c r="E28" s="592">
        <v>339</v>
      </c>
      <c r="F28" s="592">
        <v>326</v>
      </c>
      <c r="G28" s="592">
        <v>223</v>
      </c>
      <c r="H28" s="592">
        <v>420</v>
      </c>
      <c r="I28" s="592">
        <v>266</v>
      </c>
      <c r="J28" s="592">
        <v>390</v>
      </c>
      <c r="K28" s="592">
        <v>304</v>
      </c>
      <c r="L28" s="592">
        <v>317</v>
      </c>
      <c r="M28" s="592">
        <v>351</v>
      </c>
      <c r="N28" s="592">
        <f t="shared" si="1"/>
        <v>3722</v>
      </c>
    </row>
    <row r="29" spans="1:14" x14ac:dyDescent="0.25">
      <c r="A29" s="230">
        <v>2014</v>
      </c>
      <c r="B29" s="592">
        <v>220</v>
      </c>
      <c r="C29" s="592">
        <v>284</v>
      </c>
      <c r="D29" s="592">
        <v>253</v>
      </c>
      <c r="E29" s="592">
        <v>237</v>
      </c>
      <c r="F29" s="592">
        <v>357</v>
      </c>
      <c r="G29" s="592">
        <v>275</v>
      </c>
      <c r="H29" s="592">
        <v>278</v>
      </c>
      <c r="I29" s="592">
        <v>88</v>
      </c>
      <c r="J29" s="592">
        <v>244</v>
      </c>
      <c r="K29" s="592">
        <v>245</v>
      </c>
      <c r="L29" s="592">
        <v>145</v>
      </c>
      <c r="M29" s="592">
        <v>342</v>
      </c>
      <c r="N29" s="592">
        <f t="shared" si="1"/>
        <v>2968</v>
      </c>
    </row>
    <row r="30" spans="1:14" x14ac:dyDescent="0.25">
      <c r="A30" s="230">
        <v>2015</v>
      </c>
      <c r="B30" s="592">
        <v>225</v>
      </c>
      <c r="C30" s="592">
        <v>112</v>
      </c>
      <c r="D30" s="592">
        <v>155</v>
      </c>
      <c r="E30" s="592">
        <v>388</v>
      </c>
      <c r="F30" s="592">
        <v>364</v>
      </c>
      <c r="G30" s="592">
        <v>208</v>
      </c>
      <c r="H30" s="592">
        <v>393</v>
      </c>
      <c r="I30" s="592">
        <v>166</v>
      </c>
      <c r="J30" s="592">
        <v>474</v>
      </c>
      <c r="K30" s="592">
        <v>0</v>
      </c>
      <c r="L30" s="592">
        <v>0</v>
      </c>
      <c r="M30" s="592">
        <v>0</v>
      </c>
      <c r="N30" s="592">
        <f t="shared" si="1"/>
        <v>2485</v>
      </c>
    </row>
    <row r="31" spans="1:14" x14ac:dyDescent="0.25">
      <c r="A31" s="230">
        <v>2016</v>
      </c>
      <c r="B31" s="592">
        <v>0</v>
      </c>
      <c r="C31" s="592">
        <v>0</v>
      </c>
      <c r="D31" s="592">
        <v>0</v>
      </c>
      <c r="E31" s="592">
        <v>74</v>
      </c>
      <c r="F31" s="592">
        <v>0</v>
      </c>
      <c r="G31" s="592">
        <v>0</v>
      </c>
      <c r="H31" s="592">
        <v>0</v>
      </c>
      <c r="I31" s="592">
        <v>0</v>
      </c>
      <c r="J31" s="592">
        <v>0</v>
      </c>
      <c r="K31" s="592">
        <v>908</v>
      </c>
      <c r="L31" s="592">
        <v>179</v>
      </c>
      <c r="M31" s="592">
        <v>285</v>
      </c>
      <c r="N31" s="592">
        <f t="shared" si="1"/>
        <v>1446</v>
      </c>
    </row>
    <row r="32" spans="1:14" x14ac:dyDescent="0.25">
      <c r="A32" s="230">
        <v>2017</v>
      </c>
      <c r="B32" s="592">
        <v>0</v>
      </c>
      <c r="C32" s="592">
        <v>61</v>
      </c>
      <c r="D32" s="592">
        <v>247</v>
      </c>
      <c r="E32" s="592">
        <v>81</v>
      </c>
      <c r="F32" s="592">
        <v>110</v>
      </c>
      <c r="G32" s="592">
        <v>213</v>
      </c>
      <c r="H32" s="592">
        <v>108</v>
      </c>
      <c r="I32" s="592">
        <v>148</v>
      </c>
      <c r="J32" s="592">
        <v>325</v>
      </c>
      <c r="K32" s="592">
        <v>217</v>
      </c>
      <c r="L32" s="592">
        <v>130</v>
      </c>
      <c r="M32" s="592">
        <v>490</v>
      </c>
      <c r="N32" s="592">
        <f t="shared" si="1"/>
        <v>2130</v>
      </c>
    </row>
    <row r="33" spans="1:14" x14ac:dyDescent="0.25">
      <c r="A33" s="230">
        <v>2018</v>
      </c>
      <c r="B33" s="592">
        <v>134</v>
      </c>
      <c r="C33" s="592">
        <v>202</v>
      </c>
      <c r="D33" s="592">
        <v>178</v>
      </c>
      <c r="E33" s="592">
        <v>150</v>
      </c>
      <c r="F33" s="592">
        <v>119</v>
      </c>
      <c r="G33" s="592">
        <v>129</v>
      </c>
      <c r="H33" s="592">
        <v>22</v>
      </c>
      <c r="I33" s="592">
        <v>261</v>
      </c>
      <c r="J33" s="592">
        <v>177</v>
      </c>
      <c r="K33" s="592">
        <v>204</v>
      </c>
      <c r="L33" s="592">
        <v>519</v>
      </c>
      <c r="M33" s="592">
        <v>241</v>
      </c>
      <c r="N33" s="592">
        <f t="shared" si="1"/>
        <v>2336</v>
      </c>
    </row>
    <row r="34" spans="1:14" x14ac:dyDescent="0.25">
      <c r="A34" s="230">
        <v>2019</v>
      </c>
      <c r="B34" s="593">
        <v>199</v>
      </c>
      <c r="C34" s="593">
        <v>314</v>
      </c>
      <c r="D34" s="593">
        <v>164</v>
      </c>
      <c r="E34" s="593">
        <v>319</v>
      </c>
      <c r="F34" s="593">
        <v>249</v>
      </c>
      <c r="G34" s="593">
        <v>206</v>
      </c>
      <c r="H34" s="593">
        <v>301</v>
      </c>
      <c r="I34" s="593">
        <v>316</v>
      </c>
      <c r="J34" s="593">
        <v>104</v>
      </c>
      <c r="K34" s="593">
        <v>302</v>
      </c>
      <c r="L34" s="593">
        <v>147</v>
      </c>
      <c r="M34" s="593">
        <v>433</v>
      </c>
      <c r="N34" s="592">
        <f t="shared" si="1"/>
        <v>3054</v>
      </c>
    </row>
    <row r="35" spans="1:14" x14ac:dyDescent="0.25">
      <c r="A35" s="230">
        <v>2020</v>
      </c>
      <c r="B35" s="593">
        <v>241</v>
      </c>
      <c r="C35" s="593">
        <v>187</v>
      </c>
      <c r="D35" s="593">
        <v>157</v>
      </c>
      <c r="E35" s="593">
        <v>0</v>
      </c>
      <c r="F35" s="593">
        <v>0</v>
      </c>
      <c r="G35" s="593">
        <v>0</v>
      </c>
      <c r="H35" s="593">
        <v>102</v>
      </c>
      <c r="I35" s="593">
        <v>297</v>
      </c>
      <c r="J35" s="593">
        <v>169</v>
      </c>
      <c r="K35" s="593">
        <v>213</v>
      </c>
      <c r="L35" s="593">
        <v>350</v>
      </c>
      <c r="M35" s="593">
        <v>179</v>
      </c>
      <c r="N35" s="592">
        <f t="shared" si="1"/>
        <v>1895</v>
      </c>
    </row>
    <row r="36" spans="1:14" x14ac:dyDescent="0.25">
      <c r="A36" s="230">
        <v>2021</v>
      </c>
      <c r="B36" s="593">
        <v>219</v>
      </c>
      <c r="C36" s="593">
        <v>203</v>
      </c>
      <c r="D36" s="593">
        <v>219</v>
      </c>
      <c r="E36" s="593">
        <v>210</v>
      </c>
      <c r="F36" s="593">
        <v>233</v>
      </c>
      <c r="G36" s="593">
        <v>339</v>
      </c>
      <c r="H36" s="593">
        <v>326</v>
      </c>
      <c r="I36" s="593">
        <v>316</v>
      </c>
      <c r="J36" s="593">
        <v>219</v>
      </c>
      <c r="K36" s="593">
        <v>279</v>
      </c>
      <c r="L36" s="593">
        <v>324</v>
      </c>
      <c r="M36" s="593">
        <v>259</v>
      </c>
      <c r="N36" s="592">
        <f t="shared" si="1"/>
        <v>3146</v>
      </c>
    </row>
    <row r="37" spans="1:14" x14ac:dyDescent="0.25">
      <c r="A37" s="230">
        <v>2022</v>
      </c>
      <c r="B37" s="236">
        <v>301</v>
      </c>
      <c r="C37" s="236">
        <v>274</v>
      </c>
      <c r="D37" s="237">
        <v>337</v>
      </c>
      <c r="E37" s="237">
        <v>286</v>
      </c>
      <c r="F37" s="237">
        <v>319</v>
      </c>
      <c r="G37" s="237">
        <v>238</v>
      </c>
      <c r="H37" s="237">
        <v>356</v>
      </c>
      <c r="I37" s="237">
        <v>317</v>
      </c>
      <c r="J37" s="237">
        <v>335</v>
      </c>
      <c r="K37" s="237">
        <v>350</v>
      </c>
      <c r="L37" s="237">
        <v>321</v>
      </c>
      <c r="M37" s="237">
        <v>305</v>
      </c>
      <c r="N37" s="231">
        <f t="shared" si="1"/>
        <v>3739</v>
      </c>
    </row>
    <row r="38" spans="1:14" x14ac:dyDescent="0.25">
      <c r="A38" s="230">
        <v>2023</v>
      </c>
      <c r="B38" s="236">
        <v>350</v>
      </c>
      <c r="C38" s="236">
        <v>362</v>
      </c>
      <c r="D38" s="237">
        <v>505</v>
      </c>
      <c r="E38" s="237">
        <v>373</v>
      </c>
      <c r="F38" s="237">
        <v>491</v>
      </c>
      <c r="G38" s="237">
        <v>343</v>
      </c>
      <c r="H38" s="237">
        <v>439</v>
      </c>
      <c r="I38" s="237">
        <v>468</v>
      </c>
      <c r="J38" s="231">
        <v>347</v>
      </c>
      <c r="K38" s="231">
        <v>292</v>
      </c>
      <c r="L38" s="231">
        <v>360</v>
      </c>
      <c r="M38" s="231">
        <v>366</v>
      </c>
      <c r="N38" s="231">
        <f>SUM(B38:M38)</f>
        <v>4696</v>
      </c>
    </row>
    <row r="39" spans="1:14" x14ac:dyDescent="0.25">
      <c r="A39" s="230">
        <v>2024</v>
      </c>
      <c r="B39" s="236">
        <v>416</v>
      </c>
      <c r="C39" s="236">
        <v>340</v>
      </c>
      <c r="D39" s="237">
        <v>325</v>
      </c>
      <c r="E39" s="237">
        <v>419</v>
      </c>
      <c r="F39" s="237">
        <v>314</v>
      </c>
      <c r="G39" s="237">
        <v>317</v>
      </c>
      <c r="H39" s="237">
        <v>232</v>
      </c>
      <c r="I39" s="237">
        <v>404</v>
      </c>
      <c r="J39" s="231">
        <v>313</v>
      </c>
      <c r="K39" s="231">
        <v>358</v>
      </c>
      <c r="L39" s="231">
        <v>213</v>
      </c>
      <c r="M39" s="231">
        <v>352</v>
      </c>
      <c r="N39" s="231">
        <f>SUM(B39:M39)</f>
        <v>4003</v>
      </c>
    </row>
    <row r="40" spans="1:14" ht="15.75" thickBot="1" x14ac:dyDescent="0.3">
      <c r="A40" s="230">
        <v>2025</v>
      </c>
      <c r="B40" s="236">
        <v>336</v>
      </c>
      <c r="C40" s="236">
        <v>446</v>
      </c>
      <c r="D40" s="237">
        <v>474</v>
      </c>
      <c r="E40" s="237">
        <v>415</v>
      </c>
      <c r="F40" s="237">
        <v>414</v>
      </c>
      <c r="G40" s="237">
        <v>373</v>
      </c>
      <c r="H40" s="237"/>
      <c r="I40" s="237"/>
      <c r="J40" s="231"/>
      <c r="K40" s="231"/>
      <c r="L40" s="231"/>
      <c r="M40" s="231"/>
      <c r="N40" s="231">
        <f>SUM(B40:M40)</f>
        <v>2458</v>
      </c>
    </row>
    <row r="41" spans="1:14" ht="15.75" thickBot="1" x14ac:dyDescent="0.3">
      <c r="A41" s="232" t="s">
        <v>347</v>
      </c>
      <c r="B41" s="233"/>
      <c r="C41" s="233"/>
      <c r="D41" s="233"/>
      <c r="E41" s="233"/>
      <c r="F41" s="233"/>
      <c r="G41" s="233"/>
      <c r="H41" s="233"/>
      <c r="I41" s="233"/>
      <c r="J41" s="233"/>
      <c r="K41" s="233"/>
      <c r="L41" s="233"/>
      <c r="M41" s="233"/>
      <c r="N41" s="234"/>
    </row>
    <row r="42" spans="1:14" x14ac:dyDescent="0.25">
      <c r="A42" s="230">
        <v>2009</v>
      </c>
      <c r="B42" s="235">
        <v>79054</v>
      </c>
      <c r="C42" s="231">
        <v>233271</v>
      </c>
      <c r="D42" s="231">
        <v>245697</v>
      </c>
      <c r="E42" s="231">
        <v>49862</v>
      </c>
      <c r="F42" s="235">
        <v>128089</v>
      </c>
      <c r="G42" s="231">
        <v>262520</v>
      </c>
      <c r="H42" s="231">
        <v>287412</v>
      </c>
      <c r="I42" s="231">
        <v>58346</v>
      </c>
      <c r="J42" s="235">
        <v>184683</v>
      </c>
      <c r="K42" s="231">
        <v>187909</v>
      </c>
      <c r="L42" s="231">
        <v>239235</v>
      </c>
      <c r="M42" s="231">
        <v>252290</v>
      </c>
      <c r="N42" s="231">
        <f t="shared" ref="N42:N58" si="2">SUM(B42:M42)</f>
        <v>2208368</v>
      </c>
    </row>
    <row r="43" spans="1:14" x14ac:dyDescent="0.25">
      <c r="A43" s="230">
        <v>2010</v>
      </c>
      <c r="B43" s="235">
        <v>105549</v>
      </c>
      <c r="C43" s="231">
        <v>186481</v>
      </c>
      <c r="D43" s="231">
        <v>113138</v>
      </c>
      <c r="E43" s="231">
        <v>126981</v>
      </c>
      <c r="F43" s="235">
        <v>144408</v>
      </c>
      <c r="G43" s="231">
        <v>153551</v>
      </c>
      <c r="H43" s="231">
        <v>236173</v>
      </c>
      <c r="I43" s="231">
        <v>117965</v>
      </c>
      <c r="J43" s="235">
        <v>274273</v>
      </c>
      <c r="K43" s="231">
        <v>201597</v>
      </c>
      <c r="L43" s="231">
        <v>391211</v>
      </c>
      <c r="M43" s="231">
        <v>445154</v>
      </c>
      <c r="N43" s="231">
        <f t="shared" si="2"/>
        <v>2496481</v>
      </c>
    </row>
    <row r="44" spans="1:14" x14ac:dyDescent="0.25">
      <c r="A44" s="230">
        <v>2011</v>
      </c>
      <c r="B44" s="235">
        <v>161710</v>
      </c>
      <c r="C44" s="231">
        <v>170715</v>
      </c>
      <c r="D44" s="231">
        <v>432702</v>
      </c>
      <c r="E44" s="231">
        <v>390251</v>
      </c>
      <c r="F44" s="235">
        <v>437382</v>
      </c>
      <c r="G44" s="231">
        <v>220084</v>
      </c>
      <c r="H44" s="231">
        <v>342824</v>
      </c>
      <c r="I44" s="231">
        <v>299026</v>
      </c>
      <c r="J44" s="235">
        <v>171908</v>
      </c>
      <c r="K44" s="231">
        <v>171167</v>
      </c>
      <c r="L44" s="231">
        <v>101514</v>
      </c>
      <c r="M44" s="231">
        <v>113158</v>
      </c>
      <c r="N44" s="231">
        <f t="shared" si="2"/>
        <v>3012441</v>
      </c>
    </row>
    <row r="45" spans="1:14" x14ac:dyDescent="0.25">
      <c r="A45" s="230">
        <v>2012</v>
      </c>
      <c r="B45" s="231">
        <v>0</v>
      </c>
      <c r="C45" s="231">
        <v>0</v>
      </c>
      <c r="D45" s="231">
        <v>344770</v>
      </c>
      <c r="E45" s="231">
        <v>600417</v>
      </c>
      <c r="F45" s="235">
        <v>306692</v>
      </c>
      <c r="G45" s="231">
        <v>200734</v>
      </c>
      <c r="H45" s="231">
        <v>230042</v>
      </c>
      <c r="I45" s="231">
        <v>200873</v>
      </c>
      <c r="J45" s="235">
        <v>133315</v>
      </c>
      <c r="K45" s="231">
        <v>287218</v>
      </c>
      <c r="L45" s="231">
        <v>214813</v>
      </c>
      <c r="M45" s="231">
        <v>220432</v>
      </c>
      <c r="N45" s="231">
        <f t="shared" si="2"/>
        <v>2739306</v>
      </c>
    </row>
    <row r="46" spans="1:14" x14ac:dyDescent="0.25">
      <c r="A46" s="230">
        <v>2013</v>
      </c>
      <c r="B46" s="235">
        <v>58586</v>
      </c>
      <c r="C46" s="231">
        <v>147664</v>
      </c>
      <c r="D46" s="231">
        <v>152719</v>
      </c>
      <c r="E46" s="231">
        <v>169137</v>
      </c>
      <c r="F46" s="235">
        <v>158259</v>
      </c>
      <c r="G46" s="231">
        <v>117696</v>
      </c>
      <c r="H46" s="231">
        <v>226659</v>
      </c>
      <c r="I46" s="231">
        <v>141609</v>
      </c>
      <c r="J46" s="235">
        <v>204049</v>
      </c>
      <c r="K46" s="231">
        <v>160318</v>
      </c>
      <c r="L46" s="231">
        <v>150143</v>
      </c>
      <c r="M46" s="231">
        <v>173860</v>
      </c>
      <c r="N46" s="231">
        <f t="shared" si="2"/>
        <v>1860699</v>
      </c>
    </row>
    <row r="47" spans="1:14" x14ac:dyDescent="0.25">
      <c r="A47" s="230">
        <v>2014</v>
      </c>
      <c r="B47" s="235">
        <v>98436.3</v>
      </c>
      <c r="C47" s="231">
        <v>133326</v>
      </c>
      <c r="D47" s="231">
        <v>132626.29999999999</v>
      </c>
      <c r="E47" s="231">
        <v>139241</v>
      </c>
      <c r="F47" s="235">
        <v>190666</v>
      </c>
      <c r="G47" s="231">
        <v>126401</v>
      </c>
      <c r="H47" s="231">
        <v>133390</v>
      </c>
      <c r="I47" s="231">
        <v>41694</v>
      </c>
      <c r="J47" s="235">
        <v>127290.4</v>
      </c>
      <c r="K47" s="231">
        <v>127743</v>
      </c>
      <c r="L47" s="231">
        <v>68142</v>
      </c>
      <c r="M47" s="231">
        <v>180040</v>
      </c>
      <c r="N47" s="231">
        <f t="shared" si="2"/>
        <v>1498996</v>
      </c>
    </row>
    <row r="48" spans="1:14" x14ac:dyDescent="0.25">
      <c r="A48" s="230">
        <v>2015</v>
      </c>
      <c r="B48" s="235">
        <v>110934</v>
      </c>
      <c r="C48" s="231">
        <v>53376</v>
      </c>
      <c r="D48" s="231">
        <v>106585</v>
      </c>
      <c r="E48" s="231">
        <v>228911</v>
      </c>
      <c r="F48" s="235">
        <v>208849</v>
      </c>
      <c r="G48" s="231">
        <v>117497</v>
      </c>
      <c r="H48" s="231">
        <v>210342</v>
      </c>
      <c r="I48" s="231">
        <v>97422</v>
      </c>
      <c r="J48" s="235">
        <v>253813</v>
      </c>
      <c r="K48" s="231">
        <v>0</v>
      </c>
      <c r="L48" s="231">
        <v>0</v>
      </c>
      <c r="M48" s="231">
        <v>0</v>
      </c>
      <c r="N48" s="231">
        <f t="shared" si="2"/>
        <v>1387729</v>
      </c>
    </row>
    <row r="49" spans="1:14" x14ac:dyDescent="0.25">
      <c r="A49" s="230">
        <v>2016</v>
      </c>
      <c r="B49" s="231">
        <v>0</v>
      </c>
      <c r="C49" s="231">
        <v>0</v>
      </c>
      <c r="D49" s="231">
        <v>0</v>
      </c>
      <c r="E49" s="231">
        <v>35313</v>
      </c>
      <c r="F49" s="231">
        <v>0</v>
      </c>
      <c r="G49" s="231">
        <v>0</v>
      </c>
      <c r="H49" s="231">
        <v>0</v>
      </c>
      <c r="I49" s="231">
        <v>0</v>
      </c>
      <c r="J49" s="231">
        <v>0</v>
      </c>
      <c r="K49" s="231">
        <v>427494</v>
      </c>
      <c r="L49" s="231">
        <v>84556</v>
      </c>
      <c r="M49" s="231">
        <v>138372</v>
      </c>
      <c r="N49" s="231">
        <f t="shared" si="2"/>
        <v>685735</v>
      </c>
    </row>
    <row r="50" spans="1:14" x14ac:dyDescent="0.25">
      <c r="A50" s="230">
        <v>2017</v>
      </c>
      <c r="B50" s="231">
        <v>0</v>
      </c>
      <c r="C50" s="231">
        <v>32699</v>
      </c>
      <c r="D50" s="231">
        <v>119341</v>
      </c>
      <c r="E50" s="231">
        <v>39632</v>
      </c>
      <c r="F50" s="235">
        <v>52597</v>
      </c>
      <c r="G50" s="231">
        <v>103011</v>
      </c>
      <c r="H50" s="231">
        <v>58147</v>
      </c>
      <c r="I50" s="231">
        <v>71465</v>
      </c>
      <c r="J50" s="235">
        <v>169386</v>
      </c>
      <c r="K50" s="231">
        <v>116649</v>
      </c>
      <c r="L50" s="231">
        <v>66266</v>
      </c>
      <c r="M50" s="231">
        <v>248824</v>
      </c>
      <c r="N50" s="231">
        <f t="shared" si="2"/>
        <v>1078017</v>
      </c>
    </row>
    <row r="51" spans="1:14" x14ac:dyDescent="0.25">
      <c r="A51" s="230">
        <v>2018</v>
      </c>
      <c r="B51" s="235">
        <v>77037.951400000005</v>
      </c>
      <c r="C51" s="231">
        <v>101004.1557</v>
      </c>
      <c r="D51" s="231">
        <v>87581.926600000006</v>
      </c>
      <c r="E51" s="231">
        <v>65305.583700000003</v>
      </c>
      <c r="F51" s="235">
        <v>56652.629000000001</v>
      </c>
      <c r="G51" s="231">
        <v>60121.993999999999</v>
      </c>
      <c r="H51" s="231">
        <v>8299.4192999999996</v>
      </c>
      <c r="I51" s="231">
        <v>140270</v>
      </c>
      <c r="J51" s="235">
        <v>96581.507800000007</v>
      </c>
      <c r="K51" s="231">
        <v>92298.494099999996</v>
      </c>
      <c r="L51" s="231">
        <v>298058.84769999998</v>
      </c>
      <c r="M51" s="231">
        <v>134142.55230000001</v>
      </c>
      <c r="N51" s="231">
        <f t="shared" si="2"/>
        <v>1217355.0616000001</v>
      </c>
    </row>
    <row r="52" spans="1:14" x14ac:dyDescent="0.25">
      <c r="A52" s="230">
        <v>2019</v>
      </c>
      <c r="B52" s="235">
        <v>113674.3042</v>
      </c>
      <c r="C52" s="231">
        <v>163856.00839999999</v>
      </c>
      <c r="D52" s="231">
        <v>82299.246799999994</v>
      </c>
      <c r="E52" s="231">
        <v>168104.20209999999</v>
      </c>
      <c r="F52" s="231">
        <v>123100</v>
      </c>
      <c r="G52" s="231">
        <v>109500</v>
      </c>
      <c r="H52" s="231">
        <v>156221.7782</v>
      </c>
      <c r="I52" s="231">
        <v>147464.70670000001</v>
      </c>
      <c r="J52" s="231">
        <v>40886.7673</v>
      </c>
      <c r="K52" s="231">
        <v>140394.4111</v>
      </c>
      <c r="L52" s="231">
        <v>73818.002699999997</v>
      </c>
      <c r="M52" s="231">
        <v>250455.20490000001</v>
      </c>
      <c r="N52" s="231">
        <f t="shared" si="2"/>
        <v>1569774.6324</v>
      </c>
    </row>
    <row r="53" spans="1:14" x14ac:dyDescent="0.25">
      <c r="A53" s="230">
        <v>2020</v>
      </c>
      <c r="B53" s="236">
        <v>130443.2118</v>
      </c>
      <c r="C53" s="237">
        <v>103099.0327</v>
      </c>
      <c r="D53" s="237">
        <v>73948.434899999993</v>
      </c>
      <c r="E53" s="237">
        <v>0</v>
      </c>
      <c r="F53" s="237">
        <v>0</v>
      </c>
      <c r="G53" s="237">
        <v>0</v>
      </c>
      <c r="H53" s="237">
        <v>51938.995300000002</v>
      </c>
      <c r="I53" s="237">
        <v>170409.80780000001</v>
      </c>
      <c r="J53" s="237">
        <v>72232.071899999995</v>
      </c>
      <c r="K53" s="237">
        <v>112837.5545</v>
      </c>
      <c r="L53" s="237">
        <v>198928.77929999999</v>
      </c>
      <c r="M53" s="237">
        <v>95960</v>
      </c>
      <c r="N53" s="231">
        <f t="shared" si="2"/>
        <v>1009797.8881999999</v>
      </c>
    </row>
    <row r="54" spans="1:14" x14ac:dyDescent="0.25">
      <c r="A54" s="230">
        <v>2021</v>
      </c>
      <c r="B54" s="236">
        <v>118360.9504</v>
      </c>
      <c r="C54" s="237">
        <v>116461.18919999999</v>
      </c>
      <c r="D54" s="237">
        <v>100449.1796</v>
      </c>
      <c r="E54" s="237">
        <v>121142.3597</v>
      </c>
      <c r="F54" s="237">
        <v>133020</v>
      </c>
      <c r="G54" s="237">
        <v>178812.8726</v>
      </c>
      <c r="H54" s="237">
        <v>172294.3615</v>
      </c>
      <c r="I54" s="237">
        <v>160758.0379</v>
      </c>
      <c r="J54" s="237">
        <v>106249.34880000001</v>
      </c>
      <c r="K54" s="237">
        <v>133625.087</v>
      </c>
      <c r="L54" s="237">
        <v>156286.829</v>
      </c>
      <c r="M54" s="237">
        <v>144670</v>
      </c>
      <c r="N54" s="231">
        <f t="shared" si="2"/>
        <v>1642130.2157000001</v>
      </c>
    </row>
    <row r="55" spans="1:14" x14ac:dyDescent="0.25">
      <c r="A55" s="230">
        <v>2022</v>
      </c>
      <c r="B55" s="236">
        <v>139071.03030000001</v>
      </c>
      <c r="C55" s="237">
        <v>138971</v>
      </c>
      <c r="D55" s="237">
        <v>169098.16500000001</v>
      </c>
      <c r="E55" s="237">
        <v>126841.2335</v>
      </c>
      <c r="F55" s="237">
        <v>147361.1048</v>
      </c>
      <c r="G55" s="237">
        <v>100141.92879999999</v>
      </c>
      <c r="H55" s="237">
        <v>154905.747</v>
      </c>
      <c r="I55" s="237">
        <v>150632</v>
      </c>
      <c r="J55" s="237">
        <v>179491.0202</v>
      </c>
      <c r="K55" s="237">
        <v>146335.63159999999</v>
      </c>
      <c r="L55" s="237">
        <v>154340.6189</v>
      </c>
      <c r="M55" s="237">
        <v>153410</v>
      </c>
      <c r="N55" s="231">
        <f t="shared" si="2"/>
        <v>1760599.4800999998</v>
      </c>
    </row>
    <row r="56" spans="1:14" x14ac:dyDescent="0.25">
      <c r="A56" s="230">
        <v>2023</v>
      </c>
      <c r="B56" s="236">
        <v>154724.4688</v>
      </c>
      <c r="C56" s="237">
        <v>168287.96609999999</v>
      </c>
      <c r="D56" s="237">
        <v>223068.7977</v>
      </c>
      <c r="E56" s="237">
        <v>170836.6833</v>
      </c>
      <c r="F56" s="237">
        <v>214612.16560000001</v>
      </c>
      <c r="G56" s="237">
        <v>146115.3806</v>
      </c>
      <c r="H56" s="237">
        <v>192413.5478</v>
      </c>
      <c r="I56" s="237">
        <v>205592.66940000001</v>
      </c>
      <c r="J56" s="231">
        <v>154540.96679999999</v>
      </c>
      <c r="K56" s="231">
        <v>132732.89600000001</v>
      </c>
      <c r="L56" s="231">
        <v>151415.6373</v>
      </c>
      <c r="M56" s="231">
        <v>151110.65839999999</v>
      </c>
      <c r="N56" s="231">
        <f t="shared" si="2"/>
        <v>2065451.8378000003</v>
      </c>
    </row>
    <row r="57" spans="1:14" x14ac:dyDescent="0.25">
      <c r="A57" s="230">
        <v>2024</v>
      </c>
      <c r="B57" s="236">
        <v>169637.1384</v>
      </c>
      <c r="C57" s="237">
        <v>140212.04569999999</v>
      </c>
      <c r="D57" s="237">
        <v>125721.59149999999</v>
      </c>
      <c r="E57" s="237">
        <v>169588.68669999999</v>
      </c>
      <c r="F57" s="237">
        <v>111048.496</v>
      </c>
      <c r="G57" s="237">
        <v>121170.2102</v>
      </c>
      <c r="H57" s="237">
        <v>94624.356700000004</v>
      </c>
      <c r="I57" s="237">
        <v>153836.3597</v>
      </c>
      <c r="J57" s="231">
        <v>129177.59760000001</v>
      </c>
      <c r="K57" s="231">
        <v>133942.04070000001</v>
      </c>
      <c r="L57" s="231">
        <v>95700</v>
      </c>
      <c r="M57" s="231">
        <v>128404</v>
      </c>
      <c r="N57" s="231">
        <f t="shared" si="2"/>
        <v>1573062.5231999999</v>
      </c>
    </row>
    <row r="58" spans="1:14" x14ac:dyDescent="0.25">
      <c r="A58" s="230">
        <v>2025</v>
      </c>
      <c r="B58" s="236">
        <v>120209</v>
      </c>
      <c r="C58" s="237">
        <v>166739.0649</v>
      </c>
      <c r="D58" s="237">
        <v>177472.04639999999</v>
      </c>
      <c r="E58" s="237">
        <v>168200</v>
      </c>
      <c r="F58" s="237">
        <v>163927.41</v>
      </c>
      <c r="G58" s="237">
        <v>136899.34049999999</v>
      </c>
      <c r="H58" s="237"/>
      <c r="I58" s="237"/>
      <c r="J58" s="231"/>
      <c r="K58" s="231"/>
      <c r="L58" s="231"/>
      <c r="M58" s="231"/>
      <c r="N58" s="231">
        <f t="shared" si="2"/>
        <v>933446.86180000007</v>
      </c>
    </row>
    <row r="59" spans="1:14" ht="15.75" customHeight="1" x14ac:dyDescent="0.25">
      <c r="A59" s="1086" t="s">
        <v>925</v>
      </c>
      <c r="B59" s="1086"/>
      <c r="C59" s="1086"/>
      <c r="D59" s="1086"/>
      <c r="E59" s="1086"/>
      <c r="F59" s="1086"/>
      <c r="G59" s="1086"/>
      <c r="H59" s="1086"/>
      <c r="I59" s="1086"/>
      <c r="J59" s="238"/>
      <c r="K59" s="238"/>
      <c r="L59" s="238"/>
      <c r="M59" s="238"/>
      <c r="N59" s="238"/>
    </row>
    <row r="60" spans="1:14" ht="16.5" customHeight="1" x14ac:dyDescent="0.25">
      <c r="A60" s="239" t="s">
        <v>402</v>
      </c>
      <c r="B60" s="240"/>
      <c r="C60" s="240"/>
      <c r="D60" s="240"/>
      <c r="E60" s="240"/>
      <c r="F60" s="240"/>
      <c r="G60" s="240"/>
      <c r="H60" s="240"/>
      <c r="I60" s="240"/>
      <c r="J60" s="240"/>
      <c r="K60" s="240"/>
      <c r="L60" s="240"/>
      <c r="M60" s="240"/>
      <c r="N60" s="240"/>
    </row>
  </sheetData>
  <mergeCells count="1">
    <mergeCell ref="A59:I59"/>
  </mergeCells>
  <printOptions horizontalCentered="1" verticalCentered="1"/>
  <pageMargins left="0" right="0" top="0" bottom="0" header="0.31496062992125984" footer="0.31496062992125984"/>
  <pageSetup paperSize="9" scale="63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3982-9050-4DD6-974B-D22E630644DC}">
  <sheetPr>
    <tabColor rgb="FF002060"/>
  </sheetPr>
  <dimension ref="A1:K85"/>
  <sheetViews>
    <sheetView showGridLines="0" view="pageBreakPreview" zoomScaleNormal="100" zoomScaleSheetLayoutView="100" workbookViewId="0"/>
  </sheetViews>
  <sheetFormatPr baseColWidth="10" defaultColWidth="14.42578125" defaultRowHeight="15" x14ac:dyDescent="0.25"/>
  <cols>
    <col min="1" max="1" width="13" style="370" customWidth="1"/>
    <col min="2" max="2" width="44.5703125" style="370" customWidth="1"/>
    <col min="3" max="3" width="20.140625" style="370" customWidth="1"/>
    <col min="4" max="4" width="26.28515625" style="370" customWidth="1"/>
    <col min="5" max="5" width="11.5703125" style="346" customWidth="1"/>
    <col min="6" max="6" width="29.42578125" style="346" customWidth="1"/>
    <col min="7" max="7" width="13.42578125" style="346" customWidth="1"/>
    <col min="8" max="11" width="11.5703125" style="346" customWidth="1"/>
    <col min="12" max="16384" width="14.42578125" style="346"/>
  </cols>
  <sheetData>
    <row r="1" spans="1:11" ht="13.5" customHeight="1" x14ac:dyDescent="0.25">
      <c r="A1" s="343" t="s">
        <v>610</v>
      </c>
      <c r="B1" s="344"/>
      <c r="C1" s="344"/>
      <c r="D1" s="344"/>
      <c r="E1" s="345"/>
      <c r="F1" s="345"/>
      <c r="G1" s="345"/>
      <c r="H1" s="345"/>
      <c r="I1" s="345"/>
      <c r="J1" s="345"/>
      <c r="K1" s="345"/>
    </row>
    <row r="2" spans="1:11" ht="15.75" x14ac:dyDescent="0.25">
      <c r="A2" s="347" t="s">
        <v>927</v>
      </c>
      <c r="B2" s="348"/>
      <c r="C2" s="349"/>
      <c r="D2" s="349"/>
      <c r="E2" s="345"/>
      <c r="I2" s="345"/>
      <c r="J2" s="345"/>
      <c r="K2" s="345"/>
    </row>
    <row r="3" spans="1:11" ht="13.5" customHeight="1" x14ac:dyDescent="0.25">
      <c r="A3" s="347"/>
      <c r="B3" s="348"/>
      <c r="C3" s="349"/>
      <c r="D3" s="349"/>
      <c r="E3" s="345"/>
      <c r="I3" s="345"/>
      <c r="J3" s="345"/>
      <c r="K3" s="345"/>
    </row>
    <row r="4" spans="1:11" ht="13.5" customHeight="1" x14ac:dyDescent="0.25">
      <c r="A4" s="350" t="s">
        <v>611</v>
      </c>
      <c r="B4" s="350" t="s">
        <v>612</v>
      </c>
      <c r="C4" s="351" t="s">
        <v>613</v>
      </c>
      <c r="D4" s="351" t="s">
        <v>231</v>
      </c>
      <c r="E4" s="345"/>
      <c r="I4" s="345"/>
      <c r="J4" s="345"/>
      <c r="K4" s="345"/>
    </row>
    <row r="5" spans="1:11" ht="13.5" customHeight="1" x14ac:dyDescent="0.25">
      <c r="A5" s="352">
        <v>435</v>
      </c>
      <c r="B5" s="352" t="s">
        <v>232</v>
      </c>
      <c r="C5" s="353">
        <v>353685.42680000002</v>
      </c>
      <c r="D5" s="354">
        <f>C5/128521560</f>
        <v>2.7519540441308058E-3</v>
      </c>
      <c r="E5" s="357"/>
      <c r="F5" s="358"/>
      <c r="G5" s="358"/>
      <c r="I5" s="345"/>
      <c r="J5" s="345"/>
      <c r="K5" s="345"/>
    </row>
    <row r="6" spans="1:11" ht="13.5" customHeight="1" x14ac:dyDescent="0.25">
      <c r="A6" s="352">
        <v>728</v>
      </c>
      <c r="B6" s="352" t="s">
        <v>614</v>
      </c>
      <c r="C6" s="353">
        <v>1635879.0110000002</v>
      </c>
      <c r="D6" s="354">
        <f>C6/128521560</f>
        <v>1.2728440356621878E-2</v>
      </c>
      <c r="E6" s="555"/>
      <c r="F6" s="355"/>
      <c r="G6" s="356"/>
      <c r="I6" s="345"/>
      <c r="J6" s="345"/>
      <c r="K6" s="345"/>
    </row>
    <row r="7" spans="1:11" ht="13.5" customHeight="1" x14ac:dyDescent="0.25">
      <c r="A7" s="581">
        <v>132</v>
      </c>
      <c r="B7" s="581" t="s">
        <v>615</v>
      </c>
      <c r="C7" s="582">
        <v>60822.298599999995</v>
      </c>
      <c r="D7" s="583">
        <f>C7/128521560</f>
        <v>4.7324587874594733E-4</v>
      </c>
      <c r="E7" s="357"/>
      <c r="F7" s="358"/>
      <c r="G7" s="358"/>
      <c r="I7" s="345"/>
      <c r="J7" s="345"/>
      <c r="K7" s="345"/>
    </row>
    <row r="8" spans="1:11" ht="13.5" customHeight="1" x14ac:dyDescent="0.25">
      <c r="A8" s="359">
        <v>187</v>
      </c>
      <c r="B8" s="359" t="s">
        <v>616</v>
      </c>
      <c r="C8" s="357">
        <v>130030.1009</v>
      </c>
      <c r="D8" s="360">
        <f>C8/128521560</f>
        <v>1.0117376485314993E-3</v>
      </c>
      <c r="E8" s="357"/>
      <c r="F8" s="358"/>
      <c r="G8" s="358"/>
      <c r="I8" s="345"/>
      <c r="J8" s="345"/>
      <c r="K8" s="345"/>
    </row>
    <row r="9" spans="1:11" ht="13.5" customHeight="1" x14ac:dyDescent="0.25">
      <c r="A9" s="359">
        <v>38</v>
      </c>
      <c r="B9" s="359" t="s">
        <v>617</v>
      </c>
      <c r="C9" s="357">
        <v>91563.253100000002</v>
      </c>
      <c r="D9" s="360">
        <f>C9/128521560</f>
        <v>7.1243496499731249E-4</v>
      </c>
      <c r="E9" s="357"/>
      <c r="F9" s="358"/>
      <c r="G9" s="358"/>
      <c r="I9" s="345"/>
      <c r="J9" s="345"/>
      <c r="K9" s="345"/>
    </row>
    <row r="10" spans="1:11" ht="13.5" customHeight="1" x14ac:dyDescent="0.25">
      <c r="A10" s="359">
        <v>3</v>
      </c>
      <c r="B10" s="359" t="s">
        <v>618</v>
      </c>
      <c r="C10" s="357">
        <v>915.26210000000003</v>
      </c>
      <c r="D10" s="619">
        <f t="shared" ref="D10:D12" si="0">C10/128521560</f>
        <v>7.1214674020452295E-6</v>
      </c>
      <c r="E10" s="357"/>
      <c r="F10" s="358"/>
      <c r="G10" s="358"/>
      <c r="I10" s="345"/>
      <c r="J10" s="345"/>
      <c r="K10" s="345"/>
    </row>
    <row r="11" spans="1:11" ht="13.5" customHeight="1" x14ac:dyDescent="0.25">
      <c r="A11" s="359">
        <v>15</v>
      </c>
      <c r="B11" s="359" t="s">
        <v>619</v>
      </c>
      <c r="C11" s="357">
        <v>48084.264900000002</v>
      </c>
      <c r="D11" s="360">
        <f t="shared" si="0"/>
        <v>3.7413384104581363E-4</v>
      </c>
      <c r="E11" s="357"/>
      <c r="F11" s="358"/>
      <c r="G11" s="358"/>
      <c r="H11" s="345"/>
      <c r="I11" s="345"/>
      <c r="J11" s="345"/>
      <c r="K11" s="345"/>
    </row>
    <row r="12" spans="1:11" ht="13.5" customHeight="1" x14ac:dyDescent="0.25">
      <c r="A12" s="359">
        <v>19</v>
      </c>
      <c r="B12" s="359" t="s">
        <v>620</v>
      </c>
      <c r="C12" s="357">
        <v>13886.5059</v>
      </c>
      <c r="D12" s="360">
        <f t="shared" si="0"/>
        <v>1.0804806524290555E-4</v>
      </c>
      <c r="E12" s="357"/>
      <c r="F12" s="358"/>
      <c r="G12" s="358"/>
      <c r="H12" s="345"/>
      <c r="I12" s="345"/>
      <c r="J12" s="345"/>
      <c r="K12" s="345"/>
    </row>
    <row r="13" spans="1:11" ht="29.25" customHeight="1" x14ac:dyDescent="0.25">
      <c r="A13" s="361">
        <f>SUM(A5:A12)</f>
        <v>1557</v>
      </c>
      <c r="B13" s="362" t="s">
        <v>624</v>
      </c>
      <c r="C13" s="361">
        <f>SUM(C5:C12)</f>
        <v>2334866.1233000001</v>
      </c>
      <c r="D13" s="363">
        <f>SUM(D5:D12)</f>
        <v>1.8167116266718207E-2</v>
      </c>
      <c r="E13" s="345"/>
      <c r="F13" s="358"/>
      <c r="G13" s="358"/>
      <c r="H13" s="345"/>
      <c r="I13" s="345"/>
      <c r="J13" s="345"/>
      <c r="K13" s="345"/>
    </row>
    <row r="14" spans="1:11" ht="13.5" customHeight="1" x14ac:dyDescent="0.25">
      <c r="A14" s="364"/>
      <c r="B14" s="365"/>
      <c r="C14" s="349"/>
      <c r="D14" s="349"/>
      <c r="E14" s="345"/>
      <c r="F14" s="345"/>
      <c r="G14" s="345"/>
      <c r="H14" s="345"/>
      <c r="I14" s="345"/>
      <c r="J14" s="345"/>
      <c r="K14" s="345"/>
    </row>
    <row r="15" spans="1:11" ht="18" customHeight="1" x14ac:dyDescent="0.25">
      <c r="A15" s="1087" t="s">
        <v>928</v>
      </c>
      <c r="B15" s="1088"/>
      <c r="C15" s="1088"/>
      <c r="D15" s="1088"/>
      <c r="E15" s="345"/>
      <c r="F15" s="345"/>
      <c r="G15" s="345"/>
      <c r="H15" s="345"/>
      <c r="I15" s="345"/>
      <c r="J15" s="345"/>
      <c r="K15" s="345"/>
    </row>
    <row r="16" spans="1:11" ht="90.75" customHeight="1" x14ac:dyDescent="0.25">
      <c r="A16" s="1089" t="s">
        <v>621</v>
      </c>
      <c r="B16" s="1090"/>
      <c r="C16" s="1090"/>
      <c r="D16" s="1090"/>
      <c r="E16" s="345"/>
      <c r="F16" s="345"/>
      <c r="G16" s="345"/>
      <c r="H16" s="345"/>
      <c r="I16" s="345"/>
      <c r="J16" s="345"/>
      <c r="K16" s="345"/>
    </row>
    <row r="17" spans="1:11" ht="13.5" customHeight="1" x14ac:dyDescent="0.25">
      <c r="A17" s="364"/>
      <c r="B17" s="365"/>
      <c r="C17" s="349"/>
      <c r="D17" s="349"/>
      <c r="E17" s="345"/>
      <c r="F17" s="345"/>
      <c r="G17" s="345"/>
      <c r="H17" s="345"/>
      <c r="I17" s="345"/>
      <c r="J17" s="345"/>
      <c r="K17" s="345"/>
    </row>
    <row r="18" spans="1:11" ht="13.5" customHeight="1" x14ac:dyDescent="0.25">
      <c r="A18" s="364"/>
      <c r="B18" s="365"/>
      <c r="C18" s="349"/>
      <c r="D18" s="349"/>
      <c r="E18" s="345"/>
      <c r="F18" s="345"/>
      <c r="G18" s="345"/>
      <c r="H18" s="345"/>
      <c r="I18" s="345"/>
      <c r="J18" s="345"/>
      <c r="K18" s="345"/>
    </row>
    <row r="19" spans="1:11" ht="13.5" customHeight="1" x14ac:dyDescent="0.25">
      <c r="A19" s="364"/>
      <c r="B19" s="365"/>
      <c r="C19" s="349"/>
      <c r="D19" s="349"/>
      <c r="E19" s="345"/>
      <c r="F19" s="345"/>
      <c r="G19" s="345"/>
      <c r="H19" s="345"/>
      <c r="I19" s="345"/>
      <c r="J19" s="345"/>
      <c r="K19" s="345"/>
    </row>
    <row r="20" spans="1:11" ht="13.5" customHeight="1" x14ac:dyDescent="0.25">
      <c r="A20" s="364"/>
      <c r="B20" s="365"/>
      <c r="C20" s="349"/>
      <c r="D20" s="349"/>
      <c r="E20" s="345"/>
      <c r="F20" s="345"/>
      <c r="G20" s="345"/>
      <c r="H20" s="345"/>
      <c r="I20" s="345"/>
      <c r="J20" s="345"/>
      <c r="K20" s="345"/>
    </row>
    <row r="21" spans="1:11" ht="13.5" customHeight="1" x14ac:dyDescent="0.25">
      <c r="A21" s="364"/>
      <c r="B21" s="365"/>
      <c r="C21" s="366"/>
      <c r="D21" s="349"/>
      <c r="E21" s="345"/>
      <c r="F21" s="345"/>
      <c r="G21" s="345"/>
      <c r="H21" s="345"/>
      <c r="I21" s="345"/>
      <c r="J21" s="345"/>
      <c r="K21" s="345"/>
    </row>
    <row r="22" spans="1:11" ht="13.5" customHeight="1" x14ac:dyDescent="0.25">
      <c r="A22" s="364"/>
      <c r="B22" s="365"/>
      <c r="C22" s="349"/>
      <c r="D22" s="349"/>
      <c r="E22" s="345"/>
      <c r="F22" s="345"/>
      <c r="G22" s="345"/>
      <c r="H22" s="345"/>
      <c r="I22" s="345"/>
      <c r="J22" s="345"/>
      <c r="K22" s="345"/>
    </row>
    <row r="23" spans="1:11" ht="13.5" customHeight="1" x14ac:dyDescent="0.25">
      <c r="A23" s="367"/>
      <c r="B23" s="55"/>
      <c r="C23" s="368"/>
      <c r="D23" s="368"/>
      <c r="E23" s="345"/>
      <c r="F23" s="345"/>
      <c r="G23" s="345"/>
      <c r="H23" s="345"/>
      <c r="I23" s="345"/>
      <c r="J23" s="345"/>
      <c r="K23" s="345"/>
    </row>
    <row r="24" spans="1:11" ht="13.5" customHeight="1" x14ac:dyDescent="0.25">
      <c r="A24" s="364"/>
      <c r="B24" s="365"/>
      <c r="C24" s="349"/>
      <c r="D24" s="349"/>
      <c r="E24" s="345"/>
      <c r="F24" s="345"/>
      <c r="G24" s="345"/>
      <c r="H24" s="345"/>
      <c r="I24" s="345"/>
      <c r="J24" s="345"/>
      <c r="K24" s="345"/>
    </row>
    <row r="25" spans="1:11" ht="13.5" customHeight="1" x14ac:dyDescent="0.25">
      <c r="A25" s="369"/>
      <c r="B25" s="365"/>
      <c r="C25" s="349"/>
      <c r="D25" s="349"/>
      <c r="E25" s="345"/>
      <c r="F25" s="345"/>
      <c r="G25" s="345"/>
      <c r="H25" s="345"/>
      <c r="I25" s="345"/>
      <c r="J25" s="345"/>
      <c r="K25" s="345"/>
    </row>
    <row r="26" spans="1:11" ht="13.5" customHeight="1" x14ac:dyDescent="0.25">
      <c r="A26" s="364"/>
      <c r="B26" s="365"/>
      <c r="C26" s="349"/>
      <c r="D26" s="349"/>
      <c r="E26" s="345"/>
      <c r="F26" s="345"/>
      <c r="G26" s="345"/>
      <c r="H26" s="345"/>
      <c r="I26" s="345"/>
      <c r="J26" s="345"/>
      <c r="K26" s="345"/>
    </row>
    <row r="27" spans="1:11" ht="13.5" customHeight="1" x14ac:dyDescent="0.25">
      <c r="A27" s="364"/>
      <c r="B27" s="365"/>
      <c r="C27" s="349"/>
      <c r="D27" s="349"/>
      <c r="E27" s="345"/>
      <c r="F27" s="345"/>
      <c r="G27" s="345"/>
      <c r="H27" s="345"/>
      <c r="I27" s="345"/>
      <c r="J27" s="345"/>
      <c r="K27" s="345"/>
    </row>
    <row r="28" spans="1:11" ht="13.5" customHeight="1" x14ac:dyDescent="0.25">
      <c r="A28" s="364"/>
      <c r="B28" s="365"/>
      <c r="C28" s="349"/>
      <c r="D28" s="349"/>
      <c r="E28" s="345"/>
      <c r="F28" s="345"/>
      <c r="G28" s="345"/>
      <c r="H28" s="345"/>
      <c r="I28" s="345"/>
      <c r="J28" s="345"/>
      <c r="K28" s="345"/>
    </row>
    <row r="29" spans="1:11" ht="13.5" customHeight="1" x14ac:dyDescent="0.25">
      <c r="A29" s="364"/>
      <c r="B29" s="365"/>
      <c r="C29" s="349"/>
      <c r="D29" s="349"/>
      <c r="E29" s="345"/>
      <c r="F29" s="345"/>
      <c r="G29" s="345"/>
      <c r="H29" s="345"/>
      <c r="I29" s="345"/>
      <c r="J29" s="345"/>
      <c r="K29" s="345"/>
    </row>
    <row r="30" spans="1:11" ht="13.5" customHeight="1" x14ac:dyDescent="0.25">
      <c r="A30" s="364"/>
      <c r="B30" s="365"/>
      <c r="C30" s="349"/>
      <c r="D30" s="349"/>
      <c r="E30" s="345"/>
      <c r="F30" s="345"/>
      <c r="G30" s="345"/>
      <c r="H30" s="345"/>
      <c r="I30" s="345"/>
      <c r="J30" s="345"/>
      <c r="K30" s="345"/>
    </row>
    <row r="31" spans="1:11" ht="13.5" customHeight="1" x14ac:dyDescent="0.25">
      <c r="A31" s="364"/>
      <c r="B31" s="365"/>
      <c r="C31" s="349"/>
      <c r="D31" s="349"/>
      <c r="E31" s="345"/>
      <c r="F31" s="345"/>
      <c r="G31" s="345"/>
      <c r="H31" s="345"/>
      <c r="I31" s="345"/>
      <c r="J31" s="345"/>
      <c r="K31" s="345"/>
    </row>
    <row r="32" spans="1:11" ht="13.5" customHeight="1" x14ac:dyDescent="0.25">
      <c r="A32" s="364"/>
      <c r="B32" s="365"/>
      <c r="C32" s="349"/>
      <c r="D32" s="349"/>
      <c r="E32" s="345"/>
      <c r="F32" s="345"/>
      <c r="G32" s="345"/>
      <c r="H32" s="345"/>
      <c r="I32" s="345"/>
      <c r="J32" s="345"/>
      <c r="K32" s="345"/>
    </row>
    <row r="33" spans="1:11" ht="13.5" customHeight="1" x14ac:dyDescent="0.25">
      <c r="A33" s="364"/>
      <c r="B33" s="365"/>
      <c r="C33" s="349"/>
      <c r="D33" s="349"/>
      <c r="E33" s="345"/>
      <c r="F33" s="345"/>
      <c r="G33" s="345"/>
      <c r="H33" s="345"/>
      <c r="I33" s="345"/>
      <c r="J33" s="345"/>
      <c r="K33" s="345"/>
    </row>
    <row r="34" spans="1:11" ht="13.5" customHeight="1" x14ac:dyDescent="0.25">
      <c r="A34" s="364"/>
      <c r="B34" s="365"/>
      <c r="C34" s="349"/>
      <c r="D34" s="349"/>
      <c r="E34" s="345"/>
      <c r="F34" s="345"/>
      <c r="G34" s="345"/>
      <c r="H34" s="345"/>
      <c r="I34" s="345"/>
      <c r="J34" s="345"/>
      <c r="K34" s="345"/>
    </row>
    <row r="35" spans="1:11" ht="13.5" customHeight="1" x14ac:dyDescent="0.25">
      <c r="A35" s="364"/>
      <c r="B35" s="365"/>
      <c r="C35" s="349"/>
      <c r="D35" s="349"/>
      <c r="E35" s="345"/>
      <c r="F35" s="345"/>
      <c r="G35" s="345"/>
      <c r="H35" s="345"/>
      <c r="I35" s="345"/>
      <c r="J35" s="345"/>
      <c r="K35" s="345"/>
    </row>
    <row r="36" spans="1:11" ht="13.5" customHeight="1" x14ac:dyDescent="0.25">
      <c r="A36" s="364"/>
      <c r="B36" s="365"/>
      <c r="C36" s="349"/>
      <c r="D36" s="349"/>
      <c r="E36" s="345"/>
      <c r="F36" s="345"/>
      <c r="G36" s="345"/>
      <c r="H36" s="345"/>
      <c r="I36" s="345"/>
      <c r="J36" s="345"/>
      <c r="K36" s="345"/>
    </row>
    <row r="37" spans="1:11" ht="13.5" customHeight="1" x14ac:dyDescent="0.25">
      <c r="A37" s="364"/>
      <c r="B37" s="365"/>
      <c r="C37" s="349"/>
      <c r="D37" s="349"/>
      <c r="E37" s="345"/>
      <c r="F37" s="345"/>
      <c r="G37" s="345"/>
      <c r="H37" s="345"/>
      <c r="I37" s="345"/>
      <c r="J37" s="345"/>
      <c r="K37" s="345"/>
    </row>
    <row r="38" spans="1:11" ht="13.5" customHeight="1" x14ac:dyDescent="0.25">
      <c r="A38" s="364"/>
      <c r="B38" s="365"/>
      <c r="C38" s="349"/>
      <c r="D38" s="349"/>
      <c r="E38" s="345"/>
      <c r="F38" s="345"/>
      <c r="G38" s="345"/>
      <c r="H38" s="345"/>
      <c r="I38" s="345"/>
      <c r="J38" s="345"/>
      <c r="K38" s="345"/>
    </row>
    <row r="39" spans="1:11" ht="13.5" customHeight="1" x14ac:dyDescent="0.25">
      <c r="A39" s="364"/>
      <c r="B39" s="365"/>
      <c r="C39" s="349"/>
      <c r="D39" s="349"/>
      <c r="E39" s="345"/>
      <c r="F39" s="345"/>
      <c r="G39" s="345"/>
      <c r="H39" s="345"/>
      <c r="I39" s="345"/>
      <c r="J39" s="345"/>
      <c r="K39" s="345"/>
    </row>
    <row r="40" spans="1:11" ht="13.5" customHeight="1" x14ac:dyDescent="0.25">
      <c r="A40" s="364"/>
      <c r="B40" s="365"/>
      <c r="C40" s="349"/>
      <c r="D40" s="349"/>
      <c r="E40" s="345"/>
      <c r="F40" s="345"/>
      <c r="G40" s="345"/>
      <c r="H40" s="345"/>
      <c r="I40" s="345"/>
      <c r="J40" s="345"/>
      <c r="K40" s="345"/>
    </row>
    <row r="41" spans="1:11" ht="13.5" customHeight="1" x14ac:dyDescent="0.25">
      <c r="A41" s="364"/>
      <c r="B41" s="365"/>
      <c r="C41" s="349"/>
      <c r="D41" s="349"/>
      <c r="E41" s="345"/>
      <c r="F41" s="345"/>
      <c r="G41" s="345"/>
      <c r="H41" s="345"/>
      <c r="I41" s="345"/>
      <c r="J41" s="345"/>
      <c r="K41" s="345"/>
    </row>
    <row r="42" spans="1:11" ht="13.5" customHeight="1" x14ac:dyDescent="0.25">
      <c r="A42" s="364"/>
      <c r="B42" s="365"/>
      <c r="C42" s="349"/>
      <c r="D42" s="349"/>
      <c r="E42" s="345"/>
      <c r="F42" s="345"/>
      <c r="G42" s="345"/>
      <c r="H42" s="345"/>
      <c r="I42" s="345"/>
      <c r="J42" s="345"/>
      <c r="K42" s="345"/>
    </row>
    <row r="43" spans="1:11" ht="13.5" customHeight="1" x14ac:dyDescent="0.25">
      <c r="A43" s="364"/>
      <c r="B43" s="365"/>
      <c r="C43" s="349"/>
      <c r="D43" s="349"/>
      <c r="E43" s="345"/>
      <c r="F43" s="345"/>
      <c r="G43" s="345"/>
      <c r="H43" s="345"/>
      <c r="I43" s="345"/>
      <c r="J43" s="345"/>
      <c r="K43" s="345"/>
    </row>
    <row r="44" spans="1:11" ht="13.5" customHeight="1" x14ac:dyDescent="0.25">
      <c r="A44" s="364"/>
      <c r="B44" s="365"/>
      <c r="C44" s="349"/>
      <c r="D44" s="349"/>
      <c r="E44" s="345"/>
      <c r="F44" s="345"/>
      <c r="G44" s="345"/>
      <c r="H44" s="345"/>
      <c r="I44" s="345"/>
      <c r="J44" s="345"/>
      <c r="K44" s="345"/>
    </row>
    <row r="45" spans="1:11" ht="13.5" customHeight="1" x14ac:dyDescent="0.25">
      <c r="A45" s="364"/>
      <c r="B45" s="365"/>
      <c r="C45" s="349"/>
      <c r="D45" s="349"/>
      <c r="E45" s="345"/>
      <c r="F45" s="345"/>
      <c r="G45" s="345"/>
      <c r="H45" s="345"/>
      <c r="I45" s="345"/>
      <c r="J45" s="345"/>
      <c r="K45" s="345"/>
    </row>
    <row r="46" spans="1:11" ht="13.5" customHeight="1" x14ac:dyDescent="0.25">
      <c r="A46" s="364"/>
      <c r="B46" s="365"/>
      <c r="C46" s="349"/>
      <c r="D46" s="349"/>
      <c r="E46" s="345"/>
      <c r="F46" s="345"/>
      <c r="G46" s="345"/>
      <c r="H46" s="345"/>
      <c r="I46" s="345"/>
      <c r="J46" s="345"/>
      <c r="K46" s="345"/>
    </row>
    <row r="47" spans="1:11" ht="13.5" customHeight="1" x14ac:dyDescent="0.25">
      <c r="A47" s="364"/>
      <c r="B47" s="365"/>
      <c r="C47" s="349"/>
      <c r="D47" s="349"/>
      <c r="E47" s="345"/>
      <c r="F47" s="345"/>
      <c r="G47" s="345"/>
      <c r="H47" s="345"/>
      <c r="I47" s="345"/>
      <c r="J47" s="345"/>
      <c r="K47" s="345"/>
    </row>
    <row r="48" spans="1:11" ht="13.5" customHeight="1" x14ac:dyDescent="0.25">
      <c r="A48" s="364"/>
      <c r="B48" s="365"/>
      <c r="C48" s="349"/>
      <c r="D48" s="349"/>
      <c r="E48" s="345"/>
      <c r="F48" s="345"/>
      <c r="G48" s="345"/>
      <c r="H48" s="345"/>
      <c r="I48" s="345"/>
      <c r="J48" s="345"/>
      <c r="K48" s="345"/>
    </row>
    <row r="49" spans="1:11" ht="13.5" customHeight="1" x14ac:dyDescent="0.25">
      <c r="A49" s="364"/>
      <c r="B49" s="365"/>
      <c r="C49" s="349"/>
      <c r="D49" s="349"/>
      <c r="E49" s="345"/>
      <c r="F49" s="345"/>
      <c r="G49" s="345"/>
      <c r="H49" s="345"/>
      <c r="I49" s="345"/>
      <c r="J49" s="345"/>
      <c r="K49" s="345"/>
    </row>
    <row r="50" spans="1:11" ht="13.5" customHeight="1" x14ac:dyDescent="0.25">
      <c r="A50" s="364"/>
      <c r="B50" s="365"/>
      <c r="C50" s="349"/>
      <c r="D50" s="349"/>
      <c r="E50" s="345"/>
      <c r="F50" s="345"/>
      <c r="G50" s="345"/>
      <c r="H50" s="345"/>
      <c r="I50" s="345"/>
      <c r="J50" s="345"/>
      <c r="K50" s="345"/>
    </row>
    <row r="51" spans="1:11" ht="13.5" customHeight="1" x14ac:dyDescent="0.25">
      <c r="A51" s="364"/>
      <c r="B51" s="365"/>
      <c r="C51" s="349"/>
      <c r="D51" s="349"/>
      <c r="E51" s="345"/>
      <c r="F51" s="345"/>
      <c r="G51" s="345"/>
      <c r="H51" s="345"/>
      <c r="I51" s="345"/>
      <c r="J51" s="345"/>
      <c r="K51" s="345"/>
    </row>
    <row r="52" spans="1:11" ht="13.5" customHeight="1" x14ac:dyDescent="0.25">
      <c r="A52" s="364"/>
      <c r="B52" s="365"/>
      <c r="C52" s="349"/>
      <c r="D52" s="349"/>
      <c r="E52" s="345"/>
      <c r="F52" s="345"/>
      <c r="G52" s="345"/>
      <c r="H52" s="345"/>
      <c r="I52" s="345"/>
      <c r="J52" s="345"/>
      <c r="K52" s="345"/>
    </row>
    <row r="53" spans="1:11" ht="13.5" customHeight="1" x14ac:dyDescent="0.25">
      <c r="A53" s="364"/>
      <c r="B53" s="365"/>
      <c r="C53" s="349"/>
      <c r="D53" s="349"/>
      <c r="E53" s="345"/>
      <c r="F53" s="345"/>
      <c r="G53" s="345"/>
      <c r="H53" s="345"/>
      <c r="I53" s="345"/>
      <c r="J53" s="345"/>
      <c r="K53" s="345"/>
    </row>
    <row r="54" spans="1:11" ht="13.5" customHeight="1" x14ac:dyDescent="0.25">
      <c r="A54" s="364"/>
      <c r="B54" s="365"/>
      <c r="C54" s="349"/>
      <c r="D54" s="349"/>
      <c r="E54" s="345"/>
      <c r="F54" s="345"/>
      <c r="G54" s="345"/>
      <c r="H54" s="345"/>
      <c r="I54" s="345"/>
      <c r="J54" s="345"/>
      <c r="K54" s="345"/>
    </row>
    <row r="55" spans="1:11" ht="13.5" customHeight="1" x14ac:dyDescent="0.25">
      <c r="A55" s="364"/>
      <c r="B55" s="365"/>
      <c r="C55" s="349"/>
      <c r="D55" s="349"/>
      <c r="E55" s="345"/>
      <c r="F55" s="345"/>
      <c r="G55" s="345"/>
      <c r="H55" s="345"/>
      <c r="I55" s="345"/>
      <c r="J55" s="345"/>
      <c r="K55" s="345"/>
    </row>
    <row r="56" spans="1:11" ht="13.5" customHeight="1" x14ac:dyDescent="0.25">
      <c r="A56" s="364"/>
      <c r="B56" s="365"/>
      <c r="C56" s="349"/>
      <c r="D56" s="349"/>
      <c r="E56" s="345"/>
      <c r="F56" s="345"/>
      <c r="G56" s="345"/>
      <c r="H56" s="345"/>
      <c r="I56" s="345"/>
      <c r="J56" s="345"/>
      <c r="K56" s="345"/>
    </row>
    <row r="57" spans="1:11" ht="13.5" customHeight="1" x14ac:dyDescent="0.25">
      <c r="A57" s="364"/>
      <c r="B57" s="365"/>
      <c r="C57" s="349"/>
      <c r="D57" s="349"/>
      <c r="E57" s="345"/>
      <c r="F57" s="345"/>
      <c r="G57" s="345"/>
      <c r="H57" s="345"/>
      <c r="I57" s="345"/>
      <c r="J57" s="345"/>
      <c r="K57" s="345"/>
    </row>
    <row r="58" spans="1:11" ht="13.5" customHeight="1" x14ac:dyDescent="0.25">
      <c r="A58" s="364"/>
      <c r="B58" s="365"/>
      <c r="C58" s="349"/>
      <c r="D58" s="349"/>
      <c r="E58" s="345"/>
      <c r="F58" s="345"/>
      <c r="G58" s="345"/>
      <c r="H58" s="345"/>
      <c r="I58" s="345"/>
      <c r="J58" s="345"/>
      <c r="K58" s="345"/>
    </row>
    <row r="59" spans="1:11" ht="13.5" customHeight="1" x14ac:dyDescent="0.25">
      <c r="A59" s="364"/>
      <c r="B59" s="365"/>
      <c r="C59" s="349"/>
      <c r="D59" s="349"/>
      <c r="E59" s="345"/>
      <c r="F59" s="345"/>
      <c r="G59" s="345"/>
      <c r="H59" s="345"/>
      <c r="I59" s="345"/>
      <c r="J59" s="345"/>
      <c r="K59" s="345"/>
    </row>
    <row r="60" spans="1:11" ht="13.5" customHeight="1" x14ac:dyDescent="0.25">
      <c r="A60" s="364"/>
      <c r="B60" s="365"/>
      <c r="C60" s="349"/>
      <c r="D60" s="349"/>
      <c r="E60" s="345"/>
      <c r="F60" s="345"/>
      <c r="G60" s="345"/>
      <c r="H60" s="345"/>
      <c r="I60" s="345"/>
      <c r="J60" s="345"/>
      <c r="K60" s="345"/>
    </row>
    <row r="61" spans="1:11" ht="13.5" customHeight="1" x14ac:dyDescent="0.25">
      <c r="A61" s="364"/>
      <c r="B61" s="365"/>
      <c r="C61" s="349"/>
      <c r="D61" s="349"/>
      <c r="E61" s="345"/>
      <c r="F61" s="345"/>
      <c r="G61" s="345"/>
      <c r="H61" s="345"/>
      <c r="I61" s="345"/>
      <c r="J61" s="345"/>
      <c r="K61" s="345"/>
    </row>
    <row r="62" spans="1:11" ht="13.5" customHeight="1" x14ac:dyDescent="0.25">
      <c r="A62" s="364"/>
      <c r="B62" s="365"/>
      <c r="C62" s="349"/>
      <c r="D62" s="349"/>
      <c r="E62" s="345"/>
      <c r="F62" s="345"/>
      <c r="G62" s="345"/>
      <c r="H62" s="345"/>
      <c r="I62" s="345"/>
      <c r="J62" s="345"/>
      <c r="K62" s="345"/>
    </row>
    <row r="63" spans="1:11" ht="13.5" customHeight="1" x14ac:dyDescent="0.25">
      <c r="A63" s="364"/>
      <c r="B63" s="365"/>
      <c r="C63" s="349"/>
      <c r="D63" s="349"/>
      <c r="E63" s="345"/>
      <c r="F63" s="345"/>
      <c r="G63" s="345"/>
      <c r="H63" s="345"/>
      <c r="I63" s="345"/>
      <c r="J63" s="345"/>
      <c r="K63" s="345"/>
    </row>
    <row r="64" spans="1:11" ht="13.5" customHeight="1" x14ac:dyDescent="0.25">
      <c r="A64" s="364"/>
      <c r="B64" s="365"/>
      <c r="C64" s="349"/>
      <c r="D64" s="349"/>
      <c r="E64" s="345"/>
      <c r="F64" s="345"/>
      <c r="G64" s="345"/>
      <c r="H64" s="345"/>
      <c r="I64" s="345"/>
      <c r="J64" s="345"/>
      <c r="K64" s="345"/>
    </row>
    <row r="65" spans="1:11" ht="13.5" customHeight="1" x14ac:dyDescent="0.25">
      <c r="A65" s="364"/>
      <c r="B65" s="365"/>
      <c r="C65" s="349"/>
      <c r="D65" s="349"/>
      <c r="E65" s="345"/>
      <c r="F65" s="345"/>
      <c r="G65" s="345"/>
      <c r="H65" s="345"/>
      <c r="I65" s="345"/>
      <c r="J65" s="345"/>
      <c r="K65" s="345"/>
    </row>
    <row r="66" spans="1:11" ht="13.5" customHeight="1" x14ac:dyDescent="0.25">
      <c r="A66" s="364"/>
      <c r="B66" s="365"/>
      <c r="C66" s="349"/>
      <c r="D66" s="349"/>
      <c r="E66" s="345"/>
      <c r="F66" s="345"/>
      <c r="G66" s="345"/>
      <c r="H66" s="345"/>
      <c r="I66" s="345"/>
      <c r="J66" s="345"/>
      <c r="K66" s="345"/>
    </row>
    <row r="67" spans="1:11" ht="13.5" customHeight="1" x14ac:dyDescent="0.25">
      <c r="A67" s="364"/>
      <c r="B67" s="365"/>
      <c r="C67" s="349"/>
      <c r="D67" s="349"/>
      <c r="E67" s="345"/>
      <c r="F67" s="345"/>
      <c r="G67" s="345"/>
      <c r="H67" s="345"/>
      <c r="I67" s="345"/>
      <c r="J67" s="345"/>
      <c r="K67" s="345"/>
    </row>
    <row r="68" spans="1:11" ht="13.5" customHeight="1" x14ac:dyDescent="0.25">
      <c r="A68" s="364"/>
      <c r="B68" s="365"/>
      <c r="C68" s="349"/>
      <c r="D68" s="349"/>
      <c r="E68" s="345"/>
      <c r="F68" s="345"/>
      <c r="G68" s="345"/>
      <c r="H68" s="345"/>
      <c r="I68" s="345"/>
      <c r="J68" s="345"/>
      <c r="K68" s="345"/>
    </row>
    <row r="69" spans="1:11" ht="13.5" customHeight="1" x14ac:dyDescent="0.25">
      <c r="A69" s="364"/>
      <c r="B69" s="365"/>
      <c r="C69" s="349"/>
      <c r="D69" s="349"/>
      <c r="E69" s="345"/>
      <c r="F69" s="345"/>
      <c r="G69" s="345"/>
      <c r="H69" s="345"/>
      <c r="I69" s="345"/>
      <c r="J69" s="345"/>
      <c r="K69" s="345"/>
    </row>
    <row r="70" spans="1:11" ht="13.5" customHeight="1" x14ac:dyDescent="0.25">
      <c r="A70" s="364"/>
      <c r="B70" s="365"/>
      <c r="C70" s="349"/>
      <c r="D70" s="349"/>
      <c r="E70" s="345"/>
      <c r="F70" s="345"/>
      <c r="G70" s="345"/>
      <c r="H70" s="345"/>
      <c r="I70" s="345"/>
      <c r="J70" s="345"/>
      <c r="K70" s="345"/>
    </row>
    <row r="71" spans="1:11" ht="13.5" customHeight="1" x14ac:dyDescent="0.25">
      <c r="A71" s="364"/>
      <c r="B71" s="365"/>
      <c r="C71" s="349"/>
      <c r="D71" s="349"/>
      <c r="E71" s="345"/>
      <c r="F71" s="345"/>
      <c r="G71" s="345"/>
      <c r="H71" s="345"/>
      <c r="I71" s="345"/>
      <c r="J71" s="345"/>
      <c r="K71" s="345"/>
    </row>
    <row r="72" spans="1:11" ht="13.5" customHeight="1" x14ac:dyDescent="0.25">
      <c r="A72" s="364"/>
      <c r="B72" s="365"/>
      <c r="C72" s="349"/>
      <c r="D72" s="349"/>
      <c r="E72" s="345"/>
      <c r="F72" s="345"/>
      <c r="G72" s="345"/>
      <c r="H72" s="345"/>
      <c r="I72" s="345"/>
      <c r="J72" s="345"/>
      <c r="K72" s="345"/>
    </row>
    <row r="73" spans="1:11" ht="13.5" customHeight="1" x14ac:dyDescent="0.25">
      <c r="A73" s="364"/>
      <c r="B73" s="365"/>
      <c r="C73" s="349"/>
      <c r="D73" s="349"/>
      <c r="E73" s="345"/>
      <c r="F73" s="345"/>
      <c r="G73" s="345"/>
      <c r="H73" s="345"/>
      <c r="I73" s="345"/>
      <c r="J73" s="345"/>
      <c r="K73" s="345"/>
    </row>
    <row r="74" spans="1:11" ht="13.5" customHeight="1" x14ac:dyDescent="0.25">
      <c r="A74" s="364"/>
      <c r="B74" s="365"/>
      <c r="C74" s="349"/>
      <c r="D74" s="349"/>
      <c r="E74" s="345"/>
      <c r="F74" s="345"/>
      <c r="G74" s="345"/>
      <c r="H74" s="345"/>
      <c r="I74" s="345"/>
      <c r="J74" s="345"/>
      <c r="K74" s="345"/>
    </row>
    <row r="75" spans="1:11" ht="13.5" customHeight="1" x14ac:dyDescent="0.25">
      <c r="A75" s="364"/>
      <c r="B75" s="365"/>
      <c r="C75" s="349"/>
      <c r="D75" s="349"/>
      <c r="E75" s="345"/>
      <c r="F75" s="345"/>
      <c r="G75" s="345"/>
      <c r="H75" s="345"/>
      <c r="I75" s="345"/>
      <c r="J75" s="345"/>
      <c r="K75" s="345"/>
    </row>
    <row r="76" spans="1:11" ht="13.5" customHeight="1" x14ac:dyDescent="0.25">
      <c r="A76" s="364"/>
      <c r="B76" s="365"/>
      <c r="C76" s="349"/>
      <c r="D76" s="349"/>
      <c r="E76" s="345"/>
      <c r="F76" s="345"/>
      <c r="G76" s="345"/>
      <c r="H76" s="345"/>
      <c r="I76" s="345"/>
      <c r="J76" s="345"/>
      <c r="K76" s="345"/>
    </row>
    <row r="77" spans="1:11" ht="13.5" customHeight="1" x14ac:dyDescent="0.25">
      <c r="A77" s="364"/>
      <c r="B77" s="365"/>
      <c r="C77" s="349"/>
      <c r="D77" s="349"/>
      <c r="E77" s="345"/>
      <c r="F77" s="345"/>
      <c r="G77" s="345"/>
      <c r="H77" s="345"/>
      <c r="I77" s="345"/>
      <c r="J77" s="345"/>
      <c r="K77" s="345"/>
    </row>
    <row r="78" spans="1:11" ht="13.5" customHeight="1" x14ac:dyDescent="0.25">
      <c r="A78" s="364"/>
      <c r="B78" s="365"/>
      <c r="C78" s="349"/>
      <c r="D78" s="349"/>
      <c r="E78" s="345"/>
      <c r="F78" s="345"/>
      <c r="G78" s="345"/>
      <c r="H78" s="345"/>
      <c r="I78" s="345"/>
      <c r="J78" s="345"/>
      <c r="K78" s="345"/>
    </row>
    <row r="79" spans="1:11" ht="13.5" customHeight="1" x14ac:dyDescent="0.25">
      <c r="A79" s="364"/>
      <c r="B79" s="365"/>
      <c r="C79" s="349"/>
      <c r="D79" s="349"/>
      <c r="E79" s="345"/>
      <c r="F79" s="345"/>
      <c r="G79" s="345"/>
      <c r="H79" s="345"/>
      <c r="I79" s="345"/>
      <c r="J79" s="345"/>
      <c r="K79" s="345"/>
    </row>
    <row r="80" spans="1:11" ht="13.5" customHeight="1" x14ac:dyDescent="0.25">
      <c r="A80" s="364"/>
      <c r="B80" s="365"/>
      <c r="C80" s="349"/>
      <c r="D80" s="349"/>
      <c r="E80" s="345"/>
      <c r="F80" s="345"/>
      <c r="G80" s="345"/>
      <c r="H80" s="345"/>
      <c r="I80" s="345"/>
      <c r="J80" s="345"/>
      <c r="K80" s="345"/>
    </row>
    <row r="81" spans="1:11" ht="13.5" customHeight="1" x14ac:dyDescent="0.25">
      <c r="A81" s="364"/>
      <c r="B81" s="365"/>
      <c r="C81" s="349"/>
      <c r="D81" s="349"/>
      <c r="E81" s="345"/>
      <c r="F81" s="345"/>
      <c r="G81" s="345"/>
      <c r="H81" s="345"/>
      <c r="I81" s="345"/>
      <c r="J81" s="345"/>
      <c r="K81" s="345"/>
    </row>
    <row r="82" spans="1:11" ht="13.5" customHeight="1" x14ac:dyDescent="0.25">
      <c r="A82" s="364"/>
      <c r="B82" s="365"/>
      <c r="C82" s="349"/>
      <c r="D82" s="349"/>
      <c r="E82" s="345"/>
      <c r="F82" s="345"/>
      <c r="G82" s="345"/>
      <c r="H82" s="345"/>
      <c r="I82" s="345"/>
      <c r="J82" s="345"/>
      <c r="K82" s="345"/>
    </row>
    <row r="83" spans="1:11" ht="13.5" customHeight="1" x14ac:dyDescent="0.25">
      <c r="A83" s="364"/>
      <c r="B83" s="365"/>
      <c r="C83" s="349"/>
      <c r="D83" s="349"/>
      <c r="E83" s="345"/>
      <c r="F83" s="345"/>
      <c r="G83" s="345"/>
      <c r="H83" s="345"/>
      <c r="I83" s="345"/>
      <c r="J83" s="345"/>
      <c r="K83" s="345"/>
    </row>
    <row r="84" spans="1:11" ht="13.5" customHeight="1" x14ac:dyDescent="0.25">
      <c r="A84" s="364"/>
      <c r="B84" s="365"/>
      <c r="C84" s="349"/>
      <c r="D84" s="349"/>
      <c r="E84" s="345"/>
      <c r="F84" s="345"/>
      <c r="G84" s="345"/>
      <c r="H84" s="345"/>
      <c r="I84" s="345"/>
      <c r="J84" s="345"/>
      <c r="K84" s="345"/>
    </row>
    <row r="85" spans="1:11" ht="13.5" customHeight="1" x14ac:dyDescent="0.25">
      <c r="A85" s="364"/>
      <c r="B85" s="365"/>
      <c r="C85" s="349"/>
      <c r="D85" s="349"/>
      <c r="E85" s="345"/>
      <c r="F85" s="345"/>
      <c r="G85" s="345"/>
      <c r="H85" s="345"/>
      <c r="I85" s="345"/>
      <c r="J85" s="345"/>
      <c r="K85" s="345"/>
    </row>
  </sheetData>
  <mergeCells count="2">
    <mergeCell ref="A15:D15"/>
    <mergeCell ref="A16:D16"/>
  </mergeCells>
  <pageMargins left="0.7" right="0.7" top="0.75" bottom="0.75" header="0.3" footer="0.3"/>
  <pageSetup paperSize="9" scale="84" orientation="portrait" r:id="rId1"/>
  <colBreaks count="1" manualBreakCount="1">
    <brk id="4" max="1048575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08EF0-7799-4BD0-9636-841F011D686C}">
  <sheetPr>
    <tabColor rgb="FF002060"/>
  </sheetPr>
  <dimension ref="A1:H28"/>
  <sheetViews>
    <sheetView showGridLines="0" view="pageBreakPreview" zoomScaleNormal="100" zoomScaleSheetLayoutView="100" workbookViewId="0"/>
  </sheetViews>
  <sheetFormatPr baseColWidth="10" defaultColWidth="11.42578125" defaultRowHeight="12.75" x14ac:dyDescent="0.2"/>
  <cols>
    <col min="1" max="1" width="10" style="22" customWidth="1"/>
    <col min="2" max="2" width="45.140625" style="22" customWidth="1"/>
    <col min="3" max="3" width="12.28515625" style="22" customWidth="1"/>
    <col min="4" max="4" width="14.85546875" style="22" bestFit="1" customWidth="1"/>
    <col min="5" max="5" width="11.7109375" style="22" customWidth="1"/>
    <col min="6" max="6" width="2.28515625" style="22" customWidth="1"/>
    <col min="7" max="16384" width="11.42578125" style="22"/>
  </cols>
  <sheetData>
    <row r="1" spans="1:7" ht="13.5" customHeight="1" x14ac:dyDescent="0.2">
      <c r="A1" s="241" t="s">
        <v>348</v>
      </c>
    </row>
    <row r="2" spans="1:7" ht="13.5" customHeight="1" x14ac:dyDescent="0.25">
      <c r="A2" s="242" t="s">
        <v>926</v>
      </c>
    </row>
    <row r="3" spans="1:7" ht="13.5" customHeight="1" x14ac:dyDescent="0.2">
      <c r="A3" s="243"/>
    </row>
    <row r="4" spans="1:7" ht="13.5" customHeight="1" x14ac:dyDescent="0.2">
      <c r="A4" s="244" t="s">
        <v>349</v>
      </c>
      <c r="B4" s="244" t="s">
        <v>350</v>
      </c>
      <c r="C4" s="244" t="s">
        <v>0</v>
      </c>
      <c r="D4" s="244" t="s">
        <v>351</v>
      </c>
      <c r="E4" s="245" t="s">
        <v>231</v>
      </c>
    </row>
    <row r="5" spans="1:7" ht="13.5" customHeight="1" x14ac:dyDescent="0.2">
      <c r="A5" s="246">
        <v>1</v>
      </c>
      <c r="B5" s="247" t="s">
        <v>818</v>
      </c>
      <c r="C5" s="572">
        <v>28</v>
      </c>
      <c r="D5" s="573">
        <v>10731228.036699999</v>
      </c>
      <c r="E5" s="248">
        <f>+D5/$E$25*100</f>
        <v>8.3497492846336439</v>
      </c>
      <c r="F5" s="249"/>
      <c r="G5" s="250"/>
    </row>
    <row r="6" spans="1:7" ht="13.5" customHeight="1" x14ac:dyDescent="0.2">
      <c r="A6" s="251">
        <v>2</v>
      </c>
      <c r="B6" s="252" t="s">
        <v>819</v>
      </c>
      <c r="C6" s="574">
        <v>22</v>
      </c>
      <c r="D6" s="575">
        <v>8420289.8250000011</v>
      </c>
      <c r="E6" s="248">
        <f t="shared" ref="E6:E22" si="0">+D6/$E$25*100</f>
        <v>6.5516554771043873</v>
      </c>
      <c r="F6" s="249"/>
      <c r="G6" s="250"/>
    </row>
    <row r="7" spans="1:7" ht="13.5" customHeight="1" x14ac:dyDescent="0.2">
      <c r="A7" s="251">
        <v>3</v>
      </c>
      <c r="B7" s="252" t="s">
        <v>820</v>
      </c>
      <c r="C7" s="572">
        <v>1040</v>
      </c>
      <c r="D7" s="576">
        <v>7632537.1381000048</v>
      </c>
      <c r="E7" s="248">
        <f t="shared" si="0"/>
        <v>5.9387212060762451</v>
      </c>
      <c r="F7" s="249"/>
      <c r="G7" s="250"/>
    </row>
    <row r="8" spans="1:7" ht="13.5" customHeight="1" x14ac:dyDescent="0.2">
      <c r="A8" s="251">
        <v>4</v>
      </c>
      <c r="B8" s="253" t="s">
        <v>352</v>
      </c>
      <c r="C8" s="572">
        <v>14</v>
      </c>
      <c r="D8" s="573">
        <v>6951686.2819999987</v>
      </c>
      <c r="E8" s="248">
        <f t="shared" si="0"/>
        <v>5.408965065472283</v>
      </c>
      <c r="F8" s="249"/>
      <c r="G8" s="250"/>
    </row>
    <row r="9" spans="1:7" ht="13.5" customHeight="1" x14ac:dyDescent="0.2">
      <c r="A9" s="251">
        <v>5</v>
      </c>
      <c r="B9" s="254" t="s">
        <v>821</v>
      </c>
      <c r="C9" s="577">
        <v>188</v>
      </c>
      <c r="D9" s="575">
        <v>4956062.3039999995</v>
      </c>
      <c r="E9" s="248">
        <f t="shared" si="0"/>
        <v>3.8562108209704267</v>
      </c>
      <c r="F9" s="249"/>
      <c r="G9" s="250"/>
    </row>
    <row r="10" spans="1:7" ht="13.5" customHeight="1" x14ac:dyDescent="0.2">
      <c r="A10" s="251">
        <v>6</v>
      </c>
      <c r="B10" s="253" t="s">
        <v>519</v>
      </c>
      <c r="C10" s="572">
        <v>11</v>
      </c>
      <c r="D10" s="578">
        <v>3596700.7760000001</v>
      </c>
      <c r="E10" s="248">
        <f t="shared" si="0"/>
        <v>2.7985193892760094</v>
      </c>
      <c r="F10" s="249"/>
      <c r="G10" s="250"/>
    </row>
    <row r="11" spans="1:7" ht="13.5" customHeight="1" x14ac:dyDescent="0.2">
      <c r="A11" s="251">
        <v>7</v>
      </c>
      <c r="B11" s="254" t="s">
        <v>822</v>
      </c>
      <c r="C11" s="572">
        <v>62</v>
      </c>
      <c r="D11" s="573">
        <v>3428718.2740000011</v>
      </c>
      <c r="E11" s="248">
        <f t="shared" si="0"/>
        <v>2.6678156365360031</v>
      </c>
      <c r="F11" s="249"/>
      <c r="G11" s="250"/>
    </row>
    <row r="12" spans="1:7" ht="13.5" customHeight="1" x14ac:dyDescent="0.2">
      <c r="A12" s="251">
        <v>8</v>
      </c>
      <c r="B12" s="254" t="s">
        <v>823</v>
      </c>
      <c r="C12" s="572">
        <v>5</v>
      </c>
      <c r="D12" s="573">
        <v>2829724.3470000001</v>
      </c>
      <c r="E12" s="248">
        <f t="shared" si="0"/>
        <v>2.201750700038188</v>
      </c>
      <c r="F12" s="249"/>
      <c r="G12" s="250"/>
    </row>
    <row r="13" spans="1:7" ht="13.5" customHeight="1" x14ac:dyDescent="0.2">
      <c r="A13" s="251">
        <v>9</v>
      </c>
      <c r="B13" s="253" t="s">
        <v>824</v>
      </c>
      <c r="C13" s="577">
        <v>10247</v>
      </c>
      <c r="D13" s="575">
        <v>1815729.7265979352</v>
      </c>
      <c r="E13" s="248">
        <f t="shared" si="0"/>
        <v>1.4127822029221675</v>
      </c>
      <c r="F13" s="249"/>
      <c r="G13" s="250"/>
    </row>
    <row r="14" spans="1:7" ht="13.5" customHeight="1" x14ac:dyDescent="0.2">
      <c r="A14" s="251">
        <v>10</v>
      </c>
      <c r="B14" s="253" t="s">
        <v>353</v>
      </c>
      <c r="C14" s="572">
        <v>2</v>
      </c>
      <c r="D14" s="573">
        <v>1324262.5959999999</v>
      </c>
      <c r="E14" s="248">
        <f t="shared" si="0"/>
        <v>1.0303816698147765</v>
      </c>
      <c r="F14" s="249"/>
      <c r="G14" s="250"/>
    </row>
    <row r="15" spans="1:7" ht="13.5" customHeight="1" x14ac:dyDescent="0.2">
      <c r="A15" s="251">
        <v>11</v>
      </c>
      <c r="B15" s="253" t="s">
        <v>825</v>
      </c>
      <c r="C15" s="572">
        <v>207</v>
      </c>
      <c r="D15" s="573">
        <v>536876.87499999977</v>
      </c>
      <c r="E15" s="248">
        <f t="shared" si="0"/>
        <v>0.41773292745590684</v>
      </c>
      <c r="F15" s="249"/>
      <c r="G15" s="250"/>
    </row>
    <row r="16" spans="1:7" ht="13.5" customHeight="1" x14ac:dyDescent="0.2">
      <c r="A16" s="251">
        <v>12</v>
      </c>
      <c r="B16" s="253" t="s">
        <v>826</v>
      </c>
      <c r="C16" s="572">
        <v>45</v>
      </c>
      <c r="D16" s="573">
        <v>378200</v>
      </c>
      <c r="E16" s="248">
        <f t="shared" si="0"/>
        <v>0.29426969296046512</v>
      </c>
      <c r="F16" s="249"/>
      <c r="G16" s="250"/>
    </row>
    <row r="17" spans="1:8" ht="13.5" customHeight="1" x14ac:dyDescent="0.2">
      <c r="A17" s="251">
        <v>13</v>
      </c>
      <c r="B17" s="253" t="s">
        <v>355</v>
      </c>
      <c r="C17" s="572">
        <v>84</v>
      </c>
      <c r="D17" s="576">
        <v>111412.61289999998</v>
      </c>
      <c r="E17" s="248">
        <f t="shared" si="0"/>
        <v>8.6687877815986664E-2</v>
      </c>
      <c r="F17" s="249"/>
      <c r="G17" s="250"/>
    </row>
    <row r="18" spans="1:8" ht="13.5" customHeight="1" x14ac:dyDescent="0.2">
      <c r="A18" s="251">
        <v>14</v>
      </c>
      <c r="B18" s="253" t="s">
        <v>354</v>
      </c>
      <c r="C18" s="572">
        <v>6</v>
      </c>
      <c r="D18" s="573">
        <v>108625.9764</v>
      </c>
      <c r="E18" s="248">
        <f t="shared" si="0"/>
        <v>8.4519652889367358E-2</v>
      </c>
      <c r="F18" s="249"/>
      <c r="G18" s="250"/>
    </row>
    <row r="19" spans="1:8" ht="13.5" customHeight="1" x14ac:dyDescent="0.2">
      <c r="A19" s="251">
        <v>15</v>
      </c>
      <c r="B19" s="255" t="s">
        <v>357</v>
      </c>
      <c r="C19" s="572">
        <v>3</v>
      </c>
      <c r="D19" s="576">
        <v>22324.190500000001</v>
      </c>
      <c r="E19" s="248">
        <f t="shared" si="0"/>
        <v>1.7369996520428168E-2</v>
      </c>
      <c r="F19" s="249"/>
      <c r="G19" s="250"/>
    </row>
    <row r="20" spans="1:8" ht="13.5" customHeight="1" x14ac:dyDescent="0.2">
      <c r="A20" s="251">
        <v>16</v>
      </c>
      <c r="B20" s="255" t="s">
        <v>356</v>
      </c>
      <c r="C20" s="572">
        <v>156</v>
      </c>
      <c r="D20" s="576">
        <v>20941.576999999997</v>
      </c>
      <c r="E20" s="248">
        <f t="shared" si="0"/>
        <v>1.6294213204383762E-2</v>
      </c>
      <c r="F20" s="249"/>
      <c r="G20" s="250"/>
    </row>
    <row r="21" spans="1:8" ht="13.5" customHeight="1" x14ac:dyDescent="0.2">
      <c r="A21" s="251">
        <v>17</v>
      </c>
      <c r="B21" s="255" t="s">
        <v>809</v>
      </c>
      <c r="C21" s="572">
        <v>2</v>
      </c>
      <c r="D21" s="576">
        <v>5191.6973999999991</v>
      </c>
      <c r="E21" s="248">
        <f t="shared" si="0"/>
        <v>4.039553674885365E-3</v>
      </c>
      <c r="F21" s="249"/>
      <c r="G21" s="250"/>
    </row>
    <row r="22" spans="1:8" ht="31.5" customHeight="1" x14ac:dyDescent="0.25">
      <c r="A22" s="251">
        <v>18</v>
      </c>
      <c r="B22" s="255" t="s">
        <v>358</v>
      </c>
      <c r="C22" s="579">
        <v>53</v>
      </c>
      <c r="D22" s="576">
        <v>4749.47</v>
      </c>
      <c r="E22" s="248">
        <f t="shared" si="0"/>
        <v>3.6954655701346923E-3</v>
      </c>
      <c r="F22" s="249"/>
      <c r="G22" s="250"/>
      <c r="H22" s="256"/>
    </row>
    <row r="23" spans="1:8" ht="13.5" customHeight="1" x14ac:dyDescent="0.2">
      <c r="A23" s="1091" t="s">
        <v>0</v>
      </c>
      <c r="B23" s="1091"/>
      <c r="C23" s="257">
        <f>SUM(C5:C22)</f>
        <v>12175</v>
      </c>
      <c r="D23" s="258" t="s">
        <v>359</v>
      </c>
      <c r="E23" s="259" t="s">
        <v>359</v>
      </c>
    </row>
    <row r="24" spans="1:8" ht="13.5" customHeight="1" x14ac:dyDescent="0.2"/>
    <row r="25" spans="1:8" ht="13.5" customHeight="1" x14ac:dyDescent="0.2">
      <c r="C25" s="1092" t="s">
        <v>360</v>
      </c>
      <c r="D25" s="1092"/>
      <c r="E25" s="260">
        <v>128521560</v>
      </c>
    </row>
    <row r="26" spans="1:8" ht="13.5" customHeight="1" x14ac:dyDescent="0.2"/>
    <row r="27" spans="1:8" s="261" customFormat="1" ht="13.5" customHeight="1" x14ac:dyDescent="0.25">
      <c r="A27" s="1093" t="s">
        <v>527</v>
      </c>
      <c r="B27" s="1093"/>
      <c r="C27" s="1093"/>
      <c r="D27" s="1093"/>
      <c r="E27" s="1093"/>
    </row>
    <row r="28" spans="1:8" s="261" customFormat="1" ht="13.5" customHeight="1" x14ac:dyDescent="0.25">
      <c r="A28" s="1094" t="s">
        <v>399</v>
      </c>
      <c r="B28" s="1094"/>
      <c r="C28" s="1094"/>
      <c r="D28" s="1094"/>
      <c r="E28" s="1094"/>
    </row>
  </sheetData>
  <mergeCells count="4">
    <mergeCell ref="A23:B23"/>
    <mergeCell ref="C25:D25"/>
    <mergeCell ref="A27:E27"/>
    <mergeCell ref="A28:E28"/>
  </mergeCells>
  <pageMargins left="0.7" right="0.7" top="0.75" bottom="0.75" header="0.3" footer="0.3"/>
  <pageSetup paperSize="9" scale="82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D43E2-B722-4297-BC73-B52B92D47F18}">
  <sheetPr>
    <tabColor rgb="FF002060"/>
  </sheetPr>
  <dimension ref="A1:P58"/>
  <sheetViews>
    <sheetView showGridLines="0" view="pageBreakPreview" zoomScaleNormal="145" zoomScaleSheetLayoutView="100" workbookViewId="0"/>
  </sheetViews>
  <sheetFormatPr baseColWidth="10" defaultColWidth="14.42578125" defaultRowHeight="15" customHeight="1" x14ac:dyDescent="0.25"/>
  <cols>
    <col min="1" max="1" width="15.42578125" style="5" customWidth="1"/>
    <col min="2" max="7" width="19.42578125" style="5" customWidth="1"/>
    <col min="8" max="8" width="3.7109375" style="5" customWidth="1"/>
    <col min="9" max="16384" width="14.42578125" style="5"/>
  </cols>
  <sheetData>
    <row r="1" spans="1:8" ht="14.25" customHeight="1" x14ac:dyDescent="0.25">
      <c r="A1" s="18" t="s">
        <v>224</v>
      </c>
      <c r="B1" s="19"/>
      <c r="C1" s="19"/>
      <c r="D1" s="19"/>
      <c r="E1" s="19"/>
      <c r="F1" s="19"/>
      <c r="G1" s="19"/>
      <c r="H1" s="20"/>
    </row>
    <row r="2" spans="1:8" ht="14.25" customHeight="1" x14ac:dyDescent="0.25">
      <c r="A2" s="21" t="s">
        <v>225</v>
      </c>
      <c r="B2" s="19"/>
      <c r="C2" s="19"/>
      <c r="D2" s="19"/>
      <c r="E2" s="19"/>
      <c r="F2" s="19"/>
      <c r="G2" s="19"/>
      <c r="H2" s="20"/>
    </row>
    <row r="3" spans="1:8" ht="14.25" customHeight="1" x14ac:dyDescent="0.25">
      <c r="A3" s="39"/>
      <c r="B3" s="19"/>
      <c r="C3" s="19"/>
      <c r="D3" s="19"/>
      <c r="E3" s="19"/>
      <c r="F3" s="19"/>
      <c r="G3" s="19"/>
      <c r="H3" s="20"/>
    </row>
    <row r="4" spans="1:8" ht="14.25" customHeight="1" x14ac:dyDescent="0.25">
      <c r="B4" s="1095" t="s">
        <v>391</v>
      </c>
      <c r="C4" s="1096"/>
      <c r="D4" s="1095" t="s">
        <v>392</v>
      </c>
      <c r="E4" s="1097"/>
      <c r="F4" s="1096"/>
      <c r="H4" s="20"/>
    </row>
    <row r="5" spans="1:8" ht="25.5" x14ac:dyDescent="0.25">
      <c r="A5" s="306" t="s">
        <v>209</v>
      </c>
      <c r="B5" s="307" t="s">
        <v>393</v>
      </c>
      <c r="C5" s="308" t="s">
        <v>394</v>
      </c>
      <c r="D5" s="309" t="s">
        <v>226</v>
      </c>
      <c r="E5" s="310" t="s">
        <v>227</v>
      </c>
      <c r="F5" s="308" t="s">
        <v>228</v>
      </c>
      <c r="G5" s="328" t="s">
        <v>229</v>
      </c>
      <c r="H5" s="20"/>
    </row>
    <row r="6" spans="1:8" ht="15.75" customHeight="1" x14ac:dyDescent="0.25">
      <c r="A6" s="311">
        <v>2011</v>
      </c>
      <c r="B6" s="312">
        <v>11258.100633303335</v>
      </c>
      <c r="C6" s="313">
        <v>848.10501724666676</v>
      </c>
      <c r="D6" s="314">
        <v>769.89173540999991</v>
      </c>
      <c r="E6" s="40">
        <v>70.678228960000013</v>
      </c>
      <c r="F6" s="315">
        <v>135.62538000999999</v>
      </c>
      <c r="G6" s="325">
        <f>SUM(B6:F6)</f>
        <v>13082.400994930002</v>
      </c>
      <c r="H6" s="20"/>
    </row>
    <row r="7" spans="1:8" ht="15.75" customHeight="1" x14ac:dyDescent="0.25">
      <c r="A7" s="316">
        <v>2012</v>
      </c>
      <c r="B7" s="317">
        <v>10633.010737273333</v>
      </c>
      <c r="C7" s="318">
        <v>959.38971412333342</v>
      </c>
      <c r="D7" s="319">
        <v>12.710895980000002</v>
      </c>
      <c r="E7" s="41">
        <v>571.671693</v>
      </c>
      <c r="F7" s="320">
        <v>941.66809807000004</v>
      </c>
      <c r="G7" s="325">
        <f t="shared" ref="G7:G19" si="0">SUM(B7:F7)</f>
        <v>13118.451138446668</v>
      </c>
      <c r="H7" s="20"/>
    </row>
    <row r="8" spans="1:8" ht="15.75" customHeight="1" x14ac:dyDescent="0.25">
      <c r="A8" s="316">
        <v>2013</v>
      </c>
      <c r="B8" s="317">
        <v>7180.5026837233354</v>
      </c>
      <c r="C8" s="318">
        <v>909.93890791666672</v>
      </c>
      <c r="D8" s="319">
        <v>11.910191030000002</v>
      </c>
      <c r="E8" s="41">
        <v>505.36539124000001</v>
      </c>
      <c r="F8" s="320">
        <v>809.47470207000003</v>
      </c>
      <c r="G8" s="325">
        <f t="shared" si="0"/>
        <v>9417.191875980001</v>
      </c>
      <c r="H8" s="20"/>
    </row>
    <row r="9" spans="1:8" ht="15.75" customHeight="1" x14ac:dyDescent="0.25">
      <c r="A9" s="316">
        <v>2014</v>
      </c>
      <c r="B9" s="317">
        <v>7429.513248946665</v>
      </c>
      <c r="C9" s="318">
        <v>858.45697333666658</v>
      </c>
      <c r="D9" s="319">
        <v>120.64048220000002</v>
      </c>
      <c r="E9" s="41">
        <v>528.97052714999995</v>
      </c>
      <c r="F9" s="320">
        <v>535.10678796000002</v>
      </c>
      <c r="G9" s="325">
        <f t="shared" si="0"/>
        <v>9472.6880195933318</v>
      </c>
      <c r="H9" s="20"/>
    </row>
    <row r="10" spans="1:8" ht="15.75" customHeight="1" x14ac:dyDescent="0.25">
      <c r="A10" s="316">
        <v>2015</v>
      </c>
      <c r="B10" s="317">
        <v>4349.4760720533341</v>
      </c>
      <c r="C10" s="318">
        <v>858.79159549999997</v>
      </c>
      <c r="D10" s="319">
        <v>198.70584102000001</v>
      </c>
      <c r="E10" s="41">
        <v>352.15950397999995</v>
      </c>
      <c r="F10" s="320">
        <v>344.16316689000001</v>
      </c>
      <c r="G10" s="325">
        <f t="shared" si="0"/>
        <v>6103.2961794433331</v>
      </c>
      <c r="H10" s="20"/>
    </row>
    <row r="11" spans="1:8" ht="15.75" customHeight="1" x14ac:dyDescent="0.25">
      <c r="A11" s="316">
        <v>2016</v>
      </c>
      <c r="B11" s="317">
        <v>4307.3186050900003</v>
      </c>
      <c r="C11" s="318">
        <v>863.04449062999993</v>
      </c>
      <c r="D11" s="319">
        <v>205.76194506000002</v>
      </c>
      <c r="E11" s="41">
        <v>519.57564901000001</v>
      </c>
      <c r="F11" s="320">
        <v>101.50299499</v>
      </c>
      <c r="G11" s="325">
        <f t="shared" si="0"/>
        <v>5997.20368478</v>
      </c>
      <c r="H11" s="20"/>
    </row>
    <row r="12" spans="1:8" ht="15.75" customHeight="1" x14ac:dyDescent="0.25">
      <c r="A12" s="316">
        <v>2017</v>
      </c>
      <c r="B12" s="317">
        <v>6989.7048184233336</v>
      </c>
      <c r="C12" s="318">
        <v>954.48218613666654</v>
      </c>
      <c r="D12" s="321">
        <v>260.90940907000004</v>
      </c>
      <c r="E12" s="42">
        <v>808.82568502999993</v>
      </c>
      <c r="F12" s="322">
        <v>66.167433000000003</v>
      </c>
      <c r="G12" s="325">
        <f t="shared" si="0"/>
        <v>9080.0895316599999</v>
      </c>
      <c r="H12" s="20"/>
    </row>
    <row r="13" spans="1:8" ht="15.75" customHeight="1" x14ac:dyDescent="0.25">
      <c r="A13" s="316">
        <v>2018</v>
      </c>
      <c r="B13" s="317">
        <v>9834.5093769933319</v>
      </c>
      <c r="C13" s="318">
        <v>1078.287105813333</v>
      </c>
      <c r="D13" s="321">
        <v>267.09274606999998</v>
      </c>
      <c r="E13" s="42">
        <v>980.06529021000017</v>
      </c>
      <c r="F13" s="322">
        <v>88.322952010000009</v>
      </c>
      <c r="G13" s="325">
        <f t="shared" si="0"/>
        <v>12248.277471096666</v>
      </c>
      <c r="H13" s="20"/>
    </row>
    <row r="14" spans="1:8" ht="15.75" customHeight="1" x14ac:dyDescent="0.25">
      <c r="A14" s="316">
        <v>2019</v>
      </c>
      <c r="B14" s="317">
        <v>8001.2218374399999</v>
      </c>
      <c r="C14" s="318">
        <v>1002.2354857866667</v>
      </c>
      <c r="D14" s="321">
        <v>586.45435012999997</v>
      </c>
      <c r="E14" s="42">
        <v>883.37402214999986</v>
      </c>
      <c r="F14" s="322">
        <v>40.147508939999994</v>
      </c>
      <c r="G14" s="325">
        <f t="shared" si="0"/>
        <v>10513.433204446665</v>
      </c>
      <c r="H14" s="43"/>
    </row>
    <row r="15" spans="1:8" ht="15.75" customHeight="1" x14ac:dyDescent="0.25">
      <c r="A15" s="316">
        <v>2020</v>
      </c>
      <c r="B15" s="323">
        <v>5907.6828946833348</v>
      </c>
      <c r="C15" s="324">
        <v>890.71262221666677</v>
      </c>
      <c r="D15" s="321">
        <v>314.16726409999995</v>
      </c>
      <c r="E15" s="42">
        <v>888.78350480999995</v>
      </c>
      <c r="F15" s="322">
        <v>15.567802</v>
      </c>
      <c r="G15" s="325">
        <f t="shared" si="0"/>
        <v>8016.9140878100006</v>
      </c>
      <c r="H15" s="43"/>
    </row>
    <row r="16" spans="1:8" ht="15.75" customHeight="1" x14ac:dyDescent="0.25">
      <c r="A16" s="316">
        <v>2021</v>
      </c>
      <c r="B16" s="323">
        <v>19510.442165120003</v>
      </c>
      <c r="C16" s="324">
        <v>1203.1401081399999</v>
      </c>
      <c r="D16" s="321">
        <v>931.25443990999997</v>
      </c>
      <c r="E16" s="42">
        <v>2640.7105051200001</v>
      </c>
      <c r="F16" s="322">
        <v>199.02469897</v>
      </c>
      <c r="G16" s="325">
        <f t="shared" si="0"/>
        <v>24484.571917260004</v>
      </c>
      <c r="H16" s="43"/>
    </row>
    <row r="17" spans="1:16" ht="15.75" customHeight="1" x14ac:dyDescent="0.25">
      <c r="A17" s="316">
        <v>2022</v>
      </c>
      <c r="B17" s="323">
        <v>19758.79957915</v>
      </c>
      <c r="C17" s="324">
        <v>1456.4083623700001</v>
      </c>
      <c r="D17" s="321">
        <v>137.44492905000001</v>
      </c>
      <c r="E17" s="42">
        <v>2065.01986476</v>
      </c>
      <c r="F17" s="322">
        <v>168.29394698000002</v>
      </c>
      <c r="G17" s="325">
        <f t="shared" si="0"/>
        <v>23585.966682310001</v>
      </c>
      <c r="H17" s="43"/>
    </row>
    <row r="18" spans="1:16" ht="15.75" customHeight="1" x14ac:dyDescent="0.25">
      <c r="A18" s="316">
        <v>2023</v>
      </c>
      <c r="B18" s="323">
        <v>12654.83073525</v>
      </c>
      <c r="C18" s="324">
        <v>1461.7796933699999</v>
      </c>
      <c r="D18" s="321">
        <v>171.31813101000003</v>
      </c>
      <c r="E18" s="42">
        <v>1767.8177508400001</v>
      </c>
      <c r="F18" s="322">
        <v>55.854562010000002</v>
      </c>
      <c r="G18" s="325">
        <f t="shared" si="0"/>
        <v>16111.600872479999</v>
      </c>
      <c r="H18" s="43"/>
    </row>
    <row r="19" spans="1:16" ht="15.75" customHeight="1" x14ac:dyDescent="0.25">
      <c r="A19" s="316">
        <v>2024</v>
      </c>
      <c r="B19" s="323">
        <v>14870.462578539997</v>
      </c>
      <c r="C19" s="324">
        <v>1465.3295385400002</v>
      </c>
      <c r="D19" s="321">
        <v>162.09542909000001</v>
      </c>
      <c r="E19" s="42">
        <v>1868.4287541799999</v>
      </c>
      <c r="F19" s="322">
        <v>17.26681202</v>
      </c>
      <c r="G19" s="325">
        <f t="shared" si="0"/>
        <v>18383.583112369997</v>
      </c>
      <c r="H19" s="43"/>
    </row>
    <row r="20" spans="1:16" s="601" customFormat="1" ht="27.75" customHeight="1" x14ac:dyDescent="0.25">
      <c r="A20" s="594" t="s">
        <v>929</v>
      </c>
      <c r="B20" s="595">
        <f>SUM(B21:B26)</f>
        <v>10769.84297132</v>
      </c>
      <c r="C20" s="596">
        <f>SUM(C21:C26)</f>
        <v>777.88445366000019</v>
      </c>
      <c r="D20" s="597">
        <f>SUM(D21:D26)</f>
        <v>40.494925019999997</v>
      </c>
      <c r="E20" s="598">
        <f>SUM(E21:E26)</f>
        <v>1009.84047299</v>
      </c>
      <c r="F20" s="699">
        <f>SUM(F21:F26)</f>
        <v>54.24862701</v>
      </c>
      <c r="G20" s="599">
        <f>SUM(B20:F20)</f>
        <v>12652.311450000001</v>
      </c>
      <c r="H20" s="600"/>
    </row>
    <row r="21" spans="1:16" s="601" customFormat="1" ht="14.25" customHeight="1" x14ac:dyDescent="0.25">
      <c r="A21" s="700" t="s">
        <v>210</v>
      </c>
      <c r="B21" s="701">
        <v>1732.5072653299999</v>
      </c>
      <c r="C21" s="702">
        <v>111.52984831000001</v>
      </c>
      <c r="D21" s="703">
        <v>15.67699298</v>
      </c>
      <c r="E21" s="704">
        <v>0.361153</v>
      </c>
      <c r="F21" s="705">
        <v>2.6499999999999999E-4</v>
      </c>
      <c r="G21" s="706">
        <f t="shared" ref="G21" si="1">SUM(B21:F21)</f>
        <v>1860.0755246199999</v>
      </c>
      <c r="H21" s="600"/>
    </row>
    <row r="22" spans="1:16" s="601" customFormat="1" ht="14.25" customHeight="1" x14ac:dyDescent="0.25">
      <c r="A22" s="791" t="s">
        <v>211</v>
      </c>
      <c r="B22" s="792">
        <v>1092.4835472499999</v>
      </c>
      <c r="C22" s="793">
        <v>107.81823166</v>
      </c>
      <c r="D22" s="794">
        <v>3.8721930000000002</v>
      </c>
      <c r="E22" s="45">
        <v>386.17163089999997</v>
      </c>
      <c r="F22" s="795">
        <v>31.775129030000002</v>
      </c>
      <c r="G22" s="325">
        <f>SUM(B22:F22)</f>
        <v>1622.12073184</v>
      </c>
      <c r="H22" s="600"/>
    </row>
    <row r="23" spans="1:16" s="601" customFormat="1" ht="14.25" customHeight="1" x14ac:dyDescent="0.25">
      <c r="A23" s="791" t="s">
        <v>746</v>
      </c>
      <c r="B23" s="792">
        <v>2323.4755132800001</v>
      </c>
      <c r="C23" s="793">
        <v>133.89226334</v>
      </c>
      <c r="D23" s="794">
        <v>4.6141230199999992</v>
      </c>
      <c r="E23" s="45">
        <v>127.86333898000001</v>
      </c>
      <c r="F23" s="795">
        <v>9.7341999999999998E-2</v>
      </c>
      <c r="G23" s="325">
        <f>SUM(B23:F23)</f>
        <v>2589.9425806200002</v>
      </c>
      <c r="H23" s="600"/>
    </row>
    <row r="24" spans="1:16" s="601" customFormat="1" ht="14.25" customHeight="1" x14ac:dyDescent="0.25">
      <c r="A24" s="791" t="s">
        <v>804</v>
      </c>
      <c r="B24" s="792">
        <v>3115.0063328699998</v>
      </c>
      <c r="C24" s="793">
        <v>182.99279230000002</v>
      </c>
      <c r="D24" s="794">
        <v>8.7116279999999993</v>
      </c>
      <c r="E24" s="831">
        <v>4.4159999999999998E-3</v>
      </c>
      <c r="F24" s="795">
        <v>0.175178</v>
      </c>
      <c r="G24" s="325">
        <f>SUM(B24:F24)</f>
        <v>3306.89034717</v>
      </c>
      <c r="H24" s="600"/>
    </row>
    <row r="25" spans="1:16" s="601" customFormat="1" ht="14.25" customHeight="1" x14ac:dyDescent="0.25">
      <c r="A25" s="791" t="s">
        <v>810</v>
      </c>
      <c r="B25" s="792">
        <v>1308.0368081300001</v>
      </c>
      <c r="C25" s="793">
        <v>118.67692952</v>
      </c>
      <c r="D25" s="1013">
        <v>1.6129000000000001E-2</v>
      </c>
      <c r="E25" s="45">
        <v>393.43561913999997</v>
      </c>
      <c r="F25" s="795">
        <v>22.200712979999999</v>
      </c>
      <c r="G25" s="325">
        <f>SUM(B25:F25)</f>
        <v>1842.36619877</v>
      </c>
      <c r="H25" s="600"/>
    </row>
    <row r="26" spans="1:16" s="601" customFormat="1" ht="14.25" customHeight="1" x14ac:dyDescent="0.25">
      <c r="A26" s="707" t="s">
        <v>889</v>
      </c>
      <c r="B26" s="708">
        <v>1198.3335044600001</v>
      </c>
      <c r="C26" s="709">
        <v>122.97438853</v>
      </c>
      <c r="D26" s="1014">
        <v>7.6038590199999998</v>
      </c>
      <c r="E26" s="832">
        <v>102.00431497</v>
      </c>
      <c r="F26" s="710">
        <v>0</v>
      </c>
      <c r="G26" s="711">
        <f t="shared" ref="G26" si="2">SUM(B26:F26)</f>
        <v>1430.9160669800001</v>
      </c>
      <c r="H26" s="600"/>
    </row>
    <row r="27" spans="1:16" ht="14.25" customHeight="1" x14ac:dyDescent="0.25">
      <c r="A27" s="39"/>
      <c r="B27" s="331"/>
      <c r="C27" s="331"/>
      <c r="D27" s="45"/>
      <c r="E27" s="45"/>
      <c r="F27" s="332"/>
      <c r="G27" s="42"/>
      <c r="H27" s="44"/>
    </row>
    <row r="28" spans="1:16" ht="14.25" customHeight="1" x14ac:dyDescent="0.25">
      <c r="A28" s="1065" t="s">
        <v>901</v>
      </c>
      <c r="B28" s="1065"/>
      <c r="C28" s="1065"/>
      <c r="D28" s="1065"/>
      <c r="E28" s="1065"/>
      <c r="F28" s="1065"/>
      <c r="G28" s="1065"/>
      <c r="H28" s="44"/>
    </row>
    <row r="29" spans="1:16" ht="14.25" customHeight="1" x14ac:dyDescent="0.25">
      <c r="A29" s="7" t="s">
        <v>902</v>
      </c>
      <c r="B29" s="331">
        <v>895.50440441000001</v>
      </c>
      <c r="C29" s="331">
        <v>103.67261612</v>
      </c>
      <c r="D29" s="45">
        <v>5.7015220700000002</v>
      </c>
      <c r="E29" s="408">
        <v>92.075778020000001</v>
      </c>
      <c r="F29" s="332">
        <v>0</v>
      </c>
      <c r="G29" s="42">
        <f>SUM(B29:F29)</f>
        <v>1096.9543206200001</v>
      </c>
      <c r="H29" s="44"/>
    </row>
    <row r="30" spans="1:16" ht="14.25" customHeight="1" x14ac:dyDescent="0.25">
      <c r="A30" s="7" t="s">
        <v>903</v>
      </c>
      <c r="B30" s="331">
        <v>1198.3335044600001</v>
      </c>
      <c r="C30" s="331">
        <v>122.97438853</v>
      </c>
      <c r="D30" s="45">
        <v>7.6038590199999998</v>
      </c>
      <c r="E30" s="408">
        <v>102.00431497</v>
      </c>
      <c r="F30" s="45">
        <v>0</v>
      </c>
      <c r="G30" s="42">
        <f>SUM(B30:F30)</f>
        <v>1430.9160669800001</v>
      </c>
      <c r="H30" s="44"/>
    </row>
    <row r="31" spans="1:16" ht="14.25" customHeight="1" x14ac:dyDescent="0.25">
      <c r="A31" s="190" t="s">
        <v>275</v>
      </c>
      <c r="B31" s="333">
        <f t="shared" ref="B31:G31" si="3">B30/B29-1</f>
        <v>0.33816595268397154</v>
      </c>
      <c r="C31" s="333">
        <f t="shared" si="3"/>
        <v>0.18618004572835689</v>
      </c>
      <c r="D31" s="333">
        <f t="shared" si="3"/>
        <v>0.33365422893118768</v>
      </c>
      <c r="E31" s="333">
        <f t="shared" si="3"/>
        <v>0.10783006305788034</v>
      </c>
      <c r="F31" s="333" t="s">
        <v>247</v>
      </c>
      <c r="G31" s="333">
        <f t="shared" si="3"/>
        <v>0.30444453345262756</v>
      </c>
      <c r="H31" s="44"/>
    </row>
    <row r="32" spans="1:16" ht="14.25" customHeight="1" x14ac:dyDescent="0.25">
      <c r="A32" s="39"/>
      <c r="B32" s="712"/>
      <c r="C32" s="712"/>
      <c r="D32" s="45"/>
      <c r="E32" s="45"/>
      <c r="F32" s="332"/>
      <c r="G32" s="42"/>
      <c r="H32" s="44"/>
      <c r="I32" s="713"/>
      <c r="J32" s="714"/>
      <c r="K32" s="715"/>
      <c r="L32" s="715"/>
      <c r="M32" s="715"/>
      <c r="N32" s="716"/>
      <c r="O32" s="715"/>
      <c r="P32" s="715"/>
    </row>
    <row r="33" spans="1:16" ht="14.25" customHeight="1" x14ac:dyDescent="0.25">
      <c r="A33" s="1065" t="s">
        <v>930</v>
      </c>
      <c r="B33" s="1065"/>
      <c r="C33" s="1065"/>
      <c r="D33" s="1065"/>
      <c r="E33" s="1065"/>
      <c r="F33" s="1065"/>
      <c r="G33" s="1065"/>
      <c r="H33" s="44"/>
      <c r="I33" s="713"/>
      <c r="J33" s="714"/>
      <c r="K33" s="715"/>
      <c r="L33" s="715"/>
      <c r="M33" s="715"/>
      <c r="N33" s="716"/>
      <c r="O33" s="715"/>
      <c r="P33" s="715"/>
    </row>
    <row r="34" spans="1:16" ht="14.25" customHeight="1" x14ac:dyDescent="0.25">
      <c r="A34" s="7" t="s">
        <v>905</v>
      </c>
      <c r="B34" s="712">
        <v>7747.4617416899982</v>
      </c>
      <c r="C34" s="712">
        <v>726.44198010000014</v>
      </c>
      <c r="D34" s="45">
        <v>76.479540059999991</v>
      </c>
      <c r="E34" s="45">
        <v>791.30174700000009</v>
      </c>
      <c r="F34" s="332">
        <v>1.05E-4</v>
      </c>
      <c r="G34" s="42">
        <f>SUM(B34:F34)</f>
        <v>9341.6851138499969</v>
      </c>
      <c r="H34" s="44"/>
      <c r="I34" s="713"/>
      <c r="J34" s="714"/>
      <c r="K34" s="715"/>
      <c r="L34" s="715"/>
      <c r="M34" s="715"/>
      <c r="N34" s="716"/>
      <c r="O34" s="715"/>
      <c r="P34" s="715"/>
    </row>
    <row r="35" spans="1:16" ht="14.25" customHeight="1" x14ac:dyDescent="0.25">
      <c r="A35" s="7" t="s">
        <v>906</v>
      </c>
      <c r="B35" s="712">
        <v>10769.84297132</v>
      </c>
      <c r="C35" s="712">
        <v>777.88445366000019</v>
      </c>
      <c r="D35" s="45">
        <v>40.494925019999997</v>
      </c>
      <c r="E35" s="717">
        <v>1009.84047299</v>
      </c>
      <c r="F35" s="45">
        <v>54.24862701</v>
      </c>
      <c r="G35" s="42">
        <f>SUM(B35:F35)</f>
        <v>12652.311450000001</v>
      </c>
      <c r="H35" s="44"/>
      <c r="I35" s="713"/>
      <c r="J35" s="714"/>
      <c r="K35" s="715"/>
      <c r="L35" s="715"/>
      <c r="M35" s="715"/>
      <c r="N35" s="716"/>
      <c r="O35" s="715"/>
      <c r="P35" s="715"/>
    </row>
    <row r="36" spans="1:16" ht="14.25" customHeight="1" x14ac:dyDescent="0.25">
      <c r="A36" s="190" t="s">
        <v>275</v>
      </c>
      <c r="B36" s="333">
        <f t="shared" ref="B36:G36" si="4">B35/B34-1</f>
        <v>0.390112443326595</v>
      </c>
      <c r="C36" s="333">
        <f t="shared" si="4"/>
        <v>7.0814290706215255E-2</v>
      </c>
      <c r="D36" s="333">
        <f t="shared" si="4"/>
        <v>-0.4705129634902252</v>
      </c>
      <c r="E36" s="333">
        <f t="shared" si="4"/>
        <v>0.27617622078875548</v>
      </c>
      <c r="F36" s="333" t="s">
        <v>246</v>
      </c>
      <c r="G36" s="333">
        <f t="shared" si="4"/>
        <v>0.35439284195542675</v>
      </c>
      <c r="H36" s="44"/>
      <c r="I36" s="713"/>
      <c r="J36" s="714"/>
      <c r="K36" s="715"/>
      <c r="L36" s="715"/>
      <c r="M36" s="715"/>
      <c r="N36" s="716"/>
      <c r="O36" s="715"/>
      <c r="P36" s="715"/>
    </row>
    <row r="37" spans="1:16" ht="14.25" customHeight="1" x14ac:dyDescent="0.25">
      <c r="A37" s="39"/>
      <c r="B37" s="712"/>
      <c r="C37" s="712"/>
      <c r="D37" s="45"/>
      <c r="E37" s="45"/>
      <c r="F37" s="332"/>
      <c r="G37" s="42"/>
      <c r="H37" s="44"/>
      <c r="I37" s="713"/>
      <c r="J37" s="714"/>
      <c r="K37" s="715"/>
      <c r="L37" s="715"/>
      <c r="M37" s="715"/>
      <c r="N37" s="716"/>
      <c r="O37" s="715"/>
      <c r="P37" s="715"/>
    </row>
    <row r="38" spans="1:16" ht="14.25" customHeight="1" x14ac:dyDescent="0.25">
      <c r="A38" s="334" t="s">
        <v>276</v>
      </c>
      <c r="B38" s="334"/>
      <c r="C38" s="334"/>
      <c r="D38" s="334"/>
      <c r="E38" s="334"/>
      <c r="F38" s="334"/>
      <c r="G38" s="334"/>
      <c r="H38" s="44"/>
    </row>
    <row r="39" spans="1:16" ht="14.25" customHeight="1" x14ac:dyDescent="0.25">
      <c r="A39" s="7" t="s">
        <v>814</v>
      </c>
      <c r="B39" s="331">
        <v>1308.0368081300001</v>
      </c>
      <c r="C39" s="331">
        <v>118.67692952</v>
      </c>
      <c r="D39" s="833">
        <v>1.6129000000000001E-2</v>
      </c>
      <c r="E39" s="834">
        <v>393.43561913999997</v>
      </c>
      <c r="F39" s="45">
        <v>22.200712979999999</v>
      </c>
      <c r="G39" s="42">
        <f>SUM(B39:F39)</f>
        <v>1842.36619877</v>
      </c>
      <c r="H39" s="44"/>
    </row>
    <row r="40" spans="1:16" ht="14.25" customHeight="1" x14ac:dyDescent="0.25">
      <c r="A40" s="7" t="s">
        <v>903</v>
      </c>
      <c r="B40" s="331">
        <v>1198.3335044600001</v>
      </c>
      <c r="C40" s="331">
        <v>122.97438853</v>
      </c>
      <c r="D40" s="834">
        <v>7.6038590199999998</v>
      </c>
      <c r="E40" s="834">
        <v>102.00431497</v>
      </c>
      <c r="F40" s="45">
        <v>0</v>
      </c>
      <c r="G40" s="42">
        <f>SUM(B40:F40)</f>
        <v>1430.9160669800001</v>
      </c>
      <c r="H40" s="44"/>
    </row>
    <row r="41" spans="1:16" ht="14.25" customHeight="1" x14ac:dyDescent="0.25">
      <c r="A41" s="190" t="s">
        <v>275</v>
      </c>
      <c r="B41" s="335">
        <f>B40/B39-1</f>
        <v>-8.3868667141587805E-2</v>
      </c>
      <c r="C41" s="335">
        <f t="shared" ref="C41:G41" si="5">C40/C39-1</f>
        <v>3.6211410485436968E-2</v>
      </c>
      <c r="D41" s="335" t="s">
        <v>246</v>
      </c>
      <c r="E41" s="335">
        <f t="shared" si="5"/>
        <v>-0.74073441750655822</v>
      </c>
      <c r="F41" s="335" t="s">
        <v>247</v>
      </c>
      <c r="G41" s="335">
        <f t="shared" si="5"/>
        <v>-0.22332700853103582</v>
      </c>
      <c r="H41" s="44"/>
    </row>
    <row r="42" spans="1:16" ht="14.25" customHeight="1" x14ac:dyDescent="0.25">
      <c r="A42" s="39"/>
      <c r="B42" s="331"/>
      <c r="C42" s="331"/>
      <c r="D42" s="45"/>
      <c r="E42" s="45"/>
      <c r="F42" s="332"/>
      <c r="G42" s="42"/>
      <c r="H42" s="44"/>
    </row>
    <row r="43" spans="1:16" ht="23.25" customHeight="1" x14ac:dyDescent="0.25">
      <c r="A43" s="1067" t="s">
        <v>230</v>
      </c>
      <c r="B43" s="1067"/>
      <c r="C43" s="1067"/>
      <c r="D43" s="1067"/>
      <c r="E43" s="1067"/>
      <c r="F43" s="1067"/>
      <c r="G43" s="1067"/>
      <c r="H43" s="48"/>
    </row>
    <row r="44" spans="1:16" ht="14.25" customHeight="1" x14ac:dyDescent="0.25">
      <c r="A44" s="46"/>
      <c r="B44" s="49"/>
      <c r="C44" s="50"/>
      <c r="D44" s="51"/>
      <c r="E44" s="52"/>
      <c r="F44" s="52"/>
      <c r="G44" s="52"/>
      <c r="H44" s="20"/>
    </row>
    <row r="45" spans="1:16" ht="14.25" customHeight="1" x14ac:dyDescent="0.25">
      <c r="A45" s="46"/>
      <c r="B45" s="49"/>
      <c r="C45" s="50"/>
      <c r="D45" s="51"/>
      <c r="E45" s="52"/>
      <c r="F45" s="52"/>
      <c r="G45" s="52"/>
      <c r="H45" s="20"/>
    </row>
    <row r="46" spans="1:16" ht="14.25" customHeight="1" x14ac:dyDescent="0.25">
      <c r="A46" s="46"/>
      <c r="B46" s="49"/>
      <c r="C46" s="50"/>
      <c r="D46" s="51"/>
      <c r="E46" s="52"/>
      <c r="F46" s="52"/>
      <c r="G46" s="52"/>
      <c r="H46" s="20"/>
    </row>
    <row r="47" spans="1:16" ht="14.25" customHeight="1" x14ac:dyDescent="0.25">
      <c r="A47" s="46"/>
      <c r="B47" s="49"/>
      <c r="C47" s="50"/>
      <c r="D47" s="51"/>
      <c r="E47" s="52"/>
      <c r="F47" s="52"/>
      <c r="G47" s="52"/>
      <c r="H47" s="20"/>
    </row>
    <row r="48" spans="1:16" ht="14.25" customHeight="1" x14ac:dyDescent="0.25">
      <c r="A48" s="46"/>
      <c r="B48" s="51"/>
      <c r="C48" s="50"/>
      <c r="D48" s="51"/>
      <c r="E48" s="52"/>
      <c r="F48" s="52"/>
      <c r="G48" s="52"/>
      <c r="H48" s="20"/>
    </row>
    <row r="49" spans="1:8" ht="14.25" customHeight="1" x14ac:dyDescent="0.25">
      <c r="A49" s="46"/>
      <c r="B49" s="52"/>
      <c r="C49" s="50"/>
      <c r="D49" s="52"/>
      <c r="E49" s="52"/>
      <c r="F49" s="52"/>
      <c r="G49" s="52"/>
      <c r="H49" s="20"/>
    </row>
    <row r="50" spans="1:8" ht="14.25" customHeight="1" x14ac:dyDescent="0.25">
      <c r="A50" s="46"/>
      <c r="B50" s="52"/>
      <c r="C50" s="52"/>
      <c r="D50" s="52"/>
      <c r="E50" s="52"/>
      <c r="F50" s="52"/>
      <c r="G50" s="52"/>
      <c r="H50" s="20"/>
    </row>
    <row r="51" spans="1:8" ht="14.25" customHeight="1" x14ac:dyDescent="0.25">
      <c r="A51" s="46"/>
      <c r="B51" s="52"/>
      <c r="C51" s="52"/>
      <c r="D51" s="52"/>
      <c r="E51" s="52"/>
      <c r="F51" s="52"/>
      <c r="G51" s="52"/>
      <c r="H51" s="20"/>
    </row>
    <row r="52" spans="1:8" ht="14.25" customHeight="1" x14ac:dyDescent="0.25">
      <c r="A52" s="46"/>
      <c r="B52" s="52"/>
      <c r="C52" s="52"/>
      <c r="D52" s="52"/>
      <c r="E52" s="52"/>
      <c r="F52" s="52"/>
      <c r="G52" s="52"/>
      <c r="H52" s="20"/>
    </row>
    <row r="53" spans="1:8" ht="14.25" customHeight="1" x14ac:dyDescent="0.25">
      <c r="A53" s="46"/>
      <c r="B53" s="52"/>
      <c r="C53" s="52"/>
      <c r="D53" s="52"/>
      <c r="E53" s="52"/>
      <c r="F53" s="52"/>
      <c r="G53" s="52"/>
      <c r="H53" s="20"/>
    </row>
    <row r="54" spans="1:8" ht="14.25" customHeight="1" x14ac:dyDescent="0.25">
      <c r="A54" s="46"/>
      <c r="B54" s="52"/>
      <c r="C54" s="52"/>
      <c r="D54" s="52"/>
      <c r="E54" s="52"/>
      <c r="F54" s="52"/>
      <c r="G54" s="52"/>
      <c r="H54" s="20"/>
    </row>
    <row r="55" spans="1:8" ht="14.25" customHeight="1" x14ac:dyDescent="0.25">
      <c r="A55" s="46"/>
      <c r="B55" s="52"/>
      <c r="C55" s="52"/>
      <c r="D55" s="52"/>
      <c r="E55" s="52"/>
      <c r="F55" s="52"/>
      <c r="G55" s="52"/>
      <c r="H55" s="20"/>
    </row>
    <row r="56" spans="1:8" ht="14.25" customHeight="1" x14ac:dyDescent="0.25">
      <c r="A56" s="46"/>
      <c r="B56" s="47"/>
      <c r="C56" s="47"/>
      <c r="D56" s="47"/>
      <c r="E56" s="47"/>
      <c r="F56" s="47"/>
      <c r="G56" s="47"/>
      <c r="H56" s="44"/>
    </row>
    <row r="57" spans="1:8" ht="53.25" customHeight="1" x14ac:dyDescent="0.25">
      <c r="A57" s="1098" t="s">
        <v>931</v>
      </c>
      <c r="B57" s="1098"/>
      <c r="C57" s="1098"/>
      <c r="D57" s="1098"/>
      <c r="E57" s="1098"/>
      <c r="F57" s="1098"/>
      <c r="G57" s="1098"/>
      <c r="H57" s="53"/>
    </row>
    <row r="58" spans="1:8" ht="14.25" customHeight="1" x14ac:dyDescent="0.25">
      <c r="A58" s="46"/>
      <c r="B58" s="49"/>
      <c r="C58" s="54"/>
      <c r="D58" s="52"/>
      <c r="E58" s="52"/>
      <c r="F58" s="52"/>
      <c r="G58" s="52"/>
      <c r="H58" s="20"/>
    </row>
  </sheetData>
  <mergeCells count="6">
    <mergeCell ref="A57:G57"/>
    <mergeCell ref="B4:C4"/>
    <mergeCell ref="D4:F4"/>
    <mergeCell ref="A28:G28"/>
    <mergeCell ref="A33:G33"/>
    <mergeCell ref="A43:G43"/>
  </mergeCells>
  <pageMargins left="0.7" right="0.7" top="0.75" bottom="0.75" header="0" footer="0"/>
  <pageSetup scale="46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638E8-814C-4B12-B729-C0989D60A749}">
  <sheetPr codeName="Hoja23">
    <tabColor rgb="FF002060"/>
  </sheetPr>
  <dimension ref="B2:J79"/>
  <sheetViews>
    <sheetView showGridLines="0" view="pageBreakPreview" zoomScaleNormal="100" zoomScaleSheetLayoutView="100" workbookViewId="0">
      <selection activeCell="B2" sqref="B2:I2"/>
    </sheetView>
  </sheetViews>
  <sheetFormatPr baseColWidth="10" defaultColWidth="21.85546875" defaultRowHeight="15" x14ac:dyDescent="0.25"/>
  <cols>
    <col min="1" max="1" width="2.5703125" style="371" customWidth="1"/>
    <col min="2" max="3" width="15.85546875" style="371" customWidth="1"/>
    <col min="4" max="4" width="30.28515625" style="371" customWidth="1"/>
    <col min="5" max="5" width="41.42578125" style="371" bestFit="1" customWidth="1"/>
    <col min="6" max="6" width="16.85546875" style="371" customWidth="1"/>
    <col min="7" max="7" width="18.5703125" style="371" customWidth="1"/>
    <col min="8" max="8" width="21.85546875" style="371"/>
    <col min="9" max="9" width="18.42578125" style="371" customWidth="1"/>
    <col min="10" max="10" width="3.7109375" style="371" customWidth="1"/>
    <col min="11" max="16384" width="21.85546875" style="371"/>
  </cols>
  <sheetData>
    <row r="2" spans="2:9" ht="28.5" x14ac:dyDescent="0.25">
      <c r="B2" s="1099" t="s">
        <v>797</v>
      </c>
      <c r="C2" s="1099"/>
      <c r="D2" s="1099"/>
      <c r="E2" s="1099"/>
      <c r="F2" s="1099"/>
      <c r="G2" s="1099"/>
      <c r="H2" s="1099"/>
      <c r="I2" s="1099"/>
    </row>
    <row r="4" spans="2:9" ht="39.75" customHeight="1" x14ac:dyDescent="0.25">
      <c r="B4" s="372" t="s">
        <v>403</v>
      </c>
      <c r="C4" s="372" t="s">
        <v>404</v>
      </c>
      <c r="D4" s="373" t="s">
        <v>7</v>
      </c>
      <c r="E4" s="373" t="s">
        <v>8</v>
      </c>
      <c r="F4" s="372" t="s">
        <v>184</v>
      </c>
      <c r="G4" s="372" t="s">
        <v>10</v>
      </c>
      <c r="H4" s="372" t="s">
        <v>97</v>
      </c>
      <c r="I4" s="372" t="s">
        <v>443</v>
      </c>
    </row>
    <row r="5" spans="2:9" s="374" customFormat="1" ht="15.75" thickBot="1" x14ac:dyDescent="0.3">
      <c r="B5" s="375"/>
      <c r="C5" s="375"/>
      <c r="D5" s="376"/>
      <c r="E5" s="376"/>
      <c r="F5" s="375"/>
      <c r="G5" s="375"/>
      <c r="H5" s="375"/>
      <c r="I5" s="377"/>
    </row>
    <row r="6" spans="2:9" ht="20.25" customHeight="1" thickBot="1" x14ac:dyDescent="0.3">
      <c r="B6" s="378" t="s">
        <v>405</v>
      </c>
      <c r="C6" s="378">
        <v>2025</v>
      </c>
      <c r="D6" s="379" t="s">
        <v>99</v>
      </c>
      <c r="E6" s="380" t="s">
        <v>100</v>
      </c>
      <c r="F6" s="378" t="s">
        <v>26</v>
      </c>
      <c r="G6" s="378" t="s">
        <v>2</v>
      </c>
      <c r="H6" s="378" t="s">
        <v>406</v>
      </c>
      <c r="I6" s="799">
        <v>650</v>
      </c>
    </row>
    <row r="7" spans="2:9" ht="20.25" customHeight="1" x14ac:dyDescent="0.25">
      <c r="B7" s="796" t="s">
        <v>407</v>
      </c>
      <c r="C7" s="796">
        <v>2024</v>
      </c>
      <c r="D7" s="797" t="s">
        <v>164</v>
      </c>
      <c r="E7" s="798" t="s">
        <v>165</v>
      </c>
      <c r="F7" s="796" t="s">
        <v>27</v>
      </c>
      <c r="G7" s="796" t="s">
        <v>2</v>
      </c>
      <c r="H7" s="796" t="s">
        <v>406</v>
      </c>
      <c r="I7" s="800">
        <v>1318.7470000000001</v>
      </c>
    </row>
    <row r="8" spans="2:9" ht="20.25" customHeight="1" thickBot="1" x14ac:dyDescent="0.3">
      <c r="B8" s="387" t="s">
        <v>748</v>
      </c>
      <c r="C8" s="387">
        <v>2025</v>
      </c>
      <c r="D8" s="388" t="s">
        <v>218</v>
      </c>
      <c r="E8" s="389" t="s">
        <v>98</v>
      </c>
      <c r="F8" s="390" t="s">
        <v>28</v>
      </c>
      <c r="G8" s="390" t="s">
        <v>1</v>
      </c>
      <c r="H8" s="390" t="s">
        <v>406</v>
      </c>
      <c r="I8" s="801">
        <v>814.96</v>
      </c>
    </row>
    <row r="9" spans="2:9" ht="20.25" customHeight="1" x14ac:dyDescent="0.25">
      <c r="B9" s="796" t="s">
        <v>408</v>
      </c>
      <c r="C9" s="796">
        <v>2024</v>
      </c>
      <c r="D9" s="797" t="s">
        <v>108</v>
      </c>
      <c r="E9" s="798" t="s">
        <v>109</v>
      </c>
      <c r="F9" s="796" t="s">
        <v>32</v>
      </c>
      <c r="G9" s="796" t="s">
        <v>1</v>
      </c>
      <c r="H9" s="796" t="s">
        <v>406</v>
      </c>
      <c r="I9" s="800">
        <v>1604</v>
      </c>
    </row>
    <row r="10" spans="2:9" ht="20.25" customHeight="1" thickBot="1" x14ac:dyDescent="0.3">
      <c r="B10" s="387" t="s">
        <v>749</v>
      </c>
      <c r="C10" s="387">
        <v>2026</v>
      </c>
      <c r="D10" s="388" t="s">
        <v>101</v>
      </c>
      <c r="E10" s="389" t="s">
        <v>34</v>
      </c>
      <c r="F10" s="390" t="s">
        <v>16</v>
      </c>
      <c r="G10" s="390" t="s">
        <v>3</v>
      </c>
      <c r="H10" s="390" t="s">
        <v>406</v>
      </c>
      <c r="I10" s="801">
        <v>147</v>
      </c>
    </row>
    <row r="11" spans="2:9" ht="20.25" customHeight="1" x14ac:dyDescent="0.25">
      <c r="B11" s="384" t="s">
        <v>411</v>
      </c>
      <c r="C11" s="384">
        <v>2025</v>
      </c>
      <c r="D11" s="385" t="s">
        <v>750</v>
      </c>
      <c r="E11" s="386" t="s">
        <v>40</v>
      </c>
      <c r="F11" s="384" t="s">
        <v>33</v>
      </c>
      <c r="G11" s="384" t="s">
        <v>273</v>
      </c>
      <c r="H11" s="384" t="s">
        <v>102</v>
      </c>
      <c r="I11" s="802">
        <v>293.5</v>
      </c>
    </row>
    <row r="12" spans="2:9" ht="20.25" customHeight="1" x14ac:dyDescent="0.25">
      <c r="B12" s="384" t="s">
        <v>751</v>
      </c>
      <c r="C12" s="384">
        <v>2025</v>
      </c>
      <c r="D12" s="385" t="s">
        <v>168</v>
      </c>
      <c r="E12" s="386" t="s">
        <v>752</v>
      </c>
      <c r="F12" s="384" t="s">
        <v>22</v>
      </c>
      <c r="G12" s="384" t="s">
        <v>2</v>
      </c>
      <c r="H12" s="384" t="s">
        <v>105</v>
      </c>
      <c r="I12" s="802">
        <v>127.118154</v>
      </c>
    </row>
    <row r="13" spans="2:9" ht="20.25" customHeight="1" x14ac:dyDescent="0.25">
      <c r="B13" s="384" t="s">
        <v>753</v>
      </c>
      <c r="C13" s="384">
        <v>2025</v>
      </c>
      <c r="D13" s="385" t="s">
        <v>422</v>
      </c>
      <c r="E13" s="386" t="s">
        <v>423</v>
      </c>
      <c r="F13" s="384" t="s">
        <v>15</v>
      </c>
      <c r="G13" s="384" t="s">
        <v>1</v>
      </c>
      <c r="H13" s="384" t="s">
        <v>102</v>
      </c>
      <c r="I13" s="802">
        <v>502.47</v>
      </c>
    </row>
    <row r="14" spans="2:9" ht="20.25" customHeight="1" x14ac:dyDescent="0.25">
      <c r="B14" s="384" t="s">
        <v>411</v>
      </c>
      <c r="C14" s="384">
        <v>2026</v>
      </c>
      <c r="D14" s="385" t="s">
        <v>166</v>
      </c>
      <c r="E14" s="386" t="s">
        <v>167</v>
      </c>
      <c r="F14" s="384" t="s">
        <v>24</v>
      </c>
      <c r="G14" s="384" t="s">
        <v>3</v>
      </c>
      <c r="H14" s="384" t="s">
        <v>105</v>
      </c>
      <c r="I14" s="802">
        <v>76.2</v>
      </c>
    </row>
    <row r="15" spans="2:9" ht="20.25" customHeight="1" x14ac:dyDescent="0.25">
      <c r="B15" s="384" t="s">
        <v>754</v>
      </c>
      <c r="C15" s="384">
        <v>2027</v>
      </c>
      <c r="D15" s="385" t="s">
        <v>174</v>
      </c>
      <c r="E15" s="386" t="s">
        <v>755</v>
      </c>
      <c r="F15" s="384" t="s">
        <v>19</v>
      </c>
      <c r="G15" s="384" t="s">
        <v>1</v>
      </c>
      <c r="H15" s="384" t="s">
        <v>105</v>
      </c>
      <c r="I15" s="802">
        <v>1802</v>
      </c>
    </row>
    <row r="16" spans="2:9" ht="20.25" customHeight="1" x14ac:dyDescent="0.25">
      <c r="B16" s="381" t="s">
        <v>411</v>
      </c>
      <c r="C16" s="381">
        <v>2028</v>
      </c>
      <c r="D16" s="382" t="s">
        <v>103</v>
      </c>
      <c r="E16" s="383" t="s">
        <v>104</v>
      </c>
      <c r="F16" s="381" t="s">
        <v>33</v>
      </c>
      <c r="G16" s="381" t="s">
        <v>4</v>
      </c>
      <c r="H16" s="381" t="s">
        <v>105</v>
      </c>
      <c r="I16" s="803">
        <v>579</v>
      </c>
    </row>
    <row r="17" spans="2:9" ht="20.25" customHeight="1" x14ac:dyDescent="0.25">
      <c r="B17" s="391" t="s">
        <v>412</v>
      </c>
      <c r="C17" s="391">
        <v>2028</v>
      </c>
      <c r="D17" s="385" t="s">
        <v>157</v>
      </c>
      <c r="E17" s="386" t="s">
        <v>158</v>
      </c>
      <c r="F17" s="384" t="s">
        <v>19</v>
      </c>
      <c r="G17" s="384" t="s">
        <v>5</v>
      </c>
      <c r="H17" s="384" t="s">
        <v>102</v>
      </c>
      <c r="I17" s="802">
        <v>1781.25</v>
      </c>
    </row>
    <row r="18" spans="2:9" ht="20.25" customHeight="1" x14ac:dyDescent="0.25">
      <c r="B18" s="392" t="s">
        <v>411</v>
      </c>
      <c r="C18" s="392">
        <v>2029</v>
      </c>
      <c r="D18" s="393" t="s">
        <v>111</v>
      </c>
      <c r="E18" s="394" t="s">
        <v>112</v>
      </c>
      <c r="F18" s="395" t="s">
        <v>19</v>
      </c>
      <c r="G18" s="395" t="s">
        <v>1</v>
      </c>
      <c r="H18" s="395" t="s">
        <v>102</v>
      </c>
      <c r="I18" s="804">
        <v>1900</v>
      </c>
    </row>
    <row r="19" spans="2:9" ht="20.25" customHeight="1" thickBot="1" x14ac:dyDescent="0.3">
      <c r="B19" s="390" t="s">
        <v>756</v>
      </c>
      <c r="C19" s="390">
        <v>2029</v>
      </c>
      <c r="D19" s="388" t="s">
        <v>409</v>
      </c>
      <c r="E19" s="389" t="s">
        <v>410</v>
      </c>
      <c r="F19" s="390" t="s">
        <v>32</v>
      </c>
      <c r="G19" s="390" t="s">
        <v>3</v>
      </c>
      <c r="H19" s="390" t="s">
        <v>102</v>
      </c>
      <c r="I19" s="801">
        <v>344.98774900000001</v>
      </c>
    </row>
    <row r="20" spans="2:9" ht="20.25" customHeight="1" x14ac:dyDescent="0.25">
      <c r="B20" s="392" t="s">
        <v>757</v>
      </c>
      <c r="C20" s="395">
        <v>2026</v>
      </c>
      <c r="D20" s="393" t="s">
        <v>758</v>
      </c>
      <c r="E20" s="394" t="s">
        <v>759</v>
      </c>
      <c r="F20" s="395" t="s">
        <v>15</v>
      </c>
      <c r="G20" s="395" t="s">
        <v>4</v>
      </c>
      <c r="H20" s="395" t="s">
        <v>102</v>
      </c>
      <c r="I20" s="804">
        <v>118.08574900000001</v>
      </c>
    </row>
    <row r="21" spans="2:9" ht="20.25" customHeight="1" x14ac:dyDescent="0.25">
      <c r="B21" s="396" t="s">
        <v>760</v>
      </c>
      <c r="C21" s="381">
        <v>2026</v>
      </c>
      <c r="D21" s="382" t="s">
        <v>761</v>
      </c>
      <c r="E21" s="383" t="s">
        <v>762</v>
      </c>
      <c r="F21" s="381" t="s">
        <v>19</v>
      </c>
      <c r="G21" s="381" t="s">
        <v>1</v>
      </c>
      <c r="H21" s="381" t="s">
        <v>102</v>
      </c>
      <c r="I21" s="803">
        <v>2100</v>
      </c>
    </row>
    <row r="22" spans="2:9" ht="20.25" customHeight="1" thickBot="1" x14ac:dyDescent="0.3">
      <c r="B22" s="397" t="s">
        <v>763</v>
      </c>
      <c r="C22" s="398">
        <v>2027</v>
      </c>
      <c r="D22" s="399" t="s">
        <v>424</v>
      </c>
      <c r="E22" s="400" t="s">
        <v>136</v>
      </c>
      <c r="F22" s="398" t="s">
        <v>36</v>
      </c>
      <c r="G22" s="398" t="s">
        <v>1</v>
      </c>
      <c r="H22" s="398" t="s">
        <v>105</v>
      </c>
      <c r="I22" s="805">
        <v>1753.278879</v>
      </c>
    </row>
    <row r="23" spans="2:9" ht="20.25" customHeight="1" x14ac:dyDescent="0.25">
      <c r="B23" s="806" t="s">
        <v>764</v>
      </c>
      <c r="C23" s="796">
        <v>2027</v>
      </c>
      <c r="D23" s="797" t="s">
        <v>148</v>
      </c>
      <c r="E23" s="798" t="s">
        <v>149</v>
      </c>
      <c r="F23" s="796" t="s">
        <v>39</v>
      </c>
      <c r="G23" s="796" t="s">
        <v>1</v>
      </c>
      <c r="H23" s="796" t="s">
        <v>102</v>
      </c>
      <c r="I23" s="800">
        <v>1500</v>
      </c>
    </row>
    <row r="24" spans="2:9" ht="20.25" customHeight="1" x14ac:dyDescent="0.25">
      <c r="B24" s="391" t="s">
        <v>765</v>
      </c>
      <c r="C24" s="384">
        <v>2029</v>
      </c>
      <c r="D24" s="385" t="s">
        <v>153</v>
      </c>
      <c r="E24" s="386" t="s">
        <v>154</v>
      </c>
      <c r="F24" s="384" t="s">
        <v>26</v>
      </c>
      <c r="G24" s="384" t="s">
        <v>1</v>
      </c>
      <c r="H24" s="384" t="s">
        <v>116</v>
      </c>
      <c r="I24" s="802">
        <v>655</v>
      </c>
    </row>
    <row r="25" spans="2:9" ht="20.25" customHeight="1" thickBot="1" x14ac:dyDescent="0.3">
      <c r="B25" s="396" t="s">
        <v>766</v>
      </c>
      <c r="C25" s="390">
        <v>2031</v>
      </c>
      <c r="D25" s="388" t="s">
        <v>117</v>
      </c>
      <c r="E25" s="389" t="s">
        <v>118</v>
      </c>
      <c r="F25" s="390" t="s">
        <v>36</v>
      </c>
      <c r="G25" s="390" t="s">
        <v>1</v>
      </c>
      <c r="H25" s="390" t="s">
        <v>102</v>
      </c>
      <c r="I25" s="801">
        <v>1038.4079999999999</v>
      </c>
    </row>
    <row r="26" spans="2:9" ht="20.25" customHeight="1" thickBot="1" x14ac:dyDescent="0.3">
      <c r="B26" s="401" t="s">
        <v>767</v>
      </c>
      <c r="C26" s="390">
        <v>2032</v>
      </c>
      <c r="D26" s="388" t="s">
        <v>413</v>
      </c>
      <c r="E26" s="389" t="s">
        <v>169</v>
      </c>
      <c r="F26" s="390" t="s">
        <v>22</v>
      </c>
      <c r="G26" s="390" t="s">
        <v>414</v>
      </c>
      <c r="H26" s="390" t="s">
        <v>114</v>
      </c>
      <c r="I26" s="801">
        <v>597.88286723400199</v>
      </c>
    </row>
    <row r="27" spans="2:9" ht="20.25" customHeight="1" x14ac:dyDescent="0.25">
      <c r="B27" s="1100" t="s">
        <v>221</v>
      </c>
      <c r="C27" s="381">
        <v>2027</v>
      </c>
      <c r="D27" s="382" t="s">
        <v>415</v>
      </c>
      <c r="E27" s="383" t="s">
        <v>416</v>
      </c>
      <c r="F27" s="381" t="s">
        <v>45</v>
      </c>
      <c r="G27" s="381" t="s">
        <v>1</v>
      </c>
      <c r="H27" s="381" t="s">
        <v>114</v>
      </c>
      <c r="I27" s="803">
        <v>500</v>
      </c>
    </row>
    <row r="28" spans="2:9" ht="20.25" customHeight="1" x14ac:dyDescent="0.25">
      <c r="B28" s="1101"/>
      <c r="C28" s="384">
        <v>2029</v>
      </c>
      <c r="D28" s="385" t="s">
        <v>113</v>
      </c>
      <c r="E28" s="386" t="s">
        <v>755</v>
      </c>
      <c r="F28" s="384" t="s">
        <v>26</v>
      </c>
      <c r="G28" s="384" t="s">
        <v>1</v>
      </c>
      <c r="H28" s="384" t="s">
        <v>114</v>
      </c>
      <c r="I28" s="802">
        <v>1354</v>
      </c>
    </row>
    <row r="29" spans="2:9" ht="20.25" customHeight="1" x14ac:dyDescent="0.25">
      <c r="B29" s="1101"/>
      <c r="C29" s="396">
        <v>2031</v>
      </c>
      <c r="D29" s="382" t="s">
        <v>115</v>
      </c>
      <c r="E29" s="383" t="s">
        <v>755</v>
      </c>
      <c r="F29" s="381" t="s">
        <v>36</v>
      </c>
      <c r="G29" s="381" t="s">
        <v>1</v>
      </c>
      <c r="H29" s="381" t="s">
        <v>116</v>
      </c>
      <c r="I29" s="803">
        <v>2600</v>
      </c>
    </row>
    <row r="30" spans="2:9" ht="20.25" customHeight="1" x14ac:dyDescent="0.25">
      <c r="B30" s="1101"/>
      <c r="C30" s="384">
        <v>2032</v>
      </c>
      <c r="D30" s="385" t="s">
        <v>119</v>
      </c>
      <c r="E30" s="386" t="s">
        <v>755</v>
      </c>
      <c r="F30" s="384" t="s">
        <v>22</v>
      </c>
      <c r="G30" s="384" t="s">
        <v>1</v>
      </c>
      <c r="H30" s="384" t="s">
        <v>114</v>
      </c>
      <c r="I30" s="802">
        <v>2500</v>
      </c>
    </row>
    <row r="31" spans="2:9" ht="20.25" customHeight="1" x14ac:dyDescent="0.25">
      <c r="B31" s="1101"/>
      <c r="C31" s="381" t="s">
        <v>120</v>
      </c>
      <c r="D31" s="382" t="s">
        <v>121</v>
      </c>
      <c r="E31" s="383" t="s">
        <v>122</v>
      </c>
      <c r="F31" s="381" t="s">
        <v>123</v>
      </c>
      <c r="G31" s="381" t="s">
        <v>219</v>
      </c>
      <c r="H31" s="381" t="s">
        <v>102</v>
      </c>
      <c r="I31" s="803">
        <v>450</v>
      </c>
    </row>
    <row r="32" spans="2:9" ht="20.25" customHeight="1" x14ac:dyDescent="0.25">
      <c r="B32" s="1101"/>
      <c r="C32" s="384" t="s">
        <v>120</v>
      </c>
      <c r="D32" s="385" t="s">
        <v>768</v>
      </c>
      <c r="E32" s="386" t="s">
        <v>769</v>
      </c>
      <c r="F32" s="384" t="s">
        <v>25</v>
      </c>
      <c r="G32" s="384" t="s">
        <v>1</v>
      </c>
      <c r="H32" s="384" t="s">
        <v>116</v>
      </c>
      <c r="I32" s="802">
        <v>93.3</v>
      </c>
    </row>
    <row r="33" spans="2:9" ht="20.25" customHeight="1" x14ac:dyDescent="0.25">
      <c r="B33" s="1101"/>
      <c r="C33" s="381" t="s">
        <v>120</v>
      </c>
      <c r="D33" s="382" t="s">
        <v>770</v>
      </c>
      <c r="E33" s="383" t="s">
        <v>771</v>
      </c>
      <c r="F33" s="381" t="s">
        <v>32</v>
      </c>
      <c r="G33" s="381" t="s">
        <v>1</v>
      </c>
      <c r="H33" s="381" t="s">
        <v>114</v>
      </c>
      <c r="I33" s="803">
        <v>362.15070800000001</v>
      </c>
    </row>
    <row r="34" spans="2:9" ht="20.25" customHeight="1" x14ac:dyDescent="0.25">
      <c r="B34" s="1101"/>
      <c r="C34" s="384" t="s">
        <v>120</v>
      </c>
      <c r="D34" s="385" t="s">
        <v>124</v>
      </c>
      <c r="E34" s="386" t="s">
        <v>755</v>
      </c>
      <c r="F34" s="384" t="s">
        <v>26</v>
      </c>
      <c r="G34" s="384" t="s">
        <v>1</v>
      </c>
      <c r="H34" s="384" t="s">
        <v>114</v>
      </c>
      <c r="I34" s="802">
        <v>604.99066900000003</v>
      </c>
    </row>
    <row r="35" spans="2:9" ht="20.25" customHeight="1" x14ac:dyDescent="0.25">
      <c r="B35" s="1101"/>
      <c r="C35" s="381" t="s">
        <v>120</v>
      </c>
      <c r="D35" s="382" t="s">
        <v>772</v>
      </c>
      <c r="E35" s="383" t="s">
        <v>773</v>
      </c>
      <c r="F35" s="381" t="s">
        <v>19</v>
      </c>
      <c r="G35" s="381" t="s">
        <v>2</v>
      </c>
      <c r="H35" s="381" t="s">
        <v>116</v>
      </c>
      <c r="I35" s="803">
        <v>300</v>
      </c>
    </row>
    <row r="36" spans="2:9" ht="20.25" customHeight="1" x14ac:dyDescent="0.25">
      <c r="B36" s="1101"/>
      <c r="C36" s="391" t="s">
        <v>120</v>
      </c>
      <c r="D36" s="385" t="s">
        <v>417</v>
      </c>
      <c r="E36" s="386" t="s">
        <v>418</v>
      </c>
      <c r="F36" s="384" t="s">
        <v>25</v>
      </c>
      <c r="G36" s="384" t="s">
        <v>4</v>
      </c>
      <c r="H36" s="384" t="s">
        <v>102</v>
      </c>
      <c r="I36" s="802">
        <v>167.487661</v>
      </c>
    </row>
    <row r="37" spans="2:9" ht="20.25" customHeight="1" x14ac:dyDescent="0.25">
      <c r="B37" s="1101"/>
      <c r="C37" s="381" t="s">
        <v>120</v>
      </c>
      <c r="D37" s="382" t="s">
        <v>125</v>
      </c>
      <c r="E37" s="383" t="s">
        <v>126</v>
      </c>
      <c r="F37" s="381" t="s">
        <v>32</v>
      </c>
      <c r="G37" s="381" t="s">
        <v>3</v>
      </c>
      <c r="H37" s="381" t="s">
        <v>102</v>
      </c>
      <c r="I37" s="803">
        <v>116.5</v>
      </c>
    </row>
    <row r="38" spans="2:9" ht="20.25" customHeight="1" x14ac:dyDescent="0.25">
      <c r="B38" s="1101"/>
      <c r="C38" s="384" t="s">
        <v>120</v>
      </c>
      <c r="D38" s="385" t="s">
        <v>774</v>
      </c>
      <c r="E38" s="386" t="s">
        <v>775</v>
      </c>
      <c r="F38" s="384" t="s">
        <v>26</v>
      </c>
      <c r="G38" s="384" t="s">
        <v>1</v>
      </c>
      <c r="H38" s="384" t="s">
        <v>116</v>
      </c>
      <c r="I38" s="802">
        <v>850</v>
      </c>
    </row>
    <row r="39" spans="2:9" ht="20.25" customHeight="1" x14ac:dyDescent="0.25">
      <c r="B39" s="1101"/>
      <c r="C39" s="381" t="s">
        <v>120</v>
      </c>
      <c r="D39" s="382" t="s">
        <v>776</v>
      </c>
      <c r="E39" s="383" t="s">
        <v>777</v>
      </c>
      <c r="F39" s="381" t="s">
        <v>25</v>
      </c>
      <c r="G39" s="381" t="s">
        <v>4</v>
      </c>
      <c r="H39" s="381" t="s">
        <v>116</v>
      </c>
      <c r="I39" s="803">
        <v>138</v>
      </c>
    </row>
    <row r="40" spans="2:9" ht="20.25" customHeight="1" x14ac:dyDescent="0.25">
      <c r="B40" s="1101"/>
      <c r="C40" s="384" t="s">
        <v>120</v>
      </c>
      <c r="D40" s="385" t="s">
        <v>778</v>
      </c>
      <c r="E40" s="386" t="s">
        <v>779</v>
      </c>
      <c r="F40" s="384" t="s">
        <v>45</v>
      </c>
      <c r="G40" s="384" t="s">
        <v>5</v>
      </c>
      <c r="H40" s="384" t="s">
        <v>116</v>
      </c>
      <c r="I40" s="802">
        <v>900</v>
      </c>
    </row>
    <row r="41" spans="2:9" ht="20.25" customHeight="1" x14ac:dyDescent="0.25">
      <c r="B41" s="1101"/>
      <c r="C41" s="384" t="s">
        <v>120</v>
      </c>
      <c r="D41" s="385" t="s">
        <v>780</v>
      </c>
      <c r="E41" s="386" t="s">
        <v>781</v>
      </c>
      <c r="F41" s="384" t="s">
        <v>16</v>
      </c>
      <c r="G41" s="384" t="s">
        <v>1</v>
      </c>
      <c r="H41" s="384" t="s">
        <v>116</v>
      </c>
      <c r="I41" s="802">
        <v>235</v>
      </c>
    </row>
    <row r="42" spans="2:9" ht="20.25" customHeight="1" x14ac:dyDescent="0.25">
      <c r="B42" s="1101"/>
      <c r="C42" s="384" t="s">
        <v>120</v>
      </c>
      <c r="D42" s="385" t="s">
        <v>127</v>
      </c>
      <c r="E42" s="386" t="s">
        <v>419</v>
      </c>
      <c r="F42" s="384" t="s">
        <v>36</v>
      </c>
      <c r="G42" s="384" t="s">
        <v>1</v>
      </c>
      <c r="H42" s="384" t="s">
        <v>116</v>
      </c>
      <c r="I42" s="802">
        <v>250</v>
      </c>
    </row>
    <row r="43" spans="2:9" ht="20.25" customHeight="1" x14ac:dyDescent="0.25">
      <c r="B43" s="1101"/>
      <c r="C43" s="384" t="s">
        <v>120</v>
      </c>
      <c r="D43" s="385" t="s">
        <v>220</v>
      </c>
      <c r="E43" s="386" t="s">
        <v>129</v>
      </c>
      <c r="F43" s="384" t="s">
        <v>28</v>
      </c>
      <c r="G43" s="384" t="s">
        <v>1</v>
      </c>
      <c r="H43" s="384" t="s">
        <v>420</v>
      </c>
      <c r="I43" s="802">
        <v>140</v>
      </c>
    </row>
    <row r="44" spans="2:9" ht="20.25" customHeight="1" x14ac:dyDescent="0.25">
      <c r="B44" s="1101"/>
      <c r="C44" s="384" t="s">
        <v>120</v>
      </c>
      <c r="D44" s="385" t="s">
        <v>130</v>
      </c>
      <c r="E44" s="386" t="s">
        <v>131</v>
      </c>
      <c r="F44" s="384" t="s">
        <v>15</v>
      </c>
      <c r="G44" s="384" t="s">
        <v>3</v>
      </c>
      <c r="H44" s="384" t="s">
        <v>114</v>
      </c>
      <c r="I44" s="802">
        <v>382</v>
      </c>
    </row>
    <row r="45" spans="2:9" ht="20.25" customHeight="1" x14ac:dyDescent="0.25">
      <c r="B45" s="1101"/>
      <c r="C45" s="384" t="s">
        <v>120</v>
      </c>
      <c r="D45" s="385" t="s">
        <v>132</v>
      </c>
      <c r="E45" s="386" t="s">
        <v>133</v>
      </c>
      <c r="F45" s="384" t="s">
        <v>134</v>
      </c>
      <c r="G45" s="384" t="s">
        <v>1</v>
      </c>
      <c r="H45" s="384" t="s">
        <v>116</v>
      </c>
      <c r="I45" s="802">
        <v>2160.1999999999998</v>
      </c>
    </row>
    <row r="46" spans="2:9" ht="20.25" customHeight="1" x14ac:dyDescent="0.25">
      <c r="B46" s="1101"/>
      <c r="C46" s="384" t="s">
        <v>120</v>
      </c>
      <c r="D46" s="385" t="s">
        <v>135</v>
      </c>
      <c r="E46" s="386" t="s">
        <v>107</v>
      </c>
      <c r="F46" s="384" t="s">
        <v>18</v>
      </c>
      <c r="G46" s="384" t="s">
        <v>3</v>
      </c>
      <c r="H46" s="384" t="s">
        <v>114</v>
      </c>
      <c r="I46" s="802">
        <v>214</v>
      </c>
    </row>
    <row r="47" spans="2:9" ht="20.25" customHeight="1" x14ac:dyDescent="0.25">
      <c r="B47" s="1101"/>
      <c r="C47" s="384" t="s">
        <v>120</v>
      </c>
      <c r="D47" s="385" t="s">
        <v>137</v>
      </c>
      <c r="E47" s="386" t="s">
        <v>21</v>
      </c>
      <c r="F47" s="384" t="s">
        <v>22</v>
      </c>
      <c r="G47" s="384" t="s">
        <v>2</v>
      </c>
      <c r="H47" s="384" t="s">
        <v>102</v>
      </c>
      <c r="I47" s="802">
        <v>4800</v>
      </c>
    </row>
    <row r="48" spans="2:9" ht="20.25" customHeight="1" x14ac:dyDescent="0.25">
      <c r="B48" s="1101"/>
      <c r="C48" s="384" t="s">
        <v>120</v>
      </c>
      <c r="D48" s="385" t="s">
        <v>138</v>
      </c>
      <c r="E48" s="386" t="s">
        <v>128</v>
      </c>
      <c r="F48" s="384" t="s">
        <v>36</v>
      </c>
      <c r="G48" s="384" t="s">
        <v>1</v>
      </c>
      <c r="H48" s="384" t="s">
        <v>116</v>
      </c>
      <c r="I48" s="802">
        <v>1486</v>
      </c>
    </row>
    <row r="49" spans="2:9" ht="20.25" customHeight="1" x14ac:dyDescent="0.25">
      <c r="B49" s="1101"/>
      <c r="C49" s="384" t="s">
        <v>120</v>
      </c>
      <c r="D49" s="385" t="s">
        <v>139</v>
      </c>
      <c r="E49" s="386" t="s">
        <v>140</v>
      </c>
      <c r="F49" s="384" t="s">
        <v>19</v>
      </c>
      <c r="G49" s="384" t="s">
        <v>1</v>
      </c>
      <c r="H49" s="384" t="s">
        <v>114</v>
      </c>
      <c r="I49" s="802">
        <v>600</v>
      </c>
    </row>
    <row r="50" spans="2:9" ht="20.25" customHeight="1" x14ac:dyDescent="0.25">
      <c r="B50" s="1101"/>
      <c r="C50" s="384" t="s">
        <v>120</v>
      </c>
      <c r="D50" s="385" t="s">
        <v>141</v>
      </c>
      <c r="E50" s="386" t="s">
        <v>142</v>
      </c>
      <c r="F50" s="384" t="s">
        <v>22</v>
      </c>
      <c r="G50" s="384" t="s">
        <v>1</v>
      </c>
      <c r="H50" s="384" t="s">
        <v>116</v>
      </c>
      <c r="I50" s="802">
        <v>3500</v>
      </c>
    </row>
    <row r="51" spans="2:9" ht="20.25" customHeight="1" x14ac:dyDescent="0.25">
      <c r="B51" s="1101"/>
      <c r="C51" s="384" t="s">
        <v>120</v>
      </c>
      <c r="D51" s="385" t="s">
        <v>143</v>
      </c>
      <c r="E51" s="386" t="s">
        <v>144</v>
      </c>
      <c r="F51" s="384" t="s">
        <v>36</v>
      </c>
      <c r="G51" s="384" t="s">
        <v>1</v>
      </c>
      <c r="H51" s="384" t="s">
        <v>116</v>
      </c>
      <c r="I51" s="802">
        <v>1860</v>
      </c>
    </row>
    <row r="52" spans="2:9" ht="20.25" customHeight="1" x14ac:dyDescent="0.25">
      <c r="B52" s="1101"/>
      <c r="C52" s="381" t="s">
        <v>120</v>
      </c>
      <c r="D52" s="382" t="s">
        <v>145</v>
      </c>
      <c r="E52" s="383" t="s">
        <v>146</v>
      </c>
      <c r="F52" s="381" t="s">
        <v>36</v>
      </c>
      <c r="G52" s="381" t="s">
        <v>5</v>
      </c>
      <c r="H52" s="381" t="s">
        <v>116</v>
      </c>
      <c r="I52" s="803">
        <v>2900</v>
      </c>
    </row>
    <row r="53" spans="2:9" ht="20.25" customHeight="1" x14ac:dyDescent="0.25">
      <c r="B53" s="1101"/>
      <c r="C53" s="384" t="s">
        <v>120</v>
      </c>
      <c r="D53" s="385" t="s">
        <v>147</v>
      </c>
      <c r="E53" s="386" t="s">
        <v>107</v>
      </c>
      <c r="F53" s="384" t="s">
        <v>32</v>
      </c>
      <c r="G53" s="384" t="s">
        <v>3</v>
      </c>
      <c r="H53" s="384" t="s">
        <v>116</v>
      </c>
      <c r="I53" s="802">
        <v>585.10599999999999</v>
      </c>
    </row>
    <row r="54" spans="2:9" ht="20.25" customHeight="1" x14ac:dyDescent="0.25">
      <c r="B54" s="1101"/>
      <c r="C54" s="381" t="s">
        <v>120</v>
      </c>
      <c r="D54" s="382" t="s">
        <v>782</v>
      </c>
      <c r="E54" s="383" t="s">
        <v>783</v>
      </c>
      <c r="F54" s="381" t="s">
        <v>26</v>
      </c>
      <c r="G54" s="381" t="s">
        <v>1</v>
      </c>
      <c r="H54" s="381" t="s">
        <v>116</v>
      </c>
      <c r="I54" s="803">
        <v>250</v>
      </c>
    </row>
    <row r="55" spans="2:9" ht="20.25" customHeight="1" x14ac:dyDescent="0.25">
      <c r="B55" s="1101"/>
      <c r="C55" s="384" t="s">
        <v>120</v>
      </c>
      <c r="D55" s="385" t="s">
        <v>150</v>
      </c>
      <c r="E55" s="386" t="s">
        <v>151</v>
      </c>
      <c r="F55" s="384" t="s">
        <v>13</v>
      </c>
      <c r="G55" s="384" t="s">
        <v>1</v>
      </c>
      <c r="H55" s="384" t="s">
        <v>114</v>
      </c>
      <c r="I55" s="802">
        <v>1346</v>
      </c>
    </row>
    <row r="56" spans="2:9" ht="20.25" customHeight="1" x14ac:dyDescent="0.25">
      <c r="B56" s="1101"/>
      <c r="C56" s="381" t="s">
        <v>120</v>
      </c>
      <c r="D56" s="382" t="s">
        <v>152</v>
      </c>
      <c r="E56" s="383" t="s">
        <v>421</v>
      </c>
      <c r="F56" s="381" t="s">
        <v>22</v>
      </c>
      <c r="G56" s="381" t="s">
        <v>1</v>
      </c>
      <c r="H56" s="381" t="s">
        <v>114</v>
      </c>
      <c r="I56" s="803">
        <v>2400</v>
      </c>
    </row>
    <row r="57" spans="2:9" ht="20.25" customHeight="1" x14ac:dyDescent="0.25">
      <c r="B57" s="1101"/>
      <c r="C57" s="384" t="s">
        <v>120</v>
      </c>
      <c r="D57" s="385" t="s">
        <v>106</v>
      </c>
      <c r="E57" s="386" t="s">
        <v>107</v>
      </c>
      <c r="F57" s="384" t="s">
        <v>32</v>
      </c>
      <c r="G57" s="384" t="s">
        <v>1</v>
      </c>
      <c r="H57" s="384" t="s">
        <v>102</v>
      </c>
      <c r="I57" s="802">
        <v>492.7</v>
      </c>
    </row>
    <row r="58" spans="2:9" ht="20.25" customHeight="1" x14ac:dyDescent="0.25">
      <c r="B58" s="1101"/>
      <c r="C58" s="381" t="s">
        <v>120</v>
      </c>
      <c r="D58" s="382" t="s">
        <v>155</v>
      </c>
      <c r="E58" s="383" t="s">
        <v>156</v>
      </c>
      <c r="F58" s="381" t="s">
        <v>33</v>
      </c>
      <c r="G58" s="381" t="s">
        <v>2</v>
      </c>
      <c r="H58" s="381" t="s">
        <v>116</v>
      </c>
      <c r="I58" s="803">
        <v>126</v>
      </c>
    </row>
    <row r="59" spans="2:9" ht="20.25" customHeight="1" x14ac:dyDescent="0.25">
      <c r="B59" s="1101"/>
      <c r="C59" s="384" t="s">
        <v>120</v>
      </c>
      <c r="D59" s="385" t="s">
        <v>784</v>
      </c>
      <c r="E59" s="386" t="s">
        <v>785</v>
      </c>
      <c r="F59" s="384" t="s">
        <v>16</v>
      </c>
      <c r="G59" s="384" t="s">
        <v>3</v>
      </c>
      <c r="H59" s="384" t="s">
        <v>102</v>
      </c>
      <c r="I59" s="802">
        <v>95.867305999999999</v>
      </c>
    </row>
    <row r="60" spans="2:9" ht="20.25" customHeight="1" x14ac:dyDescent="0.25">
      <c r="B60" s="1101"/>
      <c r="C60" s="381" t="s">
        <v>120</v>
      </c>
      <c r="D60" s="382" t="s">
        <v>786</v>
      </c>
      <c r="E60" s="383" t="s">
        <v>37</v>
      </c>
      <c r="F60" s="381" t="s">
        <v>39</v>
      </c>
      <c r="G60" s="381" t="s">
        <v>1</v>
      </c>
      <c r="H60" s="381" t="s">
        <v>116</v>
      </c>
      <c r="I60" s="803">
        <v>500</v>
      </c>
    </row>
    <row r="61" spans="2:9" ht="20.25" customHeight="1" x14ac:dyDescent="0.25">
      <c r="B61" s="1101"/>
      <c r="C61" s="384" t="s">
        <v>120</v>
      </c>
      <c r="D61" s="385" t="s">
        <v>787</v>
      </c>
      <c r="E61" s="386" t="s">
        <v>100</v>
      </c>
      <c r="F61" s="384" t="s">
        <v>25</v>
      </c>
      <c r="G61" s="384" t="s">
        <v>4</v>
      </c>
      <c r="H61" s="384" t="s">
        <v>116</v>
      </c>
      <c r="I61" s="802">
        <v>101</v>
      </c>
    </row>
    <row r="62" spans="2:9" ht="20.25" customHeight="1" x14ac:dyDescent="0.25">
      <c r="B62" s="1101"/>
      <c r="C62" s="381" t="s">
        <v>120</v>
      </c>
      <c r="D62" s="382" t="s">
        <v>788</v>
      </c>
      <c r="E62" s="383" t="s">
        <v>30</v>
      </c>
      <c r="F62" s="381" t="s">
        <v>27</v>
      </c>
      <c r="G62" s="381" t="s">
        <v>4</v>
      </c>
      <c r="H62" s="381" t="s">
        <v>116</v>
      </c>
      <c r="I62" s="803">
        <v>511.45</v>
      </c>
    </row>
    <row r="63" spans="2:9" ht="20.25" customHeight="1" x14ac:dyDescent="0.25">
      <c r="B63" s="1101"/>
      <c r="C63" s="384" t="s">
        <v>120</v>
      </c>
      <c r="D63" s="385" t="s">
        <v>789</v>
      </c>
      <c r="E63" s="386" t="s">
        <v>40</v>
      </c>
      <c r="F63" s="384" t="s">
        <v>44</v>
      </c>
      <c r="G63" s="384" t="s">
        <v>2</v>
      </c>
      <c r="H63" s="384" t="s">
        <v>105</v>
      </c>
      <c r="I63" s="802">
        <v>105.64497</v>
      </c>
    </row>
    <row r="64" spans="2:9" ht="20.25" customHeight="1" x14ac:dyDescent="0.25">
      <c r="B64" s="1101"/>
      <c r="C64" s="381" t="s">
        <v>120</v>
      </c>
      <c r="D64" s="382" t="s">
        <v>159</v>
      </c>
      <c r="E64" s="383" t="s">
        <v>160</v>
      </c>
      <c r="F64" s="381" t="s">
        <v>16</v>
      </c>
      <c r="G64" s="381" t="s">
        <v>1</v>
      </c>
      <c r="H64" s="381" t="s">
        <v>102</v>
      </c>
      <c r="I64" s="803">
        <v>410</v>
      </c>
    </row>
    <row r="65" spans="2:10" ht="20.25" customHeight="1" x14ac:dyDescent="0.25">
      <c r="B65" s="1101"/>
      <c r="C65" s="384" t="s">
        <v>120</v>
      </c>
      <c r="D65" s="385" t="s">
        <v>161</v>
      </c>
      <c r="E65" s="386" t="s">
        <v>790</v>
      </c>
      <c r="F65" s="384" t="s">
        <v>25</v>
      </c>
      <c r="G65" s="384" t="s">
        <v>1</v>
      </c>
      <c r="H65" s="384" t="s">
        <v>116</v>
      </c>
      <c r="I65" s="802">
        <v>654.9</v>
      </c>
    </row>
    <row r="66" spans="2:10" ht="20.25" customHeight="1" x14ac:dyDescent="0.25">
      <c r="B66" s="1101"/>
      <c r="C66" s="381" t="s">
        <v>120</v>
      </c>
      <c r="D66" s="382" t="s">
        <v>162</v>
      </c>
      <c r="E66" s="383" t="s">
        <v>163</v>
      </c>
      <c r="F66" s="381" t="s">
        <v>39</v>
      </c>
      <c r="G66" s="381" t="s">
        <v>1</v>
      </c>
      <c r="H66" s="381" t="s">
        <v>116</v>
      </c>
      <c r="I66" s="803">
        <v>1290</v>
      </c>
    </row>
    <row r="67" spans="2:10" ht="20.25" customHeight="1" x14ac:dyDescent="0.25">
      <c r="B67" s="1101"/>
      <c r="C67" s="384" t="s">
        <v>120</v>
      </c>
      <c r="D67" s="385" t="s">
        <v>791</v>
      </c>
      <c r="E67" s="386" t="s">
        <v>792</v>
      </c>
      <c r="F67" s="384" t="s">
        <v>13</v>
      </c>
      <c r="G67" s="384" t="s">
        <v>2</v>
      </c>
      <c r="H67" s="384" t="s">
        <v>116</v>
      </c>
      <c r="I67" s="802">
        <v>235</v>
      </c>
    </row>
    <row r="68" spans="2:10" ht="20.25" customHeight="1" x14ac:dyDescent="0.25">
      <c r="B68" s="1101"/>
      <c r="C68" s="381" t="s">
        <v>120</v>
      </c>
      <c r="D68" s="382" t="s">
        <v>793</v>
      </c>
      <c r="E68" s="383" t="s">
        <v>794</v>
      </c>
      <c r="F68" s="381" t="s">
        <v>15</v>
      </c>
      <c r="G68" s="381" t="s">
        <v>3</v>
      </c>
      <c r="H68" s="381" t="s">
        <v>116</v>
      </c>
      <c r="I68" s="803">
        <v>129.216736</v>
      </c>
    </row>
    <row r="69" spans="2:10" ht="20.25" customHeight="1" x14ac:dyDescent="0.25">
      <c r="B69" s="1101"/>
      <c r="C69" s="384" t="s">
        <v>120</v>
      </c>
      <c r="D69" s="385" t="s">
        <v>795</v>
      </c>
      <c r="E69" s="386" t="s">
        <v>796</v>
      </c>
      <c r="F69" s="384" t="s">
        <v>22</v>
      </c>
      <c r="G69" s="384" t="s">
        <v>2</v>
      </c>
      <c r="H69" s="384" t="s">
        <v>102</v>
      </c>
      <c r="I69" s="802">
        <v>288.60000000000002</v>
      </c>
    </row>
    <row r="70" spans="2:10" ht="20.25" customHeight="1" x14ac:dyDescent="0.25">
      <c r="B70" s="1101"/>
      <c r="C70" s="381" t="s">
        <v>120</v>
      </c>
      <c r="D70" s="382" t="s">
        <v>170</v>
      </c>
      <c r="E70" s="383" t="s">
        <v>171</v>
      </c>
      <c r="F70" s="381" t="s">
        <v>123</v>
      </c>
      <c r="G70" s="381" t="s">
        <v>1</v>
      </c>
      <c r="H70" s="381" t="s">
        <v>102</v>
      </c>
      <c r="I70" s="803">
        <v>2792</v>
      </c>
    </row>
    <row r="71" spans="2:10" ht="20.25" customHeight="1" x14ac:dyDescent="0.25">
      <c r="B71" s="1101"/>
      <c r="C71" s="384" t="s">
        <v>120</v>
      </c>
      <c r="D71" s="385" t="s">
        <v>172</v>
      </c>
      <c r="E71" s="386" t="s">
        <v>173</v>
      </c>
      <c r="F71" s="384" t="s">
        <v>32</v>
      </c>
      <c r="G71" s="384" t="s">
        <v>4</v>
      </c>
      <c r="H71" s="384" t="s">
        <v>102</v>
      </c>
      <c r="I71" s="802">
        <v>90.4</v>
      </c>
    </row>
    <row r="72" spans="2:10" ht="20.25" customHeight="1" thickBot="1" x14ac:dyDescent="0.3">
      <c r="B72" s="1102"/>
      <c r="C72" s="390" t="s">
        <v>120</v>
      </c>
      <c r="D72" s="388" t="s">
        <v>110</v>
      </c>
      <c r="E72" s="389" t="s">
        <v>21</v>
      </c>
      <c r="F72" s="390" t="s">
        <v>22</v>
      </c>
      <c r="G72" s="390" t="s">
        <v>1</v>
      </c>
      <c r="H72" s="390" t="s">
        <v>105</v>
      </c>
      <c r="I72" s="801">
        <v>2500</v>
      </c>
    </row>
    <row r="73" spans="2:10" ht="15.75" thickBot="1" x14ac:dyDescent="0.3">
      <c r="B73" s="402"/>
      <c r="C73" s="402"/>
      <c r="D73" s="402"/>
      <c r="E73" s="402"/>
      <c r="F73" s="402"/>
      <c r="G73" s="402"/>
      <c r="H73" s="402"/>
      <c r="I73" s="402"/>
    </row>
    <row r="74" spans="2:10" ht="15.75" thickBot="1" x14ac:dyDescent="0.3">
      <c r="B74" s="403" t="s">
        <v>0</v>
      </c>
      <c r="C74" s="404">
        <v>67</v>
      </c>
      <c r="D74" s="403" t="s">
        <v>175</v>
      </c>
      <c r="E74" s="403"/>
      <c r="F74" s="404"/>
      <c r="G74" s="404"/>
      <c r="H74" s="404"/>
      <c r="I74" s="807">
        <f>SUM(I6:I72)</f>
        <v>64071.402448233996</v>
      </c>
    </row>
    <row r="76" spans="2:10" ht="14.25" customHeight="1" x14ac:dyDescent="0.25">
      <c r="B76" s="789" t="s">
        <v>444</v>
      </c>
      <c r="C76" s="789"/>
      <c r="D76" s="789"/>
      <c r="E76" s="808"/>
      <c r="F76" s="789"/>
      <c r="G76" s="789"/>
      <c r="H76" s="789"/>
      <c r="I76" s="789"/>
    </row>
    <row r="77" spans="2:10" ht="14.25" customHeight="1" x14ac:dyDescent="0.25">
      <c r="B77" s="809" t="s">
        <v>446</v>
      </c>
      <c r="C77" s="809"/>
      <c r="D77" s="809"/>
      <c r="E77" s="810"/>
      <c r="F77" s="809"/>
      <c r="G77" s="809"/>
      <c r="H77" s="809"/>
      <c r="I77" s="809"/>
    </row>
    <row r="78" spans="2:10" ht="14.25" customHeight="1" x14ac:dyDescent="0.25">
      <c r="B78" s="790" t="s">
        <v>447</v>
      </c>
      <c r="C78" s="790"/>
      <c r="D78" s="790"/>
      <c r="E78" s="811"/>
      <c r="F78" s="790"/>
      <c r="G78" s="790"/>
      <c r="H78" s="790"/>
      <c r="I78" s="790"/>
    </row>
    <row r="79" spans="2:10" ht="26.25" customHeight="1" x14ac:dyDescent="0.25">
      <c r="B79" s="1103" t="s">
        <v>445</v>
      </c>
      <c r="C79" s="1103"/>
      <c r="D79" s="1103"/>
      <c r="E79" s="1103"/>
      <c r="F79" s="1103"/>
      <c r="G79" s="1103"/>
      <c r="H79" s="1103"/>
      <c r="I79" s="1103"/>
      <c r="J79" s="1103"/>
    </row>
  </sheetData>
  <mergeCells count="3">
    <mergeCell ref="B2:I2"/>
    <mergeCell ref="B27:B72"/>
    <mergeCell ref="B79:J79"/>
  </mergeCells>
  <pageMargins left="0.7" right="0.7" top="0.75" bottom="0.75" header="0.3" footer="0.3"/>
  <pageSetup scale="44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9099-5A3A-450A-818A-CC7CCEDB98C8}">
  <sheetPr codeName="Hoja24">
    <tabColor rgb="FF002060"/>
  </sheetPr>
  <dimension ref="B2:M95"/>
  <sheetViews>
    <sheetView showGridLines="0" view="pageBreakPreview" zoomScaleNormal="100" zoomScaleSheetLayoutView="100" workbookViewId="0">
      <selection sqref="A1:M95"/>
    </sheetView>
  </sheetViews>
  <sheetFormatPr baseColWidth="10" defaultColWidth="11.42578125" defaultRowHeight="15" x14ac:dyDescent="0.25"/>
  <cols>
    <col min="1" max="1" width="4.42578125" style="24" customWidth="1"/>
    <col min="2" max="2" width="14.140625" style="24" customWidth="1"/>
    <col min="3" max="3" width="27" style="24" bestFit="1" customWidth="1"/>
    <col min="4" max="4" width="42.5703125" style="24" customWidth="1"/>
    <col min="5" max="6" width="20.5703125" style="24" customWidth="1"/>
    <col min="7" max="7" width="13.28515625" style="24" customWidth="1"/>
    <col min="8" max="8" width="13.42578125" style="24" customWidth="1"/>
    <col min="9" max="9" width="20.28515625" style="24" bestFit="1" customWidth="1"/>
    <col min="10" max="10" width="26.28515625" style="24" bestFit="1" customWidth="1"/>
    <col min="11" max="11" width="34" style="24" bestFit="1" customWidth="1"/>
    <col min="12" max="12" width="22.42578125" style="25" bestFit="1" customWidth="1"/>
    <col min="13" max="13" width="3.5703125" style="25" customWidth="1"/>
    <col min="14" max="16384" width="11.42578125" style="24"/>
  </cols>
  <sheetData>
    <row r="2" spans="2:13" ht="28.5" customHeight="1" x14ac:dyDescent="0.25">
      <c r="B2" s="1114" t="s">
        <v>627</v>
      </c>
      <c r="C2" s="1114"/>
      <c r="D2" s="1114"/>
      <c r="E2" s="1114"/>
      <c r="F2" s="1114"/>
      <c r="G2" s="1114"/>
      <c r="H2" s="1114"/>
      <c r="I2" s="1114"/>
      <c r="J2" s="1114"/>
      <c r="K2" s="1114"/>
      <c r="L2" s="1114"/>
    </row>
    <row r="4" spans="2:13" s="26" customFormat="1" ht="48.75" customHeight="1" x14ac:dyDescent="0.25">
      <c r="B4" s="409" t="s">
        <v>6</v>
      </c>
      <c r="C4" s="409" t="s">
        <v>7</v>
      </c>
      <c r="D4" s="409" t="s">
        <v>8</v>
      </c>
      <c r="E4" s="409" t="s">
        <v>184</v>
      </c>
      <c r="F4" s="409" t="s">
        <v>9</v>
      </c>
      <c r="G4" s="409" t="s">
        <v>10</v>
      </c>
      <c r="H4" s="409" t="s">
        <v>11</v>
      </c>
      <c r="I4" s="409" t="s">
        <v>12</v>
      </c>
      <c r="J4" s="409" t="s">
        <v>625</v>
      </c>
      <c r="K4" s="409" t="s">
        <v>626</v>
      </c>
      <c r="L4" s="409" t="s">
        <v>185</v>
      </c>
      <c r="M4" s="27"/>
    </row>
    <row r="5" spans="2:13" s="26" customFormat="1" ht="15.75" customHeight="1" thickBot="1" x14ac:dyDescent="0.3">
      <c r="B5" s="27"/>
      <c r="C5" s="27"/>
      <c r="D5" s="27"/>
      <c r="E5" s="27"/>
      <c r="F5" s="27"/>
      <c r="G5" s="27"/>
      <c r="H5" s="27"/>
      <c r="I5" s="27"/>
      <c r="J5" s="27"/>
      <c r="L5" s="27"/>
      <c r="M5" s="27"/>
    </row>
    <row r="6" spans="2:13" ht="18" customHeight="1" thickTop="1" x14ac:dyDescent="0.25">
      <c r="B6" s="1105" t="s">
        <v>628</v>
      </c>
      <c r="C6" s="718" t="s">
        <v>629</v>
      </c>
      <c r="D6" s="410" t="s">
        <v>466</v>
      </c>
      <c r="E6" s="410" t="s">
        <v>27</v>
      </c>
      <c r="F6" s="410" t="s">
        <v>14</v>
      </c>
      <c r="G6" s="410" t="s">
        <v>1</v>
      </c>
      <c r="H6" s="411" t="s">
        <v>452</v>
      </c>
      <c r="I6" s="412" t="s">
        <v>630</v>
      </c>
      <c r="J6" s="412" t="s">
        <v>247</v>
      </c>
      <c r="K6" s="412" t="s">
        <v>247</v>
      </c>
      <c r="L6" s="413">
        <v>1</v>
      </c>
    </row>
    <row r="7" spans="2:13" ht="18" customHeight="1" x14ac:dyDescent="0.25">
      <c r="B7" s="1106"/>
      <c r="C7" s="719" t="s">
        <v>451</v>
      </c>
      <c r="D7" s="720" t="s">
        <v>43</v>
      </c>
      <c r="E7" s="720" t="s">
        <v>36</v>
      </c>
      <c r="F7" s="720" t="s">
        <v>14</v>
      </c>
      <c r="G7" s="720" t="s">
        <v>1</v>
      </c>
      <c r="H7" s="721" t="s">
        <v>452</v>
      </c>
      <c r="I7" s="722">
        <v>45631</v>
      </c>
      <c r="J7" s="722" t="s">
        <v>247</v>
      </c>
      <c r="K7" s="722" t="s">
        <v>247</v>
      </c>
      <c r="L7" s="723">
        <v>11.3025</v>
      </c>
    </row>
    <row r="8" spans="2:13" ht="18" customHeight="1" x14ac:dyDescent="0.25">
      <c r="B8" s="1106"/>
      <c r="C8" s="719" t="s">
        <v>631</v>
      </c>
      <c r="D8" s="720" t="s">
        <v>419</v>
      </c>
      <c r="E8" s="720" t="s">
        <v>36</v>
      </c>
      <c r="F8" s="720" t="s">
        <v>14</v>
      </c>
      <c r="G8" s="720" t="s">
        <v>1</v>
      </c>
      <c r="H8" s="721" t="s">
        <v>459</v>
      </c>
      <c r="I8" s="722" t="s">
        <v>630</v>
      </c>
      <c r="J8" s="722" t="s">
        <v>247</v>
      </c>
      <c r="K8" s="722" t="s">
        <v>247</v>
      </c>
      <c r="L8" s="723">
        <v>21</v>
      </c>
    </row>
    <row r="9" spans="2:13" ht="18" customHeight="1" x14ac:dyDescent="0.25">
      <c r="B9" s="1106"/>
      <c r="C9" s="719" t="s">
        <v>632</v>
      </c>
      <c r="D9" s="720" t="s">
        <v>633</v>
      </c>
      <c r="E9" s="720" t="s">
        <v>44</v>
      </c>
      <c r="F9" s="720" t="s">
        <v>14</v>
      </c>
      <c r="G9" s="720" t="s">
        <v>2</v>
      </c>
      <c r="H9" s="721" t="s">
        <v>452</v>
      </c>
      <c r="I9" s="722" t="s">
        <v>630</v>
      </c>
      <c r="J9" s="722" t="s">
        <v>247</v>
      </c>
      <c r="K9" s="722" t="s">
        <v>247</v>
      </c>
      <c r="L9" s="723">
        <v>1.3298464999999999</v>
      </c>
    </row>
    <row r="10" spans="2:13" ht="18" customHeight="1" x14ac:dyDescent="0.25">
      <c r="B10" s="1106"/>
      <c r="C10" s="719" t="s">
        <v>634</v>
      </c>
      <c r="D10" s="720" t="s">
        <v>633</v>
      </c>
      <c r="E10" s="720" t="s">
        <v>44</v>
      </c>
      <c r="F10" s="720" t="s">
        <v>14</v>
      </c>
      <c r="G10" s="720" t="s">
        <v>2</v>
      </c>
      <c r="H10" s="721" t="s">
        <v>452</v>
      </c>
      <c r="I10" s="722" t="s">
        <v>630</v>
      </c>
      <c r="J10" s="724" t="s">
        <v>247</v>
      </c>
      <c r="K10" s="724" t="s">
        <v>247</v>
      </c>
      <c r="L10" s="725">
        <v>1.155</v>
      </c>
    </row>
    <row r="11" spans="2:13" ht="18" customHeight="1" x14ac:dyDescent="0.25">
      <c r="B11" s="1106"/>
      <c r="C11" s="719" t="s">
        <v>453</v>
      </c>
      <c r="D11" s="720" t="s">
        <v>454</v>
      </c>
      <c r="E11" s="720" t="s">
        <v>32</v>
      </c>
      <c r="F11" s="720" t="s">
        <v>20</v>
      </c>
      <c r="G11" s="720" t="s">
        <v>3</v>
      </c>
      <c r="H11" s="721" t="s">
        <v>455</v>
      </c>
      <c r="I11" s="722" t="s">
        <v>630</v>
      </c>
      <c r="J11" s="722" t="s">
        <v>247</v>
      </c>
      <c r="K11" s="722" t="s">
        <v>247</v>
      </c>
      <c r="L11" s="723">
        <v>8.6171299999999995</v>
      </c>
    </row>
    <row r="12" spans="2:13" s="34" customFormat="1" ht="18" customHeight="1" x14ac:dyDescent="0.25">
      <c r="B12" s="1106"/>
      <c r="C12" s="719" t="s">
        <v>635</v>
      </c>
      <c r="D12" s="720" t="s">
        <v>131</v>
      </c>
      <c r="E12" s="720" t="s">
        <v>15</v>
      </c>
      <c r="F12" s="720" t="s">
        <v>14</v>
      </c>
      <c r="G12" s="720" t="s">
        <v>3</v>
      </c>
      <c r="H12" s="721" t="s">
        <v>636</v>
      </c>
      <c r="I12" s="722">
        <v>45040</v>
      </c>
      <c r="J12" s="722" t="s">
        <v>247</v>
      </c>
      <c r="K12" s="722" t="s">
        <v>247</v>
      </c>
      <c r="L12" s="723">
        <v>10</v>
      </c>
      <c r="M12" s="35"/>
    </row>
    <row r="13" spans="2:13" ht="18" customHeight="1" x14ac:dyDescent="0.25">
      <c r="B13" s="1106"/>
      <c r="C13" s="719" t="s">
        <v>195</v>
      </c>
      <c r="D13" s="720" t="s">
        <v>456</v>
      </c>
      <c r="E13" s="720" t="s">
        <v>33</v>
      </c>
      <c r="F13" s="720" t="s">
        <v>14</v>
      </c>
      <c r="G13" s="720" t="s">
        <v>4</v>
      </c>
      <c r="H13" s="721" t="s">
        <v>23</v>
      </c>
      <c r="I13" s="722">
        <v>45411</v>
      </c>
      <c r="J13" s="722" t="s">
        <v>247</v>
      </c>
      <c r="K13" s="722" t="s">
        <v>247</v>
      </c>
      <c r="L13" s="723">
        <v>5</v>
      </c>
    </row>
    <row r="14" spans="2:13" ht="18" customHeight="1" x14ac:dyDescent="0.25">
      <c r="B14" s="1106"/>
      <c r="C14" s="719" t="s">
        <v>457</v>
      </c>
      <c r="D14" s="720" t="s">
        <v>458</v>
      </c>
      <c r="E14" s="720" t="s">
        <v>45</v>
      </c>
      <c r="F14" s="720" t="s">
        <v>20</v>
      </c>
      <c r="G14" s="720" t="s">
        <v>5</v>
      </c>
      <c r="H14" s="721" t="s">
        <v>459</v>
      </c>
      <c r="I14" s="722">
        <v>45604</v>
      </c>
      <c r="J14" s="722" t="s">
        <v>247</v>
      </c>
      <c r="K14" s="722" t="s">
        <v>247</v>
      </c>
      <c r="L14" s="723">
        <v>10.656000000000001</v>
      </c>
    </row>
    <row r="15" spans="2:13" ht="18" customHeight="1" x14ac:dyDescent="0.25">
      <c r="B15" s="1106"/>
      <c r="C15" s="719" t="s">
        <v>637</v>
      </c>
      <c r="D15" s="720" t="s">
        <v>638</v>
      </c>
      <c r="E15" s="720" t="s">
        <v>134</v>
      </c>
      <c r="F15" s="720" t="s">
        <v>14</v>
      </c>
      <c r="G15" s="720" t="s">
        <v>1</v>
      </c>
      <c r="H15" s="721" t="s">
        <v>452</v>
      </c>
      <c r="I15" s="722">
        <v>45574</v>
      </c>
      <c r="J15" s="722" t="s">
        <v>247</v>
      </c>
      <c r="K15" s="722" t="s">
        <v>247</v>
      </c>
      <c r="L15" s="723">
        <v>5.89</v>
      </c>
    </row>
    <row r="16" spans="2:13" ht="18" customHeight="1" x14ac:dyDescent="0.25">
      <c r="B16" s="1106"/>
      <c r="C16" s="719" t="s">
        <v>639</v>
      </c>
      <c r="D16" s="720" t="s">
        <v>640</v>
      </c>
      <c r="E16" s="720" t="s">
        <v>26</v>
      </c>
      <c r="F16" s="720" t="s">
        <v>14</v>
      </c>
      <c r="G16" s="720" t="s">
        <v>1</v>
      </c>
      <c r="H16" s="721" t="s">
        <v>186</v>
      </c>
      <c r="I16" s="722">
        <v>45700</v>
      </c>
      <c r="J16" s="722" t="s">
        <v>247</v>
      </c>
      <c r="K16" s="722" t="s">
        <v>247</v>
      </c>
      <c r="L16" s="723">
        <v>1.3136779999999999</v>
      </c>
    </row>
    <row r="17" spans="2:13" ht="18" customHeight="1" x14ac:dyDescent="0.25">
      <c r="B17" s="1106"/>
      <c r="C17" s="719" t="s">
        <v>188</v>
      </c>
      <c r="D17" s="720" t="s">
        <v>29</v>
      </c>
      <c r="E17" s="720" t="s">
        <v>26</v>
      </c>
      <c r="F17" s="720" t="s">
        <v>14</v>
      </c>
      <c r="G17" s="720" t="s">
        <v>1</v>
      </c>
      <c r="H17" s="721" t="s">
        <v>452</v>
      </c>
      <c r="I17" s="722" t="s">
        <v>630</v>
      </c>
      <c r="J17" s="722" t="s">
        <v>247</v>
      </c>
      <c r="K17" s="722" t="s">
        <v>247</v>
      </c>
      <c r="L17" s="723">
        <v>11.225899999999999</v>
      </c>
    </row>
    <row r="18" spans="2:13" ht="18" customHeight="1" x14ac:dyDescent="0.25">
      <c r="B18" s="1106"/>
      <c r="C18" s="719" t="s">
        <v>641</v>
      </c>
      <c r="D18" s="720" t="s">
        <v>192</v>
      </c>
      <c r="E18" s="720" t="s">
        <v>36</v>
      </c>
      <c r="F18" s="720" t="s">
        <v>14</v>
      </c>
      <c r="G18" s="720" t="s">
        <v>1</v>
      </c>
      <c r="H18" s="721" t="s">
        <v>452</v>
      </c>
      <c r="I18" s="722" t="s">
        <v>630</v>
      </c>
      <c r="J18" s="722" t="s">
        <v>247</v>
      </c>
      <c r="K18" s="722" t="s">
        <v>247</v>
      </c>
      <c r="L18" s="723">
        <v>3.694</v>
      </c>
    </row>
    <row r="19" spans="2:13" s="34" customFormat="1" ht="18" customHeight="1" x14ac:dyDescent="0.25">
      <c r="B19" s="1106"/>
      <c r="C19" s="719" t="s">
        <v>196</v>
      </c>
      <c r="D19" s="720" t="s">
        <v>30</v>
      </c>
      <c r="E19" s="720" t="s">
        <v>27</v>
      </c>
      <c r="F19" s="720" t="s">
        <v>20</v>
      </c>
      <c r="G19" s="720" t="s">
        <v>4</v>
      </c>
      <c r="H19" s="721" t="s">
        <v>452</v>
      </c>
      <c r="I19" s="722">
        <v>45117</v>
      </c>
      <c r="J19" s="722" t="s">
        <v>247</v>
      </c>
      <c r="K19" s="722" t="s">
        <v>247</v>
      </c>
      <c r="L19" s="723">
        <v>2.5</v>
      </c>
      <c r="M19" s="35"/>
    </row>
    <row r="20" spans="2:13" s="34" customFormat="1" ht="18" customHeight="1" x14ac:dyDescent="0.25">
      <c r="B20" s="1106"/>
      <c r="C20" s="719" t="s">
        <v>50</v>
      </c>
      <c r="D20" s="720" t="s">
        <v>30</v>
      </c>
      <c r="E20" s="720" t="s">
        <v>44</v>
      </c>
      <c r="F20" s="720" t="s">
        <v>14</v>
      </c>
      <c r="G20" s="720" t="s">
        <v>1</v>
      </c>
      <c r="H20" s="721" t="s">
        <v>452</v>
      </c>
      <c r="I20" s="722">
        <v>44791</v>
      </c>
      <c r="J20" s="722" t="s">
        <v>247</v>
      </c>
      <c r="K20" s="722" t="s">
        <v>247</v>
      </c>
      <c r="L20" s="723">
        <v>2.2999999999999998</v>
      </c>
      <c r="M20" s="35"/>
    </row>
    <row r="21" spans="2:13" s="34" customFormat="1" ht="18" customHeight="1" x14ac:dyDescent="0.25">
      <c r="B21" s="1106"/>
      <c r="C21" s="719" t="s">
        <v>642</v>
      </c>
      <c r="D21" s="720" t="s">
        <v>643</v>
      </c>
      <c r="E21" s="720" t="s">
        <v>36</v>
      </c>
      <c r="F21" s="720" t="s">
        <v>14</v>
      </c>
      <c r="G21" s="720" t="s">
        <v>1</v>
      </c>
      <c r="H21" s="721" t="s">
        <v>644</v>
      </c>
      <c r="I21" s="722">
        <v>45586</v>
      </c>
      <c r="J21" s="722" t="s">
        <v>247</v>
      </c>
      <c r="K21" s="722" t="s">
        <v>247</v>
      </c>
      <c r="L21" s="723">
        <v>21</v>
      </c>
      <c r="M21" s="35"/>
    </row>
    <row r="22" spans="2:13" ht="18" customHeight="1" x14ac:dyDescent="0.25">
      <c r="B22" s="1106"/>
      <c r="C22" s="719" t="s">
        <v>51</v>
      </c>
      <c r="D22" s="720" t="s">
        <v>52</v>
      </c>
      <c r="E22" s="720" t="s">
        <v>25</v>
      </c>
      <c r="F22" s="720" t="s">
        <v>14</v>
      </c>
      <c r="G22" s="720" t="s">
        <v>4</v>
      </c>
      <c r="H22" s="721" t="s">
        <v>452</v>
      </c>
      <c r="I22" s="722">
        <v>45169</v>
      </c>
      <c r="J22" s="722" t="s">
        <v>247</v>
      </c>
      <c r="K22" s="722" t="s">
        <v>247</v>
      </c>
      <c r="L22" s="723">
        <v>5.1735199999999999</v>
      </c>
    </row>
    <row r="23" spans="2:13" ht="18" customHeight="1" x14ac:dyDescent="0.25">
      <c r="B23" s="1106"/>
      <c r="C23" s="719" t="s">
        <v>645</v>
      </c>
      <c r="D23" s="720" t="s">
        <v>142</v>
      </c>
      <c r="E23" s="720" t="s">
        <v>22</v>
      </c>
      <c r="F23" s="720" t="s">
        <v>14</v>
      </c>
      <c r="G23" s="720" t="s">
        <v>1</v>
      </c>
      <c r="H23" s="721" t="s">
        <v>646</v>
      </c>
      <c r="I23" s="722">
        <v>45317</v>
      </c>
      <c r="J23" s="722" t="s">
        <v>247</v>
      </c>
      <c r="K23" s="722" t="s">
        <v>247</v>
      </c>
      <c r="L23" s="723">
        <v>10</v>
      </c>
    </row>
    <row r="24" spans="2:13" ht="18" customHeight="1" x14ac:dyDescent="0.25">
      <c r="B24" s="1106"/>
      <c r="C24" s="719" t="s">
        <v>460</v>
      </c>
      <c r="D24" s="720" t="s">
        <v>31</v>
      </c>
      <c r="E24" s="720" t="s">
        <v>32</v>
      </c>
      <c r="F24" s="720" t="s">
        <v>14</v>
      </c>
      <c r="G24" s="720" t="s">
        <v>3</v>
      </c>
      <c r="H24" s="721" t="s">
        <v>455</v>
      </c>
      <c r="I24" s="722" t="s">
        <v>630</v>
      </c>
      <c r="J24" s="722" t="s">
        <v>247</v>
      </c>
      <c r="K24" s="722" t="s">
        <v>247</v>
      </c>
      <c r="L24" s="723">
        <v>7.7644700000000002</v>
      </c>
    </row>
    <row r="25" spans="2:13" ht="18" customHeight="1" x14ac:dyDescent="0.25">
      <c r="B25" s="1106"/>
      <c r="C25" s="719" t="s">
        <v>647</v>
      </c>
      <c r="D25" s="720" t="s">
        <v>144</v>
      </c>
      <c r="E25" s="720" t="s">
        <v>36</v>
      </c>
      <c r="F25" s="720" t="s">
        <v>14</v>
      </c>
      <c r="G25" s="720" t="s">
        <v>1</v>
      </c>
      <c r="H25" s="721" t="s">
        <v>644</v>
      </c>
      <c r="I25" s="722">
        <v>45327</v>
      </c>
      <c r="J25" s="722" t="s">
        <v>247</v>
      </c>
      <c r="K25" s="722" t="s">
        <v>247</v>
      </c>
      <c r="L25" s="723">
        <v>22.515000000000001</v>
      </c>
    </row>
    <row r="26" spans="2:13" ht="18" customHeight="1" x14ac:dyDescent="0.25">
      <c r="B26" s="1106"/>
      <c r="C26" s="719" t="s">
        <v>648</v>
      </c>
      <c r="D26" s="720" t="s">
        <v>649</v>
      </c>
      <c r="E26" s="720" t="s">
        <v>15</v>
      </c>
      <c r="F26" s="720" t="s">
        <v>20</v>
      </c>
      <c r="G26" s="720" t="s">
        <v>1</v>
      </c>
      <c r="H26" s="721" t="s">
        <v>452</v>
      </c>
      <c r="I26" s="722" t="s">
        <v>630</v>
      </c>
      <c r="J26" s="722" t="s">
        <v>247</v>
      </c>
      <c r="K26" s="722" t="s">
        <v>247</v>
      </c>
      <c r="L26" s="723">
        <v>5.63</v>
      </c>
    </row>
    <row r="27" spans="2:13" ht="18" customHeight="1" x14ac:dyDescent="0.25">
      <c r="B27" s="1106"/>
      <c r="C27" s="719" t="s">
        <v>650</v>
      </c>
      <c r="D27" s="720" t="s">
        <v>651</v>
      </c>
      <c r="E27" s="720" t="s">
        <v>33</v>
      </c>
      <c r="F27" s="720" t="s">
        <v>14</v>
      </c>
      <c r="G27" s="720" t="s">
        <v>652</v>
      </c>
      <c r="H27" s="721" t="s">
        <v>452</v>
      </c>
      <c r="I27" s="722" t="s">
        <v>630</v>
      </c>
      <c r="J27" s="722" t="s">
        <v>247</v>
      </c>
      <c r="K27" s="722" t="s">
        <v>247</v>
      </c>
      <c r="L27" s="723">
        <v>10.0114</v>
      </c>
    </row>
    <row r="28" spans="2:13" ht="18" customHeight="1" x14ac:dyDescent="0.25">
      <c r="B28" s="1106"/>
      <c r="C28" s="719" t="s">
        <v>653</v>
      </c>
      <c r="D28" s="720" t="s">
        <v>654</v>
      </c>
      <c r="E28" s="720" t="s">
        <v>25</v>
      </c>
      <c r="F28" s="720" t="s">
        <v>20</v>
      </c>
      <c r="G28" s="720" t="s">
        <v>4</v>
      </c>
      <c r="H28" s="721" t="s">
        <v>452</v>
      </c>
      <c r="I28" s="722" t="s">
        <v>630</v>
      </c>
      <c r="J28" s="722" t="s">
        <v>247</v>
      </c>
      <c r="K28" s="722" t="s">
        <v>247</v>
      </c>
      <c r="L28" s="723">
        <v>2.7280929999999999</v>
      </c>
    </row>
    <row r="29" spans="2:13" ht="18" customHeight="1" x14ac:dyDescent="0.25">
      <c r="B29" s="1106"/>
      <c r="C29" s="719" t="s">
        <v>655</v>
      </c>
      <c r="D29" s="720" t="s">
        <v>656</v>
      </c>
      <c r="E29" s="720" t="s">
        <v>16</v>
      </c>
      <c r="F29" s="720" t="s">
        <v>14</v>
      </c>
      <c r="G29" s="720" t="s">
        <v>1</v>
      </c>
      <c r="H29" s="721" t="s">
        <v>186</v>
      </c>
      <c r="I29" s="722">
        <v>44888</v>
      </c>
      <c r="J29" s="722" t="s">
        <v>247</v>
      </c>
      <c r="K29" s="722" t="s">
        <v>247</v>
      </c>
      <c r="L29" s="723">
        <v>1.8</v>
      </c>
    </row>
    <row r="30" spans="2:13" ht="18" customHeight="1" x14ac:dyDescent="0.25">
      <c r="B30" s="1106"/>
      <c r="C30" s="719" t="s">
        <v>657</v>
      </c>
      <c r="D30" s="720" t="s">
        <v>136</v>
      </c>
      <c r="E30" s="720" t="s">
        <v>36</v>
      </c>
      <c r="F30" s="720" t="s">
        <v>20</v>
      </c>
      <c r="G30" s="720" t="s">
        <v>1</v>
      </c>
      <c r="H30" s="721" t="s">
        <v>452</v>
      </c>
      <c r="I30" s="722">
        <v>45631</v>
      </c>
      <c r="J30" s="722" t="s">
        <v>247</v>
      </c>
      <c r="K30" s="722" t="s">
        <v>247</v>
      </c>
      <c r="L30" s="723">
        <v>3.5156000000000001</v>
      </c>
    </row>
    <row r="31" spans="2:13" ht="18" customHeight="1" x14ac:dyDescent="0.25">
      <c r="B31" s="1106"/>
      <c r="C31" s="719" t="s">
        <v>57</v>
      </c>
      <c r="D31" s="720" t="s">
        <v>58</v>
      </c>
      <c r="E31" s="720" t="s">
        <v>16</v>
      </c>
      <c r="F31" s="720" t="s">
        <v>14</v>
      </c>
      <c r="G31" s="720" t="s">
        <v>3</v>
      </c>
      <c r="H31" s="720" t="s">
        <v>59</v>
      </c>
      <c r="I31" s="720" t="s">
        <v>630</v>
      </c>
      <c r="J31" s="720" t="s">
        <v>247</v>
      </c>
      <c r="K31" s="720" t="s">
        <v>247</v>
      </c>
      <c r="L31" s="723">
        <v>6.9361040000000003</v>
      </c>
    </row>
    <row r="32" spans="2:13" ht="18" customHeight="1" x14ac:dyDescent="0.25">
      <c r="B32" s="1106"/>
      <c r="C32" s="719" t="s">
        <v>658</v>
      </c>
      <c r="D32" s="720" t="s">
        <v>416</v>
      </c>
      <c r="E32" s="720" t="s">
        <v>45</v>
      </c>
      <c r="F32" s="720" t="s">
        <v>20</v>
      </c>
      <c r="G32" s="720" t="s">
        <v>1</v>
      </c>
      <c r="H32" s="721" t="s">
        <v>659</v>
      </c>
      <c r="I32" s="722">
        <v>45709</v>
      </c>
      <c r="J32" s="722" t="s">
        <v>247</v>
      </c>
      <c r="K32" s="722" t="s">
        <v>247</v>
      </c>
      <c r="L32" s="723">
        <v>285.92272804000004</v>
      </c>
    </row>
    <row r="33" spans="2:13" ht="18" customHeight="1" x14ac:dyDescent="0.25">
      <c r="B33" s="1106"/>
      <c r="C33" s="719" t="s">
        <v>660</v>
      </c>
      <c r="D33" s="720" t="s">
        <v>661</v>
      </c>
      <c r="E33" s="720" t="s">
        <v>13</v>
      </c>
      <c r="F33" s="720" t="s">
        <v>20</v>
      </c>
      <c r="G33" s="720" t="s">
        <v>2</v>
      </c>
      <c r="H33" s="721" t="s">
        <v>452</v>
      </c>
      <c r="I33" s="722" t="s">
        <v>630</v>
      </c>
      <c r="J33" s="722" t="s">
        <v>247</v>
      </c>
      <c r="K33" s="722" t="s">
        <v>247</v>
      </c>
      <c r="L33" s="723">
        <v>1.01229445</v>
      </c>
    </row>
    <row r="34" spans="2:13" ht="18" customHeight="1" x14ac:dyDescent="0.25">
      <c r="B34" s="1106"/>
      <c r="C34" s="719" t="s">
        <v>189</v>
      </c>
      <c r="D34" s="720" t="s">
        <v>662</v>
      </c>
      <c r="E34" s="720" t="s">
        <v>33</v>
      </c>
      <c r="F34" s="720" t="s">
        <v>14</v>
      </c>
      <c r="G34" s="720" t="s">
        <v>1</v>
      </c>
      <c r="H34" s="721" t="s">
        <v>59</v>
      </c>
      <c r="I34" s="722" t="s">
        <v>630</v>
      </c>
      <c r="J34" s="722" t="s">
        <v>247</v>
      </c>
      <c r="K34" s="722" t="s">
        <v>247</v>
      </c>
      <c r="L34" s="723">
        <v>20</v>
      </c>
    </row>
    <row r="35" spans="2:13" s="34" customFormat="1" ht="18" customHeight="1" x14ac:dyDescent="0.25">
      <c r="B35" s="1106"/>
      <c r="C35" s="719" t="s">
        <v>663</v>
      </c>
      <c r="D35" s="720" t="s">
        <v>664</v>
      </c>
      <c r="E35" s="720" t="s">
        <v>36</v>
      </c>
      <c r="F35" s="720" t="s">
        <v>14</v>
      </c>
      <c r="G35" s="720" t="s">
        <v>1</v>
      </c>
      <c r="H35" s="721" t="s">
        <v>452</v>
      </c>
      <c r="I35" s="722" t="s">
        <v>630</v>
      </c>
      <c r="J35" s="722" t="s">
        <v>247</v>
      </c>
      <c r="K35" s="722" t="s">
        <v>247</v>
      </c>
      <c r="L35" s="723">
        <v>2.7762690000000001</v>
      </c>
      <c r="M35" s="35"/>
    </row>
    <row r="36" spans="2:13" ht="18" customHeight="1" x14ac:dyDescent="0.25">
      <c r="B36" s="1106"/>
      <c r="C36" s="726" t="s">
        <v>665</v>
      </c>
      <c r="D36" s="414" t="s">
        <v>666</v>
      </c>
      <c r="E36" s="414" t="s">
        <v>45</v>
      </c>
      <c r="F36" s="414" t="s">
        <v>14</v>
      </c>
      <c r="G36" s="414" t="s">
        <v>2</v>
      </c>
      <c r="H36" s="415" t="s">
        <v>452</v>
      </c>
      <c r="I36" s="416" t="s">
        <v>630</v>
      </c>
      <c r="J36" s="416" t="s">
        <v>247</v>
      </c>
      <c r="K36" s="416" t="s">
        <v>247</v>
      </c>
      <c r="L36" s="417">
        <v>2</v>
      </c>
    </row>
    <row r="37" spans="2:13" ht="18" customHeight="1" x14ac:dyDescent="0.25">
      <c r="B37" s="1106"/>
      <c r="C37" s="727" t="s">
        <v>667</v>
      </c>
      <c r="D37" s="728" t="s">
        <v>40</v>
      </c>
      <c r="E37" s="728" t="s">
        <v>33</v>
      </c>
      <c r="F37" s="728" t="s">
        <v>20</v>
      </c>
      <c r="G37" s="728" t="s">
        <v>273</v>
      </c>
      <c r="H37" s="729" t="s">
        <v>17</v>
      </c>
      <c r="I37" s="730" t="s">
        <v>630</v>
      </c>
      <c r="J37" s="730" t="s">
        <v>247</v>
      </c>
      <c r="K37" s="730" t="s">
        <v>247</v>
      </c>
      <c r="L37" s="731">
        <v>104.5214</v>
      </c>
    </row>
    <row r="38" spans="2:13" ht="18" customHeight="1" x14ac:dyDescent="0.25">
      <c r="B38" s="1106"/>
      <c r="C38" s="726" t="s">
        <v>668</v>
      </c>
      <c r="D38" s="414" t="s">
        <v>29</v>
      </c>
      <c r="E38" s="414" t="s">
        <v>26</v>
      </c>
      <c r="F38" s="414" t="s">
        <v>14</v>
      </c>
      <c r="G38" s="414" t="s">
        <v>1</v>
      </c>
      <c r="H38" s="415" t="s">
        <v>186</v>
      </c>
      <c r="I38" s="416">
        <v>44750</v>
      </c>
      <c r="J38" s="416" t="s">
        <v>247</v>
      </c>
      <c r="K38" s="416" t="s">
        <v>247</v>
      </c>
      <c r="L38" s="417">
        <v>1.6544000000000001</v>
      </c>
    </row>
    <row r="39" spans="2:13" ht="18" customHeight="1" x14ac:dyDescent="0.25">
      <c r="B39" s="1106"/>
      <c r="C39" s="727" t="s">
        <v>468</v>
      </c>
      <c r="D39" s="728" t="s">
        <v>34</v>
      </c>
      <c r="E39" s="728" t="s">
        <v>28</v>
      </c>
      <c r="F39" s="728" t="s">
        <v>20</v>
      </c>
      <c r="G39" s="728" t="s">
        <v>3</v>
      </c>
      <c r="H39" s="728" t="s">
        <v>17</v>
      </c>
      <c r="I39" s="732">
        <v>45569</v>
      </c>
      <c r="J39" s="732" t="s">
        <v>247</v>
      </c>
      <c r="K39" s="732" t="s">
        <v>247</v>
      </c>
      <c r="L39" s="731">
        <v>28.68570064</v>
      </c>
    </row>
    <row r="40" spans="2:13" s="34" customFormat="1" ht="18" customHeight="1" x14ac:dyDescent="0.25">
      <c r="B40" s="1106"/>
      <c r="C40" s="726" t="s">
        <v>669</v>
      </c>
      <c r="D40" s="414" t="s">
        <v>100</v>
      </c>
      <c r="E40" s="414" t="s">
        <v>26</v>
      </c>
      <c r="F40" s="414" t="s">
        <v>14</v>
      </c>
      <c r="G40" s="414" t="s">
        <v>2</v>
      </c>
      <c r="H40" s="415" t="s">
        <v>455</v>
      </c>
      <c r="I40" s="416" t="s">
        <v>630</v>
      </c>
      <c r="J40" s="416" t="s">
        <v>247</v>
      </c>
      <c r="K40" s="416" t="s">
        <v>247</v>
      </c>
      <c r="L40" s="417">
        <v>39.339342000000002</v>
      </c>
      <c r="M40" s="35"/>
    </row>
    <row r="41" spans="2:13" s="34" customFormat="1" ht="18" customHeight="1" x14ac:dyDescent="0.25">
      <c r="B41" s="1106"/>
      <c r="C41" s="727" t="s">
        <v>205</v>
      </c>
      <c r="D41" s="728" t="s">
        <v>670</v>
      </c>
      <c r="E41" s="728" t="s">
        <v>15</v>
      </c>
      <c r="F41" s="728" t="s">
        <v>20</v>
      </c>
      <c r="G41" s="728" t="s">
        <v>3</v>
      </c>
      <c r="H41" s="728" t="s">
        <v>452</v>
      </c>
      <c r="I41" s="732">
        <v>45026</v>
      </c>
      <c r="J41" s="732" t="s">
        <v>247</v>
      </c>
      <c r="K41" s="732" t="s">
        <v>247</v>
      </c>
      <c r="L41" s="731">
        <v>4.5</v>
      </c>
      <c r="M41" s="35"/>
    </row>
    <row r="42" spans="2:13" s="34" customFormat="1" ht="18" customHeight="1" x14ac:dyDescent="0.25">
      <c r="B42" s="1106"/>
      <c r="C42" s="726" t="s">
        <v>207</v>
      </c>
      <c r="D42" s="414" t="s">
        <v>40</v>
      </c>
      <c r="E42" s="414" t="s">
        <v>16</v>
      </c>
      <c r="F42" s="414" t="s">
        <v>14</v>
      </c>
      <c r="G42" s="414" t="s">
        <v>1</v>
      </c>
      <c r="H42" s="415" t="s">
        <v>459</v>
      </c>
      <c r="I42" s="416" t="s">
        <v>630</v>
      </c>
      <c r="J42" s="416" t="s">
        <v>247</v>
      </c>
      <c r="K42" s="416" t="s">
        <v>247</v>
      </c>
      <c r="L42" s="417">
        <v>6.25</v>
      </c>
      <c r="M42" s="35"/>
    </row>
    <row r="43" spans="2:13" s="34" customFormat="1" ht="18" customHeight="1" x14ac:dyDescent="0.25">
      <c r="B43" s="1106"/>
      <c r="C43" s="727" t="s">
        <v>190</v>
      </c>
      <c r="D43" s="728" t="s">
        <v>100</v>
      </c>
      <c r="E43" s="728" t="s">
        <v>19</v>
      </c>
      <c r="F43" s="728" t="s">
        <v>20</v>
      </c>
      <c r="G43" s="728" t="s">
        <v>2</v>
      </c>
      <c r="H43" s="729" t="s">
        <v>455</v>
      </c>
      <c r="I43" s="730" t="s">
        <v>630</v>
      </c>
      <c r="J43" s="730" t="s">
        <v>247</v>
      </c>
      <c r="K43" s="730" t="s">
        <v>247</v>
      </c>
      <c r="L43" s="731">
        <v>104.63661343</v>
      </c>
      <c r="M43" s="35"/>
    </row>
    <row r="44" spans="2:13" ht="18" customHeight="1" x14ac:dyDescent="0.25">
      <c r="B44" s="1106"/>
      <c r="C44" s="726" t="s">
        <v>474</v>
      </c>
      <c r="D44" s="414" t="s">
        <v>192</v>
      </c>
      <c r="E44" s="414" t="s">
        <v>26</v>
      </c>
      <c r="F44" s="414" t="s">
        <v>14</v>
      </c>
      <c r="G44" s="414" t="s">
        <v>4</v>
      </c>
      <c r="H44" s="415" t="s">
        <v>452</v>
      </c>
      <c r="I44" s="416">
        <v>45323</v>
      </c>
      <c r="J44" s="416" t="s">
        <v>247</v>
      </c>
      <c r="K44" s="416" t="s">
        <v>247</v>
      </c>
      <c r="L44" s="417">
        <v>2.8290000000000002</v>
      </c>
    </row>
    <row r="45" spans="2:13" ht="18" customHeight="1" x14ac:dyDescent="0.25">
      <c r="B45" s="1106"/>
      <c r="C45" s="727" t="s">
        <v>671</v>
      </c>
      <c r="D45" s="728" t="s">
        <v>192</v>
      </c>
      <c r="E45" s="728" t="s">
        <v>25</v>
      </c>
      <c r="F45" s="728" t="s">
        <v>14</v>
      </c>
      <c r="G45" s="728" t="s">
        <v>1</v>
      </c>
      <c r="H45" s="728" t="s">
        <v>452</v>
      </c>
      <c r="I45" s="416" t="s">
        <v>630</v>
      </c>
      <c r="J45" s="416" t="s">
        <v>247</v>
      </c>
      <c r="K45" s="416" t="s">
        <v>247</v>
      </c>
      <c r="L45" s="417">
        <v>2.52</v>
      </c>
    </row>
    <row r="46" spans="2:13" ht="18" customHeight="1" thickBot="1" x14ac:dyDescent="0.3">
      <c r="B46" s="1107"/>
      <c r="C46" s="733" t="s">
        <v>191</v>
      </c>
      <c r="D46" s="36" t="s">
        <v>29</v>
      </c>
      <c r="E46" s="36" t="s">
        <v>32</v>
      </c>
      <c r="F46" s="36" t="s">
        <v>14</v>
      </c>
      <c r="G46" s="36" t="s">
        <v>1</v>
      </c>
      <c r="H46" s="36" t="s">
        <v>672</v>
      </c>
      <c r="I46" s="37">
        <v>45484</v>
      </c>
      <c r="J46" s="37" t="s">
        <v>247</v>
      </c>
      <c r="K46" s="37" t="s">
        <v>247</v>
      </c>
      <c r="L46" s="38">
        <v>3.20434872</v>
      </c>
    </row>
    <row r="47" spans="2:13" s="34" customFormat="1" ht="18" customHeight="1" thickTop="1" x14ac:dyDescent="0.25">
      <c r="B47" s="1108" t="s">
        <v>673</v>
      </c>
      <c r="C47" s="734" t="s">
        <v>193</v>
      </c>
      <c r="D47" s="735" t="s">
        <v>194</v>
      </c>
      <c r="E47" s="735" t="s">
        <v>15</v>
      </c>
      <c r="F47" s="735" t="s">
        <v>20</v>
      </c>
      <c r="G47" s="735" t="s">
        <v>272</v>
      </c>
      <c r="H47" s="736" t="s">
        <v>59</v>
      </c>
      <c r="I47" s="737">
        <v>45280</v>
      </c>
      <c r="J47" s="737">
        <v>45343</v>
      </c>
      <c r="K47" s="737" t="s">
        <v>247</v>
      </c>
      <c r="L47" s="738">
        <v>3.5739999999999998</v>
      </c>
      <c r="M47" s="35"/>
    </row>
    <row r="48" spans="2:13" s="34" customFormat="1" ht="18" customHeight="1" x14ac:dyDescent="0.25">
      <c r="B48" s="1109"/>
      <c r="C48" s="739" t="s">
        <v>674</v>
      </c>
      <c r="D48" s="740" t="s">
        <v>37</v>
      </c>
      <c r="E48" s="740" t="s">
        <v>26</v>
      </c>
      <c r="F48" s="740" t="s">
        <v>14</v>
      </c>
      <c r="G48" s="740" t="s">
        <v>1</v>
      </c>
      <c r="H48" s="740" t="s">
        <v>186</v>
      </c>
      <c r="I48" s="741">
        <v>45645</v>
      </c>
      <c r="J48" s="741">
        <v>45672</v>
      </c>
      <c r="K48" s="742" t="s">
        <v>247</v>
      </c>
      <c r="L48" s="743">
        <v>2</v>
      </c>
      <c r="M48" s="35"/>
    </row>
    <row r="49" spans="2:13" s="34" customFormat="1" ht="18" customHeight="1" x14ac:dyDescent="0.25">
      <c r="B49" s="1109"/>
      <c r="C49" s="744" t="s">
        <v>675</v>
      </c>
      <c r="D49" s="745" t="s">
        <v>676</v>
      </c>
      <c r="E49" s="745" t="s">
        <v>19</v>
      </c>
      <c r="F49" s="745" t="s">
        <v>14</v>
      </c>
      <c r="G49" s="745" t="s">
        <v>5</v>
      </c>
      <c r="H49" s="745" t="s">
        <v>186</v>
      </c>
      <c r="I49" s="746">
        <v>45495</v>
      </c>
      <c r="J49" s="746">
        <v>45531</v>
      </c>
      <c r="K49" s="747" t="s">
        <v>247</v>
      </c>
      <c r="L49" s="748">
        <v>2</v>
      </c>
      <c r="M49" s="35"/>
    </row>
    <row r="50" spans="2:13" s="34" customFormat="1" ht="18" customHeight="1" x14ac:dyDescent="0.25">
      <c r="B50" s="1109"/>
      <c r="C50" s="749" t="s">
        <v>677</v>
      </c>
      <c r="D50" s="421" t="s">
        <v>676</v>
      </c>
      <c r="E50" s="421" t="s">
        <v>19</v>
      </c>
      <c r="F50" s="421" t="s">
        <v>14</v>
      </c>
      <c r="G50" s="421" t="s">
        <v>5</v>
      </c>
      <c r="H50" s="421" t="s">
        <v>186</v>
      </c>
      <c r="I50" s="422">
        <v>45673</v>
      </c>
      <c r="J50" s="422">
        <v>45705</v>
      </c>
      <c r="K50" s="750" t="s">
        <v>247</v>
      </c>
      <c r="L50" s="423">
        <v>2</v>
      </c>
      <c r="M50" s="35"/>
    </row>
    <row r="51" spans="2:13" s="34" customFormat="1" ht="18" customHeight="1" x14ac:dyDescent="0.25">
      <c r="B51" s="1109"/>
      <c r="C51" s="751" t="s">
        <v>678</v>
      </c>
      <c r="D51" s="418" t="s">
        <v>679</v>
      </c>
      <c r="E51" s="418" t="s">
        <v>28</v>
      </c>
      <c r="F51" s="418" t="s">
        <v>14</v>
      </c>
      <c r="G51" s="418" t="s">
        <v>1</v>
      </c>
      <c r="H51" s="418" t="s">
        <v>186</v>
      </c>
      <c r="I51" s="419">
        <v>45692</v>
      </c>
      <c r="J51" s="419">
        <v>45705</v>
      </c>
      <c r="K51" s="752" t="s">
        <v>247</v>
      </c>
      <c r="L51" s="420">
        <v>1.25</v>
      </c>
      <c r="M51" s="35"/>
    </row>
    <row r="52" spans="2:13" s="34" customFormat="1" ht="18" customHeight="1" x14ac:dyDescent="0.25">
      <c r="B52" s="1109"/>
      <c r="C52" s="751" t="s">
        <v>471</v>
      </c>
      <c r="D52" s="418" t="s">
        <v>472</v>
      </c>
      <c r="E52" s="418" t="s">
        <v>19</v>
      </c>
      <c r="F52" s="418" t="s">
        <v>14</v>
      </c>
      <c r="G52" s="418" t="s">
        <v>1</v>
      </c>
      <c r="H52" s="418" t="s">
        <v>452</v>
      </c>
      <c r="I52" s="419">
        <v>45243</v>
      </c>
      <c r="J52" s="419">
        <v>45287</v>
      </c>
      <c r="K52" s="752" t="s">
        <v>247</v>
      </c>
      <c r="L52" s="420">
        <v>1.0050399999999999</v>
      </c>
      <c r="M52" s="35"/>
    </row>
    <row r="53" spans="2:13" s="34" customFormat="1" ht="18" customHeight="1" x14ac:dyDescent="0.25">
      <c r="B53" s="1109"/>
      <c r="C53" s="751" t="s">
        <v>197</v>
      </c>
      <c r="D53" s="418" t="s">
        <v>31</v>
      </c>
      <c r="E53" s="418" t="s">
        <v>32</v>
      </c>
      <c r="F53" s="418" t="s">
        <v>14</v>
      </c>
      <c r="G53" s="418" t="s">
        <v>1</v>
      </c>
      <c r="H53" s="418" t="s">
        <v>452</v>
      </c>
      <c r="I53" s="419">
        <v>45351</v>
      </c>
      <c r="J53" s="419">
        <v>45376</v>
      </c>
      <c r="K53" s="752" t="s">
        <v>247</v>
      </c>
      <c r="L53" s="420">
        <v>4.37</v>
      </c>
      <c r="M53" s="35"/>
    </row>
    <row r="54" spans="2:13" s="34" customFormat="1" ht="18" customHeight="1" x14ac:dyDescent="0.25">
      <c r="B54" s="1109"/>
      <c r="C54" s="751" t="s">
        <v>680</v>
      </c>
      <c r="D54" s="418" t="s">
        <v>681</v>
      </c>
      <c r="E54" s="418" t="s">
        <v>16</v>
      </c>
      <c r="F54" s="418" t="s">
        <v>14</v>
      </c>
      <c r="G54" s="418" t="s">
        <v>3</v>
      </c>
      <c r="H54" s="418" t="s">
        <v>186</v>
      </c>
      <c r="I54" s="419">
        <v>45498</v>
      </c>
      <c r="J54" s="419">
        <v>45684</v>
      </c>
      <c r="K54" s="752" t="s">
        <v>247</v>
      </c>
      <c r="L54" s="420">
        <v>1.1246</v>
      </c>
      <c r="M54" s="35"/>
    </row>
    <row r="55" spans="2:13" s="34" customFormat="1" ht="18" customHeight="1" x14ac:dyDescent="0.25">
      <c r="B55" s="1109"/>
      <c r="C55" s="749" t="s">
        <v>198</v>
      </c>
      <c r="D55" s="421" t="s">
        <v>43</v>
      </c>
      <c r="E55" s="421" t="s">
        <v>36</v>
      </c>
      <c r="F55" s="421" t="s">
        <v>14</v>
      </c>
      <c r="G55" s="421" t="s">
        <v>1</v>
      </c>
      <c r="H55" s="421" t="s">
        <v>452</v>
      </c>
      <c r="I55" s="422">
        <v>45180</v>
      </c>
      <c r="J55" s="422">
        <v>45215</v>
      </c>
      <c r="K55" s="750" t="s">
        <v>247</v>
      </c>
      <c r="L55" s="423">
        <v>16.481000000000002</v>
      </c>
      <c r="M55" s="35"/>
    </row>
    <row r="56" spans="2:13" s="34" customFormat="1" ht="18" customHeight="1" x14ac:dyDescent="0.25">
      <c r="B56" s="1109"/>
      <c r="C56" s="751" t="s">
        <v>61</v>
      </c>
      <c r="D56" s="418" t="s">
        <v>41</v>
      </c>
      <c r="E56" s="418" t="s">
        <v>27</v>
      </c>
      <c r="F56" s="418" t="s">
        <v>14</v>
      </c>
      <c r="G56" s="418" t="s">
        <v>2</v>
      </c>
      <c r="H56" s="418" t="s">
        <v>452</v>
      </c>
      <c r="I56" s="419">
        <v>44651</v>
      </c>
      <c r="J56" s="419">
        <v>44755</v>
      </c>
      <c r="K56" s="752" t="s">
        <v>247</v>
      </c>
      <c r="L56" s="420">
        <v>1.4892000000000001</v>
      </c>
      <c r="M56" s="35"/>
    </row>
    <row r="57" spans="2:13" s="34" customFormat="1" ht="18" customHeight="1" x14ac:dyDescent="0.25">
      <c r="B57" s="1109"/>
      <c r="C57" s="749" t="s">
        <v>201</v>
      </c>
      <c r="D57" s="421" t="s">
        <v>31</v>
      </c>
      <c r="E57" s="421" t="s">
        <v>16</v>
      </c>
      <c r="F57" s="421" t="s">
        <v>14</v>
      </c>
      <c r="G57" s="421" t="s">
        <v>3</v>
      </c>
      <c r="H57" s="421" t="s">
        <v>452</v>
      </c>
      <c r="I57" s="422">
        <v>45226</v>
      </c>
      <c r="J57" s="422">
        <v>45259</v>
      </c>
      <c r="K57" s="750" t="s">
        <v>247</v>
      </c>
      <c r="L57" s="423">
        <v>6.8250000000000002</v>
      </c>
      <c r="M57" s="35"/>
    </row>
    <row r="58" spans="2:13" s="34" customFormat="1" ht="18" customHeight="1" x14ac:dyDescent="0.25">
      <c r="B58" s="1109"/>
      <c r="C58" s="753" t="s">
        <v>462</v>
      </c>
      <c r="D58" s="418" t="s">
        <v>463</v>
      </c>
      <c r="E58" s="418" t="s">
        <v>33</v>
      </c>
      <c r="F58" s="418" t="s">
        <v>14</v>
      </c>
      <c r="G58" s="418" t="s">
        <v>2</v>
      </c>
      <c r="H58" s="418" t="s">
        <v>452</v>
      </c>
      <c r="I58" s="419">
        <v>45470</v>
      </c>
      <c r="J58" s="419">
        <v>45520</v>
      </c>
      <c r="K58" s="752" t="s">
        <v>247</v>
      </c>
      <c r="L58" s="420">
        <v>6.61</v>
      </c>
      <c r="M58" s="35"/>
    </row>
    <row r="59" spans="2:13" s="34" customFormat="1" ht="18" customHeight="1" x14ac:dyDescent="0.25">
      <c r="B59" s="1109"/>
      <c r="C59" s="753" t="s">
        <v>464</v>
      </c>
      <c r="D59" s="418" t="s">
        <v>38</v>
      </c>
      <c r="E59" s="418" t="s">
        <v>36</v>
      </c>
      <c r="F59" s="418" t="s">
        <v>14</v>
      </c>
      <c r="G59" s="418" t="s">
        <v>1</v>
      </c>
      <c r="H59" s="418" t="s">
        <v>452</v>
      </c>
      <c r="I59" s="419">
        <v>45462</v>
      </c>
      <c r="J59" s="419">
        <v>45519</v>
      </c>
      <c r="K59" s="752" t="s">
        <v>247</v>
      </c>
      <c r="L59" s="420">
        <v>1.1868653200000001</v>
      </c>
      <c r="M59" s="35"/>
    </row>
    <row r="60" spans="2:13" s="34" customFormat="1" ht="18" customHeight="1" thickBot="1" x14ac:dyDescent="0.3">
      <c r="B60" s="1110"/>
      <c r="C60" s="754" t="s">
        <v>682</v>
      </c>
      <c r="D60" s="424" t="s">
        <v>683</v>
      </c>
      <c r="E60" s="427" t="s">
        <v>32</v>
      </c>
      <c r="F60" s="427" t="s">
        <v>14</v>
      </c>
      <c r="G60" s="424" t="s">
        <v>1</v>
      </c>
      <c r="H60" s="424" t="s">
        <v>186</v>
      </c>
      <c r="I60" s="425">
        <v>45426</v>
      </c>
      <c r="J60" s="425">
        <v>45607</v>
      </c>
      <c r="K60" s="755" t="s">
        <v>247</v>
      </c>
      <c r="L60" s="426">
        <v>2.33</v>
      </c>
      <c r="M60" s="35"/>
    </row>
    <row r="61" spans="2:13" s="34" customFormat="1" ht="18" customHeight="1" thickTop="1" x14ac:dyDescent="0.25">
      <c r="B61" s="1111" t="s">
        <v>684</v>
      </c>
      <c r="C61" s="756" t="s">
        <v>476</v>
      </c>
      <c r="D61" s="429" t="s">
        <v>477</v>
      </c>
      <c r="E61" s="428" t="s">
        <v>19</v>
      </c>
      <c r="F61" s="428" t="s">
        <v>14</v>
      </c>
      <c r="G61" s="429" t="s">
        <v>5</v>
      </c>
      <c r="H61" s="757" t="s">
        <v>186</v>
      </c>
      <c r="I61" s="758">
        <v>44256</v>
      </c>
      <c r="J61" s="758">
        <v>44291</v>
      </c>
      <c r="K61" s="758">
        <v>44498</v>
      </c>
      <c r="L61" s="759">
        <v>2</v>
      </c>
      <c r="M61" s="35"/>
    </row>
    <row r="62" spans="2:13" s="34" customFormat="1" ht="18" customHeight="1" x14ac:dyDescent="0.25">
      <c r="B62" s="1112"/>
      <c r="C62" s="760" t="s">
        <v>478</v>
      </c>
      <c r="D62" s="431" t="s">
        <v>685</v>
      </c>
      <c r="E62" s="430" t="s">
        <v>32</v>
      </c>
      <c r="F62" s="430" t="s">
        <v>14</v>
      </c>
      <c r="G62" s="431" t="s">
        <v>1</v>
      </c>
      <c r="H62" s="431" t="s">
        <v>186</v>
      </c>
      <c r="I62" s="432">
        <v>45195</v>
      </c>
      <c r="J62" s="432">
        <v>45250</v>
      </c>
      <c r="K62" s="432">
        <v>45336</v>
      </c>
      <c r="L62" s="433">
        <v>2.11</v>
      </c>
      <c r="M62" s="35"/>
    </row>
    <row r="63" spans="2:13" s="34" customFormat="1" ht="18" customHeight="1" x14ac:dyDescent="0.25">
      <c r="B63" s="1112"/>
      <c r="C63" s="760" t="s">
        <v>469</v>
      </c>
      <c r="D63" s="431" t="s">
        <v>136</v>
      </c>
      <c r="E63" s="430" t="s">
        <v>36</v>
      </c>
      <c r="F63" s="430" t="s">
        <v>20</v>
      </c>
      <c r="G63" s="431" t="s">
        <v>1</v>
      </c>
      <c r="H63" s="431" t="s">
        <v>452</v>
      </c>
      <c r="I63" s="432">
        <v>45309</v>
      </c>
      <c r="J63" s="432">
        <v>45327</v>
      </c>
      <c r="K63" s="431" t="s">
        <v>630</v>
      </c>
      <c r="L63" s="433">
        <v>3.55</v>
      </c>
      <c r="M63" s="35"/>
    </row>
    <row r="64" spans="2:13" s="34" customFormat="1" ht="18" customHeight="1" x14ac:dyDescent="0.25">
      <c r="B64" s="1112"/>
      <c r="C64" s="760" t="s">
        <v>46</v>
      </c>
      <c r="D64" s="431" t="s">
        <v>31</v>
      </c>
      <c r="E64" s="430" t="s">
        <v>32</v>
      </c>
      <c r="F64" s="430" t="s">
        <v>14</v>
      </c>
      <c r="G64" s="431" t="s">
        <v>3</v>
      </c>
      <c r="H64" s="431" t="s">
        <v>59</v>
      </c>
      <c r="I64" s="432">
        <v>45261</v>
      </c>
      <c r="J64" s="432">
        <v>45310</v>
      </c>
      <c r="K64" s="431" t="s">
        <v>630</v>
      </c>
      <c r="L64" s="433">
        <v>6.9</v>
      </c>
      <c r="M64" s="35"/>
    </row>
    <row r="65" spans="2:13" s="34" customFormat="1" ht="18" customHeight="1" x14ac:dyDescent="0.25">
      <c r="B65" s="1112"/>
      <c r="C65" s="760" t="s">
        <v>470</v>
      </c>
      <c r="D65" s="431" t="s">
        <v>136</v>
      </c>
      <c r="E65" s="430" t="s">
        <v>36</v>
      </c>
      <c r="F65" s="430" t="s">
        <v>20</v>
      </c>
      <c r="G65" s="431" t="s">
        <v>1</v>
      </c>
      <c r="H65" s="431" t="s">
        <v>452</v>
      </c>
      <c r="I65" s="432">
        <v>45336</v>
      </c>
      <c r="J65" s="432">
        <v>45377</v>
      </c>
      <c r="K65" s="431" t="s">
        <v>630</v>
      </c>
      <c r="L65" s="433">
        <v>3.55</v>
      </c>
      <c r="M65" s="35"/>
    </row>
    <row r="66" spans="2:13" s="34" customFormat="1" ht="18" customHeight="1" x14ac:dyDescent="0.25">
      <c r="B66" s="1112"/>
      <c r="C66" s="760" t="s">
        <v>686</v>
      </c>
      <c r="D66" s="431" t="s">
        <v>37</v>
      </c>
      <c r="E66" s="430" t="s">
        <v>39</v>
      </c>
      <c r="F66" s="430" t="s">
        <v>20</v>
      </c>
      <c r="G66" s="431" t="s">
        <v>1</v>
      </c>
      <c r="H66" s="431" t="s">
        <v>452</v>
      </c>
      <c r="I66" s="432">
        <v>45546</v>
      </c>
      <c r="J66" s="432">
        <v>45565</v>
      </c>
      <c r="K66" s="431" t="s">
        <v>630</v>
      </c>
      <c r="L66" s="433">
        <v>13.3</v>
      </c>
      <c r="M66" s="35"/>
    </row>
    <row r="67" spans="2:13" s="34" customFormat="1" ht="18" customHeight="1" x14ac:dyDescent="0.25">
      <c r="B67" s="1112"/>
      <c r="C67" s="760" t="s">
        <v>48</v>
      </c>
      <c r="D67" s="431" t="s">
        <v>31</v>
      </c>
      <c r="E67" s="430" t="s">
        <v>45</v>
      </c>
      <c r="F67" s="430" t="s">
        <v>14</v>
      </c>
      <c r="G67" s="431" t="s">
        <v>1</v>
      </c>
      <c r="H67" s="431" t="s">
        <v>452</v>
      </c>
      <c r="I67" s="432">
        <v>44424</v>
      </c>
      <c r="J67" s="432">
        <v>44459</v>
      </c>
      <c r="K67" s="432">
        <v>44881</v>
      </c>
      <c r="L67" s="433">
        <v>1.5760000000000001</v>
      </c>
      <c r="M67" s="35"/>
    </row>
    <row r="68" spans="2:13" s="34" customFormat="1" ht="18" customHeight="1" x14ac:dyDescent="0.25">
      <c r="B68" s="1112"/>
      <c r="C68" s="760" t="s">
        <v>53</v>
      </c>
      <c r="D68" s="431" t="s">
        <v>480</v>
      </c>
      <c r="E68" s="430" t="s">
        <v>33</v>
      </c>
      <c r="F68" s="430" t="s">
        <v>14</v>
      </c>
      <c r="G68" s="431" t="s">
        <v>2</v>
      </c>
      <c r="H68" s="431" t="s">
        <v>452</v>
      </c>
      <c r="I68" s="432">
        <v>44838</v>
      </c>
      <c r="J68" s="432">
        <v>44859</v>
      </c>
      <c r="K68" s="432">
        <v>45040</v>
      </c>
      <c r="L68" s="433">
        <v>1.5873699999999999</v>
      </c>
      <c r="M68" s="35"/>
    </row>
    <row r="69" spans="2:13" s="34" customFormat="1" ht="18" customHeight="1" x14ac:dyDescent="0.25">
      <c r="B69" s="1112"/>
      <c r="C69" s="760" t="s">
        <v>473</v>
      </c>
      <c r="D69" s="431" t="s">
        <v>466</v>
      </c>
      <c r="E69" s="430" t="s">
        <v>25</v>
      </c>
      <c r="F69" s="430" t="s">
        <v>14</v>
      </c>
      <c r="G69" s="431" t="s">
        <v>1</v>
      </c>
      <c r="H69" s="431" t="s">
        <v>452</v>
      </c>
      <c r="I69" s="432">
        <v>45309</v>
      </c>
      <c r="J69" s="432">
        <v>45330</v>
      </c>
      <c r="K69" s="432">
        <v>45666</v>
      </c>
      <c r="L69" s="433">
        <v>1.242</v>
      </c>
      <c r="M69" s="35"/>
    </row>
    <row r="70" spans="2:13" s="34" customFormat="1" ht="18" customHeight="1" x14ac:dyDescent="0.25">
      <c r="B70" s="1112"/>
      <c r="C70" s="760" t="s">
        <v>687</v>
      </c>
      <c r="D70" s="431" t="s">
        <v>40</v>
      </c>
      <c r="E70" s="430" t="s">
        <v>13</v>
      </c>
      <c r="F70" s="430" t="s">
        <v>14</v>
      </c>
      <c r="G70" s="431" t="s">
        <v>2</v>
      </c>
      <c r="H70" s="431" t="s">
        <v>186</v>
      </c>
      <c r="I70" s="432">
        <v>45460</v>
      </c>
      <c r="J70" s="432">
        <v>45643</v>
      </c>
      <c r="K70" s="431" t="s">
        <v>630</v>
      </c>
      <c r="L70" s="433">
        <v>3.45</v>
      </c>
      <c r="M70" s="35"/>
    </row>
    <row r="71" spans="2:13" s="34" customFormat="1" ht="18" customHeight="1" x14ac:dyDescent="0.25">
      <c r="B71" s="1112"/>
      <c r="C71" s="760" t="s">
        <v>688</v>
      </c>
      <c r="D71" s="431" t="s">
        <v>689</v>
      </c>
      <c r="E71" s="430" t="s">
        <v>25</v>
      </c>
      <c r="F71" s="430" t="s">
        <v>14</v>
      </c>
      <c r="G71" s="431" t="s">
        <v>2</v>
      </c>
      <c r="H71" s="431" t="s">
        <v>186</v>
      </c>
      <c r="I71" s="432">
        <v>45377</v>
      </c>
      <c r="J71" s="432">
        <v>45393</v>
      </c>
      <c r="K71" s="431" t="s">
        <v>630</v>
      </c>
      <c r="L71" s="433">
        <v>1.68</v>
      </c>
      <c r="M71" s="35"/>
    </row>
    <row r="72" spans="2:13" s="34" customFormat="1" ht="18" customHeight="1" x14ac:dyDescent="0.25">
      <c r="B72" s="1112"/>
      <c r="C72" s="760" t="s">
        <v>54</v>
      </c>
      <c r="D72" s="431" t="s">
        <v>55</v>
      </c>
      <c r="E72" s="430" t="s">
        <v>22</v>
      </c>
      <c r="F72" s="430" t="s">
        <v>20</v>
      </c>
      <c r="G72" s="431" t="s">
        <v>2</v>
      </c>
      <c r="H72" s="431" t="s">
        <v>56</v>
      </c>
      <c r="I72" s="432">
        <v>45217</v>
      </c>
      <c r="J72" s="432">
        <v>45244</v>
      </c>
      <c r="K72" s="431" t="s">
        <v>630</v>
      </c>
      <c r="L72" s="433">
        <v>9.99315</v>
      </c>
      <c r="M72" s="35"/>
    </row>
    <row r="73" spans="2:13" s="34" customFormat="1" ht="18" customHeight="1" x14ac:dyDescent="0.25">
      <c r="B73" s="1112"/>
      <c r="C73" s="760" t="s">
        <v>222</v>
      </c>
      <c r="D73" s="431" t="s">
        <v>35</v>
      </c>
      <c r="E73" s="430" t="s">
        <v>19</v>
      </c>
      <c r="F73" s="430" t="s">
        <v>14</v>
      </c>
      <c r="G73" s="431" t="s">
        <v>1</v>
      </c>
      <c r="H73" s="431" t="s">
        <v>23</v>
      </c>
      <c r="I73" s="432">
        <v>45091</v>
      </c>
      <c r="J73" s="432">
        <v>45119</v>
      </c>
      <c r="K73" s="432">
        <v>45156</v>
      </c>
      <c r="L73" s="433">
        <v>1.3</v>
      </c>
      <c r="M73" s="35"/>
    </row>
    <row r="74" spans="2:13" s="34" customFormat="1" ht="18" customHeight="1" x14ac:dyDescent="0.25">
      <c r="B74" s="1112"/>
      <c r="C74" s="760" t="s">
        <v>60</v>
      </c>
      <c r="D74" s="431" t="s">
        <v>31</v>
      </c>
      <c r="E74" s="430" t="s">
        <v>32</v>
      </c>
      <c r="F74" s="430" t="s">
        <v>14</v>
      </c>
      <c r="G74" s="431" t="s">
        <v>3</v>
      </c>
      <c r="H74" s="431" t="s">
        <v>452</v>
      </c>
      <c r="I74" s="432">
        <v>44678</v>
      </c>
      <c r="J74" s="432">
        <v>44727</v>
      </c>
      <c r="K74" s="432">
        <v>45140</v>
      </c>
      <c r="L74" s="433">
        <v>6.8250000000000002</v>
      </c>
      <c r="M74" s="35"/>
    </row>
    <row r="75" spans="2:13" s="34" customFormat="1" ht="18" customHeight="1" x14ac:dyDescent="0.25">
      <c r="B75" s="1112"/>
      <c r="C75" s="760" t="s">
        <v>461</v>
      </c>
      <c r="D75" s="431" t="s">
        <v>37</v>
      </c>
      <c r="E75" s="430" t="s">
        <v>39</v>
      </c>
      <c r="F75" s="430" t="s">
        <v>20</v>
      </c>
      <c r="G75" s="431" t="s">
        <v>1</v>
      </c>
      <c r="H75" s="431" t="s">
        <v>452</v>
      </c>
      <c r="I75" s="432">
        <v>45464</v>
      </c>
      <c r="J75" s="432">
        <v>45530</v>
      </c>
      <c r="K75" s="431" t="s">
        <v>630</v>
      </c>
      <c r="L75" s="433">
        <v>13.3</v>
      </c>
      <c r="M75" s="35"/>
    </row>
    <row r="76" spans="2:13" s="34" customFormat="1" ht="18" customHeight="1" x14ac:dyDescent="0.25">
      <c r="B76" s="1112"/>
      <c r="C76" s="760" t="s">
        <v>199</v>
      </c>
      <c r="D76" s="431" t="s">
        <v>31</v>
      </c>
      <c r="E76" s="430" t="s">
        <v>27</v>
      </c>
      <c r="F76" s="430" t="s">
        <v>14</v>
      </c>
      <c r="G76" s="431" t="s">
        <v>1</v>
      </c>
      <c r="H76" s="431" t="s">
        <v>59</v>
      </c>
      <c r="I76" s="432">
        <v>45240</v>
      </c>
      <c r="J76" s="432">
        <v>45261</v>
      </c>
      <c r="K76" s="431" t="s">
        <v>630</v>
      </c>
      <c r="L76" s="433">
        <v>6.9</v>
      </c>
      <c r="M76" s="35"/>
    </row>
    <row r="77" spans="2:13" s="34" customFormat="1" ht="18" customHeight="1" x14ac:dyDescent="0.25">
      <c r="B77" s="1112"/>
      <c r="C77" s="760" t="s">
        <v>200</v>
      </c>
      <c r="D77" s="431" t="s">
        <v>679</v>
      </c>
      <c r="E77" s="430" t="s">
        <v>19</v>
      </c>
      <c r="F77" s="430" t="s">
        <v>14</v>
      </c>
      <c r="G77" s="431" t="s">
        <v>1</v>
      </c>
      <c r="H77" s="431" t="s">
        <v>452</v>
      </c>
      <c r="I77" s="432">
        <v>45057</v>
      </c>
      <c r="J77" s="432">
        <v>45075</v>
      </c>
      <c r="K77" s="432">
        <v>45160</v>
      </c>
      <c r="L77" s="433">
        <v>8.5295299999999994</v>
      </c>
      <c r="M77" s="35"/>
    </row>
    <row r="78" spans="2:13" s="34" customFormat="1" ht="18" customHeight="1" x14ac:dyDescent="0.25">
      <c r="B78" s="1112"/>
      <c r="C78" s="760" t="s">
        <v>187</v>
      </c>
      <c r="D78" s="431" t="s">
        <v>481</v>
      </c>
      <c r="E78" s="430" t="s">
        <v>26</v>
      </c>
      <c r="F78" s="430" t="s">
        <v>14</v>
      </c>
      <c r="G78" s="431" t="s">
        <v>1</v>
      </c>
      <c r="H78" s="431" t="s">
        <v>186</v>
      </c>
      <c r="I78" s="432">
        <v>44893</v>
      </c>
      <c r="J78" s="432">
        <v>44909</v>
      </c>
      <c r="K78" s="432">
        <v>44924</v>
      </c>
      <c r="L78" s="433">
        <v>2.3597999999999999</v>
      </c>
      <c r="M78" s="35"/>
    </row>
    <row r="79" spans="2:13" s="34" customFormat="1" ht="18" customHeight="1" x14ac:dyDescent="0.25">
      <c r="B79" s="1112"/>
      <c r="C79" s="760" t="s">
        <v>47</v>
      </c>
      <c r="D79" s="431" t="s">
        <v>38</v>
      </c>
      <c r="E79" s="430" t="s">
        <v>32</v>
      </c>
      <c r="F79" s="430" t="s">
        <v>14</v>
      </c>
      <c r="G79" s="431" t="s">
        <v>1</v>
      </c>
      <c r="H79" s="431" t="s">
        <v>23</v>
      </c>
      <c r="I79" s="432">
        <v>45439</v>
      </c>
      <c r="J79" s="432">
        <v>45454</v>
      </c>
      <c r="K79" s="432">
        <v>45586</v>
      </c>
      <c r="L79" s="433">
        <v>2.5</v>
      </c>
      <c r="M79" s="35"/>
    </row>
    <row r="80" spans="2:13" s="34" customFormat="1" ht="18" customHeight="1" x14ac:dyDescent="0.25">
      <c r="B80" s="1112"/>
      <c r="C80" s="760" t="s">
        <v>49</v>
      </c>
      <c r="D80" s="431" t="s">
        <v>31</v>
      </c>
      <c r="E80" s="430" t="s">
        <v>45</v>
      </c>
      <c r="F80" s="430" t="s">
        <v>20</v>
      </c>
      <c r="G80" s="431" t="s">
        <v>1</v>
      </c>
      <c r="H80" s="431" t="s">
        <v>452</v>
      </c>
      <c r="I80" s="432">
        <v>44552</v>
      </c>
      <c r="J80" s="432">
        <v>44609</v>
      </c>
      <c r="K80" s="432">
        <v>44811</v>
      </c>
      <c r="L80" s="433">
        <v>8.5608000000000004</v>
      </c>
      <c r="M80" s="35"/>
    </row>
    <row r="81" spans="2:13" s="34" customFormat="1" ht="18" customHeight="1" x14ac:dyDescent="0.25">
      <c r="B81" s="1112"/>
      <c r="C81" s="760" t="s">
        <v>465</v>
      </c>
      <c r="D81" s="431" t="s">
        <v>466</v>
      </c>
      <c r="E81" s="430" t="s">
        <v>19</v>
      </c>
      <c r="F81" s="430" t="s">
        <v>14</v>
      </c>
      <c r="G81" s="431" t="s">
        <v>1</v>
      </c>
      <c r="H81" s="431" t="s">
        <v>59</v>
      </c>
      <c r="I81" s="432">
        <v>45594</v>
      </c>
      <c r="J81" s="432">
        <v>45614</v>
      </c>
      <c r="K81" s="432">
        <v>45630</v>
      </c>
      <c r="L81" s="433">
        <v>2.4</v>
      </c>
      <c r="M81" s="35"/>
    </row>
    <row r="82" spans="2:13" s="34" customFormat="1" ht="18" customHeight="1" x14ac:dyDescent="0.25">
      <c r="B82" s="1112"/>
      <c r="C82" s="760" t="s">
        <v>202</v>
      </c>
      <c r="D82" s="31" t="s">
        <v>223</v>
      </c>
      <c r="E82" s="30" t="s">
        <v>33</v>
      </c>
      <c r="F82" s="30" t="s">
        <v>14</v>
      </c>
      <c r="G82" s="31" t="s">
        <v>203</v>
      </c>
      <c r="H82" s="31" t="s">
        <v>452</v>
      </c>
      <c r="I82" s="32">
        <v>45050</v>
      </c>
      <c r="J82" s="32">
        <v>45114</v>
      </c>
      <c r="K82" s="32">
        <v>45540</v>
      </c>
      <c r="L82" s="33">
        <v>5.5996100000000002</v>
      </c>
      <c r="M82" s="35"/>
    </row>
    <row r="83" spans="2:13" s="34" customFormat="1" ht="18" customHeight="1" x14ac:dyDescent="0.25">
      <c r="B83" s="1112"/>
      <c r="C83" s="760" t="s">
        <v>467</v>
      </c>
      <c r="D83" s="761" t="s">
        <v>192</v>
      </c>
      <c r="E83" s="762" t="s">
        <v>25</v>
      </c>
      <c r="F83" s="762" t="s">
        <v>14</v>
      </c>
      <c r="G83" s="761" t="s">
        <v>1</v>
      </c>
      <c r="H83" s="761" t="s">
        <v>452</v>
      </c>
      <c r="I83" s="763">
        <v>45498</v>
      </c>
      <c r="J83" s="763">
        <v>45530</v>
      </c>
      <c r="K83" s="431" t="s">
        <v>630</v>
      </c>
      <c r="L83" s="764">
        <v>4.8608000000000002</v>
      </c>
      <c r="M83" s="35"/>
    </row>
    <row r="84" spans="2:13" s="34" customFormat="1" ht="18" customHeight="1" x14ac:dyDescent="0.25">
      <c r="B84" s="1112"/>
      <c r="C84" s="760" t="s">
        <v>204</v>
      </c>
      <c r="D84" s="761" t="s">
        <v>690</v>
      </c>
      <c r="E84" s="762" t="s">
        <v>15</v>
      </c>
      <c r="F84" s="762" t="s">
        <v>14</v>
      </c>
      <c r="G84" s="761" t="s">
        <v>1</v>
      </c>
      <c r="H84" s="761" t="s">
        <v>452</v>
      </c>
      <c r="I84" s="763">
        <v>45086</v>
      </c>
      <c r="J84" s="763">
        <v>45121</v>
      </c>
      <c r="K84" s="763">
        <v>45316</v>
      </c>
      <c r="L84" s="764">
        <v>28.5</v>
      </c>
      <c r="M84" s="35"/>
    </row>
    <row r="85" spans="2:13" s="34" customFormat="1" ht="18" customHeight="1" x14ac:dyDescent="0.25">
      <c r="B85" s="1112"/>
      <c r="C85" s="760" t="s">
        <v>482</v>
      </c>
      <c r="D85" s="431" t="s">
        <v>136</v>
      </c>
      <c r="E85" s="430" t="s">
        <v>36</v>
      </c>
      <c r="F85" s="430" t="s">
        <v>20</v>
      </c>
      <c r="G85" s="431" t="s">
        <v>1</v>
      </c>
      <c r="H85" s="431" t="s">
        <v>186</v>
      </c>
      <c r="I85" s="432">
        <v>45076</v>
      </c>
      <c r="J85" s="432">
        <v>45097</v>
      </c>
      <c r="K85" s="432">
        <v>45237</v>
      </c>
      <c r="L85" s="433">
        <v>2.0499999999999998</v>
      </c>
      <c r="M85" s="35"/>
    </row>
    <row r="86" spans="2:13" s="34" customFormat="1" ht="18" customHeight="1" x14ac:dyDescent="0.25">
      <c r="B86" s="1112"/>
      <c r="C86" s="760" t="s">
        <v>206</v>
      </c>
      <c r="D86" s="431" t="s">
        <v>691</v>
      </c>
      <c r="E86" s="430" t="s">
        <v>24</v>
      </c>
      <c r="F86" s="430" t="s">
        <v>14</v>
      </c>
      <c r="G86" s="431" t="s">
        <v>1</v>
      </c>
      <c r="H86" s="431" t="s">
        <v>452</v>
      </c>
      <c r="I86" s="432">
        <v>45163</v>
      </c>
      <c r="J86" s="432">
        <v>45243</v>
      </c>
      <c r="K86" s="431" t="s">
        <v>630</v>
      </c>
      <c r="L86" s="433">
        <v>4.0011999999999999</v>
      </c>
      <c r="M86" s="35"/>
    </row>
    <row r="87" spans="2:13" s="34" customFormat="1" ht="18" customHeight="1" x14ac:dyDescent="0.25">
      <c r="B87" s="1112"/>
      <c r="C87" s="760" t="s">
        <v>62</v>
      </c>
      <c r="D87" s="31" t="s">
        <v>42</v>
      </c>
      <c r="E87" s="30" t="s">
        <v>32</v>
      </c>
      <c r="F87" s="30" t="s">
        <v>14</v>
      </c>
      <c r="G87" s="31" t="s">
        <v>1</v>
      </c>
      <c r="H87" s="31" t="s">
        <v>479</v>
      </c>
      <c r="I87" s="32">
        <v>44922</v>
      </c>
      <c r="J87" s="32">
        <v>44965</v>
      </c>
      <c r="K87" s="32">
        <v>45105</v>
      </c>
      <c r="L87" s="33">
        <v>23.3333333</v>
      </c>
      <c r="M87" s="35"/>
    </row>
    <row r="88" spans="2:13" s="34" customFormat="1" ht="18" customHeight="1" x14ac:dyDescent="0.25">
      <c r="B88" s="1112"/>
      <c r="C88" s="760" t="s">
        <v>208</v>
      </c>
      <c r="D88" s="430" t="s">
        <v>483</v>
      </c>
      <c r="E88" s="762" t="s">
        <v>33</v>
      </c>
      <c r="F88" s="762" t="s">
        <v>14</v>
      </c>
      <c r="G88" s="761" t="s">
        <v>2</v>
      </c>
      <c r="H88" s="761" t="s">
        <v>59</v>
      </c>
      <c r="I88" s="763">
        <v>45008</v>
      </c>
      <c r="J88" s="763">
        <v>45036</v>
      </c>
      <c r="K88" s="763">
        <v>45174</v>
      </c>
      <c r="L88" s="764">
        <v>6.3959999999999999</v>
      </c>
      <c r="M88" s="35"/>
    </row>
    <row r="89" spans="2:13" s="34" customFormat="1" ht="18" customHeight="1" thickBot="1" x14ac:dyDescent="0.3">
      <c r="B89" s="1113"/>
      <c r="C89" s="765" t="s">
        <v>475</v>
      </c>
      <c r="D89" s="435" t="s">
        <v>29</v>
      </c>
      <c r="E89" s="434" t="s">
        <v>19</v>
      </c>
      <c r="F89" s="434" t="s">
        <v>14</v>
      </c>
      <c r="G89" s="435" t="s">
        <v>1</v>
      </c>
      <c r="H89" s="435" t="s">
        <v>186</v>
      </c>
      <c r="I89" s="436">
        <v>45148</v>
      </c>
      <c r="J89" s="436">
        <v>45198</v>
      </c>
      <c r="K89" s="436">
        <v>45469</v>
      </c>
      <c r="L89" s="437">
        <v>4.7131150000000002</v>
      </c>
      <c r="M89" s="35"/>
    </row>
    <row r="90" spans="2:13" s="34" customFormat="1" ht="18" customHeight="1" thickTop="1" thickBot="1" x14ac:dyDescent="0.3">
      <c r="C90" s="28"/>
      <c r="D90" s="29"/>
      <c r="E90" s="30"/>
      <c r="F90" s="30"/>
      <c r="G90" s="31"/>
      <c r="H90" s="31"/>
      <c r="I90" s="32"/>
      <c r="L90" s="35"/>
      <c r="M90" s="35"/>
    </row>
    <row r="91" spans="2:13" s="439" customFormat="1" ht="30.75" customHeight="1" thickTop="1" thickBot="1" x14ac:dyDescent="0.3">
      <c r="B91" s="1104" t="s">
        <v>692</v>
      </c>
      <c r="C91" s="1104"/>
      <c r="D91" s="1104"/>
      <c r="E91" s="1104"/>
      <c r="F91" s="1104"/>
      <c r="G91" s="1104"/>
      <c r="H91" s="1104"/>
      <c r="I91" s="1104"/>
      <c r="J91" s="438"/>
      <c r="K91" s="438"/>
      <c r="L91" s="438">
        <f t="shared" ref="L91" si="0">SUM(L6:L89)</f>
        <v>1039.2237513999999</v>
      </c>
      <c r="M91" s="440"/>
    </row>
    <row r="92" spans="2:13" ht="15.75" thickTop="1" x14ac:dyDescent="0.25"/>
    <row r="93" spans="2:13" x14ac:dyDescent="0.25">
      <c r="B93" s="441" t="s">
        <v>693</v>
      </c>
    </row>
    <row r="94" spans="2:13" x14ac:dyDescent="0.25">
      <c r="B94" s="441" t="s">
        <v>694</v>
      </c>
    </row>
    <row r="95" spans="2:13" x14ac:dyDescent="0.25">
      <c r="J95" s="442"/>
    </row>
  </sheetData>
  <mergeCells count="5">
    <mergeCell ref="B91:I91"/>
    <mergeCell ref="B6:B46"/>
    <mergeCell ref="B47:B60"/>
    <mergeCell ref="B61:B89"/>
    <mergeCell ref="B2:L2"/>
  </mergeCells>
  <pageMargins left="0.7" right="0.7" top="0.75" bottom="0.75" header="0.3" footer="0.3"/>
  <pageSetup scale="32" orientation="portrait" r:id="rId1"/>
  <colBreaks count="1" manualBreakCount="1">
    <brk id="13" max="8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24</vt:i4>
      </vt:variant>
    </vt:vector>
  </HeadingPairs>
  <TitlesOfParts>
    <vt:vector size="48" baseType="lpstr">
      <vt:lpstr>CONTENIDO</vt:lpstr>
      <vt:lpstr>1. PRODUCCIÓN METÁLICA</vt:lpstr>
      <vt:lpstr>2. PRODUCCIÓN EMPRESAS</vt:lpstr>
      <vt:lpstr>3. PRODUCCIÓN DEPARTAMENTOS </vt:lpstr>
      <vt:lpstr>4. NO METÁLICA</vt:lpstr>
      <vt:lpstr>4.1. NO METÁLICA DEPARTAMENTOS</vt:lpstr>
      <vt:lpstr>4.2. CARBONÍFERA</vt:lpstr>
      <vt:lpstr>5. MACROECONÓMICAS</vt:lpstr>
      <vt:lpstr>6. EXPORTACIONES</vt:lpstr>
      <vt:lpstr>6.1 EXPORTACIONES PART</vt:lpstr>
      <vt:lpstr>6.2 EXPORT PRODUCTOS</vt:lpstr>
      <vt:lpstr>7. INVERSIONES</vt:lpstr>
      <vt:lpstr>8. INVERSIONES TIPO</vt:lpstr>
      <vt:lpstr>9. INVERSIONES RUBRO</vt:lpstr>
      <vt:lpstr>10. EMPLEO</vt:lpstr>
      <vt:lpstr>11. EMPLEO-GÉNERO</vt:lpstr>
      <vt:lpstr>12. TRANSFERENCIAS</vt:lpstr>
      <vt:lpstr>13. TRANSFERENCIAS 2</vt:lpstr>
      <vt:lpstr>14. CATASTRO ACTIVIDAD</vt:lpstr>
      <vt:lpstr>14.1 ACTIVIDAD MINERA</vt:lpstr>
      <vt:lpstr>14.2 ÁREAS RESTRINGIDAS</vt:lpstr>
      <vt:lpstr>15. RECAUDACIÓN</vt:lpstr>
      <vt:lpstr>CPIM 2025</vt:lpstr>
      <vt:lpstr>CPEM 2025</vt:lpstr>
      <vt:lpstr>'1. PRODUCCIÓN METÁLICA'!Área_de_impresión</vt:lpstr>
      <vt:lpstr>'10. EMPLEO'!Área_de_impresión</vt:lpstr>
      <vt:lpstr>'11. EMPLEO-GÉNERO'!Área_de_impresión</vt:lpstr>
      <vt:lpstr>'12. TRANSFERENCIAS'!Área_de_impresión</vt:lpstr>
      <vt:lpstr>'13. TRANSFERENCIAS 2'!Área_de_impresión</vt:lpstr>
      <vt:lpstr>'14. CATASTRO ACTIVIDAD'!Área_de_impresión</vt:lpstr>
      <vt:lpstr>'14.1 ACTIVIDAD MINERA'!Área_de_impresión</vt:lpstr>
      <vt:lpstr>'14.2 ÁREAS RESTRINGIDAS'!Área_de_impresión</vt:lpstr>
      <vt:lpstr>'15. RECAUDACIÓN'!Área_de_impresión</vt:lpstr>
      <vt:lpstr>'2. PRODUCCIÓN EMPRESAS'!Área_de_impresión</vt:lpstr>
      <vt:lpstr>'3. PRODUCCIÓN DEPARTAMENTOS '!Área_de_impresión</vt:lpstr>
      <vt:lpstr>'4. NO METÁLICA'!Área_de_impresión</vt:lpstr>
      <vt:lpstr>'4.1. NO METÁLICA DEPARTAMENTOS'!Área_de_impresión</vt:lpstr>
      <vt:lpstr>'4.2. CARBONÍFERA'!Área_de_impresión</vt:lpstr>
      <vt:lpstr>'5. MACROECONÓMICAS'!Área_de_impresión</vt:lpstr>
      <vt:lpstr>'6. EXPORTACIONES'!Área_de_impresión</vt:lpstr>
      <vt:lpstr>'6.1 EXPORTACIONES PART'!Área_de_impresión</vt:lpstr>
      <vt:lpstr>'6.2 EXPORT PRODUCTOS'!Área_de_impresión</vt:lpstr>
      <vt:lpstr>'7. INVERSIONES'!Área_de_impresión</vt:lpstr>
      <vt:lpstr>'8. INVERSIONES TIPO'!Área_de_impresión</vt:lpstr>
      <vt:lpstr>'9. INVERSIONES RUBRO'!Área_de_impresión</vt:lpstr>
      <vt:lpstr>CONTENIDO!Área_de_impresión</vt:lpstr>
      <vt:lpstr>'CPEM 2025'!Área_de_impresión</vt:lpstr>
      <vt:lpstr>'CPIM 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SEGURA PARRAGUEZ, ANGHELA MERCEDES</dc:creator>
  <cp:lastModifiedBy>TEMP_DGPSM073</cp:lastModifiedBy>
  <cp:lastPrinted>2022-09-01T14:01:14Z</cp:lastPrinted>
  <dcterms:created xsi:type="dcterms:W3CDTF">2021-02-25T21:18:08Z</dcterms:created>
  <dcterms:modified xsi:type="dcterms:W3CDTF">2025-08-02T01:11:47Z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{B6E2BAF9-61C8-408A-BAB6-94EC5949AFB7}</vt:lpwstr>
  </property>
</Properties>
</file>