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2025\BEM\2025\07. JULIO\CONSOLIDADOS\"/>
    </mc:Choice>
  </mc:AlternateContent>
  <xr:revisionPtr revIDLastSave="0" documentId="8_{2E3675E8-6A74-48B6-8EFA-A7726F9BE749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CONTENIDO" sheetId="424" r:id="rId1"/>
    <sheet name="1. PRODUCCIÓN METÁLICA" sheetId="1243" r:id="rId2"/>
    <sheet name="2. PRODUCCIÓN EMPRESAS" sheetId="1244" r:id="rId3"/>
    <sheet name="3. PRODUCCIÓN DEPARTAMENTOS " sheetId="1245" r:id="rId4"/>
    <sheet name="4. NO METÁLICA" sheetId="1238" r:id="rId5"/>
    <sheet name="4.1. NO METÁLICA DEPARTAMENTOS" sheetId="1239" r:id="rId6"/>
    <sheet name="4.2. CARBONÍFERA" sheetId="1240" r:id="rId7"/>
    <sheet name="5. MACROECONÓMICAS" sheetId="1222" r:id="rId8"/>
    <sheet name="6. EXPORTACIONES" sheetId="1223" r:id="rId9"/>
    <sheet name="6.1 EXPORTACIONES PART" sheetId="1224" r:id="rId10"/>
    <sheet name="6.2 EXPORT PRODUCTOS" sheetId="1225" r:id="rId11"/>
    <sheet name="7. INVERSIONES" sheetId="1231" r:id="rId12"/>
    <sheet name="8. INVERSIONES TIPO" sheetId="1232" r:id="rId13"/>
    <sheet name="9. INVERSIONES RUBRO" sheetId="1233" r:id="rId14"/>
    <sheet name="10. EMPLEO" sheetId="1241" r:id="rId15"/>
    <sheet name="11. EMPLEO-GÉNERO" sheetId="1242" r:id="rId16"/>
    <sheet name="12. TRANSFERENCIAS" sheetId="1226" r:id="rId17"/>
    <sheet name="13. TRANSFERENCIAS 2" sheetId="1227" r:id="rId18"/>
    <sheet name="14. CATASTRO ACTIVIDAD" sheetId="1228" r:id="rId19"/>
    <sheet name="14.1 ACTIVIDAD MINERA" sheetId="1234" r:id="rId20"/>
    <sheet name="14.2 ÁREAS RESTRINGIDAS" sheetId="1229" r:id="rId21"/>
    <sheet name="15. RECAUDACIÓN" sheetId="1230" r:id="rId22"/>
    <sheet name="CPIM 2025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EMPRESAS'!$A$5:$E$104</definedName>
    <definedName name="_xlnm._FilterDatabase" localSheetId="3" hidden="1">'3. PRODUCCIÓN DEPARTAMENTOS '!$A$6:$E$115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METÁLICA'!$A$1:$O$68</definedName>
    <definedName name="_xlnm.Print_Area" localSheetId="14">'10. EMPLEO'!$A$1:$O$67</definedName>
    <definedName name="_xlnm.Print_Area" localSheetId="15">'11. EMPLEO-GÉNERO'!$A$1:$U$23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RECAUDACIÓN'!$A$1:$H$59</definedName>
    <definedName name="_xlnm.Print_Area" localSheetId="2">'2. PRODUCCIÓN EMPRESAS'!$A$1:$I$105</definedName>
    <definedName name="_xlnm.Print_Area" localSheetId="3">'3. PRODUCCIÓN DEPARTAMENTOS '!$A$1:$I$116</definedName>
    <definedName name="_xlnm.Print_Area" localSheetId="4">'4. NO METÁLICA'!$A$1:$J$45</definedName>
    <definedName name="_xlnm.Print_Area" localSheetId="5">'4.1. NO METÁLICA DEPARTAMENTOS'!$A$1:$J$135</definedName>
    <definedName name="_xlnm.Print_Area" localSheetId="6">'4.2. CARBONÍFERA'!$A$1:$J$15</definedName>
    <definedName name="_xlnm.Print_Area" localSheetId="7">'5. MACROECONÓMICAS'!$A$1:$K$52</definedName>
    <definedName name="_xlnm.Print_Area" localSheetId="8">'6. EXPORTACIONES'!$A$1:$L$112</definedName>
    <definedName name="_xlnm.Print_Area" localSheetId="9">'6.1 EXPORTACIONES PART'!$A$1:$T$26</definedName>
    <definedName name="_xlnm.Print_Area" localSheetId="10">'6.2 EXPORT PRODUCTOS'!$A$1:$D$40</definedName>
    <definedName name="_xlnm.Print_Area" localSheetId="11">'7. INVERSIONES'!$A$1:$I$63</definedName>
    <definedName name="_xlnm.Print_Area" localSheetId="12">'8. INVERSIONES TIPO'!$A$1:$I$89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2025'!$A$1:$J$80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4" i="1245" l="1"/>
  <c r="D94" i="1245"/>
  <c r="G114" i="1245" l="1"/>
  <c r="D114" i="1245"/>
  <c r="F113" i="1245"/>
  <c r="H114" i="1245" s="1"/>
  <c r="H113" i="1245" s="1"/>
  <c r="E113" i="1245"/>
  <c r="C113" i="1245"/>
  <c r="B113" i="1245"/>
  <c r="G112" i="1245"/>
  <c r="D112" i="1245"/>
  <c r="G111" i="1245"/>
  <c r="D111" i="1245"/>
  <c r="G110" i="1245"/>
  <c r="D110" i="1245"/>
  <c r="F109" i="1245"/>
  <c r="H110" i="1245" s="1"/>
  <c r="E109" i="1245"/>
  <c r="C109" i="1245"/>
  <c r="D109" i="1245" s="1"/>
  <c r="B109" i="1245"/>
  <c r="G108" i="1245"/>
  <c r="D108" i="1245"/>
  <c r="G107" i="1245"/>
  <c r="D107" i="1245"/>
  <c r="F106" i="1245"/>
  <c r="H108" i="1245" s="1"/>
  <c r="E106" i="1245"/>
  <c r="C106" i="1245"/>
  <c r="B106" i="1245"/>
  <c r="G105" i="1245"/>
  <c r="D105" i="1245"/>
  <c r="G104" i="1245"/>
  <c r="D104" i="1245"/>
  <c r="G103" i="1245"/>
  <c r="D103" i="1245"/>
  <c r="F102" i="1245"/>
  <c r="H103" i="1245" s="1"/>
  <c r="E102" i="1245"/>
  <c r="C102" i="1245"/>
  <c r="B102" i="1245"/>
  <c r="H101" i="1245"/>
  <c r="G101" i="1245"/>
  <c r="D101" i="1245"/>
  <c r="G100" i="1245"/>
  <c r="G99" i="1245"/>
  <c r="D99" i="1245"/>
  <c r="G98" i="1245"/>
  <c r="D98" i="1245"/>
  <c r="G97" i="1245"/>
  <c r="D97" i="1245"/>
  <c r="G96" i="1245"/>
  <c r="D96" i="1245"/>
  <c r="F95" i="1245"/>
  <c r="H100" i="1245" s="1"/>
  <c r="E95" i="1245"/>
  <c r="C95" i="1245"/>
  <c r="D95" i="1245" s="1"/>
  <c r="B95" i="1245"/>
  <c r="G93" i="1245"/>
  <c r="D93" i="1245"/>
  <c r="G92" i="1245"/>
  <c r="D92" i="1245"/>
  <c r="G91" i="1245"/>
  <c r="D91" i="1245"/>
  <c r="G90" i="1245"/>
  <c r="D90" i="1245"/>
  <c r="F89" i="1245"/>
  <c r="E89" i="1245"/>
  <c r="C89" i="1245"/>
  <c r="B89" i="1245"/>
  <c r="G88" i="1245"/>
  <c r="D88" i="1245"/>
  <c r="F87" i="1245"/>
  <c r="H88" i="1245" s="1"/>
  <c r="H87" i="1245" s="1"/>
  <c r="E87" i="1245"/>
  <c r="C87" i="1245"/>
  <c r="B87" i="1245"/>
  <c r="G86" i="1245"/>
  <c r="D86" i="1245"/>
  <c r="F85" i="1245"/>
  <c r="H86" i="1245" s="1"/>
  <c r="H85" i="1245" s="1"/>
  <c r="E85" i="1245"/>
  <c r="C85" i="1245"/>
  <c r="B85" i="1245"/>
  <c r="G83" i="1245"/>
  <c r="D83" i="1245"/>
  <c r="G82" i="1245"/>
  <c r="G81" i="1245"/>
  <c r="D81" i="1245"/>
  <c r="G80" i="1245"/>
  <c r="D80" i="1245"/>
  <c r="H79" i="1245"/>
  <c r="G79" i="1245"/>
  <c r="D79" i="1245"/>
  <c r="G78" i="1245"/>
  <c r="D78" i="1245"/>
  <c r="G77" i="1245"/>
  <c r="D77" i="1245"/>
  <c r="G76" i="1245"/>
  <c r="D76" i="1245"/>
  <c r="G75" i="1245"/>
  <c r="D75" i="1245"/>
  <c r="G74" i="1245"/>
  <c r="D74" i="1245"/>
  <c r="G73" i="1245"/>
  <c r="D73" i="1245"/>
  <c r="F72" i="1245"/>
  <c r="H78" i="1245" s="1"/>
  <c r="E72" i="1245"/>
  <c r="C72" i="1245"/>
  <c r="B72" i="1245"/>
  <c r="G70" i="1245"/>
  <c r="G69" i="1245"/>
  <c r="D69" i="1245"/>
  <c r="G68" i="1245"/>
  <c r="G67" i="1245"/>
  <c r="D67" i="1245"/>
  <c r="G66" i="1245"/>
  <c r="D66" i="1245"/>
  <c r="G65" i="1245"/>
  <c r="D65" i="1245"/>
  <c r="G64" i="1245"/>
  <c r="D64" i="1245"/>
  <c r="G63" i="1245"/>
  <c r="D63" i="1245"/>
  <c r="G62" i="1245"/>
  <c r="D62" i="1245"/>
  <c r="G61" i="1245"/>
  <c r="D61" i="1245"/>
  <c r="G60" i="1245"/>
  <c r="D60" i="1245"/>
  <c r="G59" i="1245"/>
  <c r="D59" i="1245"/>
  <c r="G58" i="1245"/>
  <c r="D58" i="1245"/>
  <c r="G57" i="1245"/>
  <c r="D57" i="1245"/>
  <c r="G56" i="1245"/>
  <c r="D56" i="1245"/>
  <c r="G55" i="1245"/>
  <c r="D55" i="1245"/>
  <c r="G54" i="1245"/>
  <c r="D54" i="1245"/>
  <c r="F53" i="1245"/>
  <c r="H70" i="1245" s="1"/>
  <c r="E53" i="1245"/>
  <c r="C53" i="1245"/>
  <c r="B53" i="1245"/>
  <c r="G52" i="1245"/>
  <c r="D52" i="1245"/>
  <c r="G50" i="1245"/>
  <c r="G49" i="1245"/>
  <c r="D49" i="1245"/>
  <c r="G48" i="1245"/>
  <c r="D48" i="1245"/>
  <c r="G47" i="1245"/>
  <c r="D47" i="1245"/>
  <c r="G46" i="1245"/>
  <c r="D46" i="1245"/>
  <c r="G45" i="1245"/>
  <c r="D45" i="1245"/>
  <c r="G44" i="1245"/>
  <c r="D44" i="1245"/>
  <c r="G43" i="1245"/>
  <c r="D43" i="1245"/>
  <c r="G42" i="1245"/>
  <c r="D42" i="1245"/>
  <c r="G41" i="1245"/>
  <c r="D41" i="1245"/>
  <c r="F40" i="1245"/>
  <c r="H50" i="1245" s="1"/>
  <c r="E40" i="1245"/>
  <c r="C40" i="1245"/>
  <c r="B40" i="1245"/>
  <c r="G38" i="1245"/>
  <c r="D38" i="1245"/>
  <c r="G37" i="1245"/>
  <c r="D37" i="1245"/>
  <c r="G36" i="1245"/>
  <c r="D36" i="1245"/>
  <c r="G35" i="1245"/>
  <c r="D35" i="1245"/>
  <c r="G34" i="1245"/>
  <c r="D34" i="1245"/>
  <c r="G33" i="1245"/>
  <c r="D33" i="1245"/>
  <c r="G32" i="1245"/>
  <c r="D32" i="1245"/>
  <c r="G31" i="1245"/>
  <c r="D31" i="1245"/>
  <c r="G30" i="1245"/>
  <c r="D30" i="1245"/>
  <c r="G29" i="1245"/>
  <c r="D29" i="1245"/>
  <c r="G28" i="1245"/>
  <c r="D28" i="1245"/>
  <c r="G27" i="1245"/>
  <c r="D27" i="1245"/>
  <c r="G26" i="1245"/>
  <c r="D26" i="1245"/>
  <c r="G25" i="1245"/>
  <c r="D25" i="1245"/>
  <c r="G24" i="1245"/>
  <c r="D24" i="1245"/>
  <c r="G23" i="1245"/>
  <c r="D23" i="1245"/>
  <c r="F22" i="1245"/>
  <c r="H26" i="1245" s="1"/>
  <c r="E22" i="1245"/>
  <c r="C22" i="1245"/>
  <c r="B22" i="1245"/>
  <c r="G21" i="1245"/>
  <c r="D21" i="1245"/>
  <c r="G20" i="1245"/>
  <c r="D20" i="1245"/>
  <c r="G19" i="1245"/>
  <c r="D19" i="1245"/>
  <c r="G18" i="1245"/>
  <c r="D18" i="1245"/>
  <c r="G17" i="1245"/>
  <c r="D17" i="1245"/>
  <c r="G16" i="1245"/>
  <c r="D16" i="1245"/>
  <c r="G15" i="1245"/>
  <c r="D15" i="1245"/>
  <c r="G14" i="1245"/>
  <c r="D14" i="1245"/>
  <c r="G13" i="1245"/>
  <c r="D13" i="1245"/>
  <c r="G12" i="1245"/>
  <c r="D12" i="1245"/>
  <c r="G11" i="1245"/>
  <c r="D11" i="1245"/>
  <c r="G10" i="1245"/>
  <c r="D10" i="1245"/>
  <c r="G9" i="1245"/>
  <c r="D9" i="1245"/>
  <c r="G8" i="1245"/>
  <c r="D8" i="1245"/>
  <c r="G7" i="1245"/>
  <c r="D7" i="1245"/>
  <c r="F6" i="1245"/>
  <c r="H14" i="1245" s="1"/>
  <c r="E6" i="1245"/>
  <c r="C6" i="1245"/>
  <c r="B6" i="1245"/>
  <c r="D6" i="1245" s="1"/>
  <c r="G103" i="1244"/>
  <c r="D103" i="1244"/>
  <c r="F102" i="1244"/>
  <c r="H103" i="1244" s="1"/>
  <c r="H102" i="1244" s="1"/>
  <c r="E102" i="1244"/>
  <c r="C102" i="1244"/>
  <c r="D102" i="1244" s="1"/>
  <c r="B102" i="1244"/>
  <c r="G101" i="1244"/>
  <c r="D101" i="1244"/>
  <c r="G100" i="1244"/>
  <c r="D100" i="1244"/>
  <c r="G99" i="1244"/>
  <c r="D99" i="1244"/>
  <c r="G98" i="1244"/>
  <c r="D98" i="1244"/>
  <c r="F97" i="1244"/>
  <c r="H98" i="1244" s="1"/>
  <c r="E97" i="1244"/>
  <c r="C97" i="1244"/>
  <c r="B97" i="1244"/>
  <c r="G96" i="1244"/>
  <c r="D96" i="1244"/>
  <c r="G95" i="1244"/>
  <c r="D95" i="1244"/>
  <c r="G94" i="1244"/>
  <c r="D94" i="1244"/>
  <c r="F93" i="1244"/>
  <c r="H96" i="1244" s="1"/>
  <c r="E93" i="1244"/>
  <c r="C93" i="1244"/>
  <c r="B93" i="1244"/>
  <c r="H91" i="1244"/>
  <c r="G91" i="1244"/>
  <c r="D91" i="1244"/>
  <c r="H90" i="1244"/>
  <c r="G90" i="1244"/>
  <c r="H89" i="1244"/>
  <c r="H86" i="1244" s="1"/>
  <c r="G89" i="1244"/>
  <c r="D89" i="1244"/>
  <c r="H88" i="1244"/>
  <c r="G88" i="1244"/>
  <c r="D88" i="1244"/>
  <c r="H87" i="1244"/>
  <c r="G87" i="1244"/>
  <c r="D87" i="1244"/>
  <c r="F86" i="1244"/>
  <c r="E86" i="1244"/>
  <c r="G86" i="1244" s="1"/>
  <c r="C86" i="1244"/>
  <c r="D86" i="1244" s="1"/>
  <c r="B86" i="1244"/>
  <c r="G84" i="1244"/>
  <c r="H83" i="1244"/>
  <c r="G83" i="1244"/>
  <c r="D83" i="1244"/>
  <c r="G82" i="1244"/>
  <c r="H81" i="1244"/>
  <c r="G81" i="1244"/>
  <c r="D81" i="1244"/>
  <c r="G80" i="1244"/>
  <c r="D80" i="1244"/>
  <c r="G79" i="1244"/>
  <c r="D79" i="1244"/>
  <c r="G78" i="1244"/>
  <c r="D78" i="1244"/>
  <c r="F77" i="1244"/>
  <c r="H82" i="1244" s="1"/>
  <c r="E77" i="1244"/>
  <c r="C77" i="1244"/>
  <c r="B77" i="1244"/>
  <c r="H76" i="1244"/>
  <c r="G76" i="1244"/>
  <c r="D76" i="1244"/>
  <c r="H75" i="1244"/>
  <c r="G75" i="1244"/>
  <c r="D75" i="1244"/>
  <c r="G74" i="1244"/>
  <c r="D74" i="1244"/>
  <c r="G73" i="1244"/>
  <c r="D73" i="1244"/>
  <c r="G72" i="1244"/>
  <c r="D72" i="1244"/>
  <c r="F71" i="1244"/>
  <c r="H74" i="1244" s="1"/>
  <c r="E71" i="1244"/>
  <c r="G71" i="1244" s="1"/>
  <c r="C71" i="1244"/>
  <c r="D71" i="1244" s="1"/>
  <c r="B71" i="1244"/>
  <c r="G70" i="1244"/>
  <c r="D70" i="1244"/>
  <c r="F69" i="1244"/>
  <c r="H70" i="1244" s="1"/>
  <c r="H69" i="1244" s="1"/>
  <c r="E69" i="1244"/>
  <c r="C69" i="1244"/>
  <c r="D69" i="1244" s="1"/>
  <c r="B69" i="1244"/>
  <c r="G68" i="1244"/>
  <c r="D68" i="1244"/>
  <c r="G67" i="1244"/>
  <c r="D67" i="1244"/>
  <c r="F66" i="1244"/>
  <c r="G66" i="1244" s="1"/>
  <c r="E66" i="1244"/>
  <c r="C66" i="1244"/>
  <c r="D66" i="1244" s="1"/>
  <c r="B66" i="1244"/>
  <c r="G65" i="1244"/>
  <c r="D65" i="1244"/>
  <c r="D64" i="1244"/>
  <c r="G63" i="1244"/>
  <c r="D63" i="1244"/>
  <c r="G62" i="1244"/>
  <c r="D62" i="1244"/>
  <c r="G61" i="1244"/>
  <c r="D61" i="1244"/>
  <c r="G60" i="1244"/>
  <c r="D60" i="1244"/>
  <c r="H59" i="1244"/>
  <c r="G59" i="1244"/>
  <c r="D59" i="1244"/>
  <c r="G58" i="1244"/>
  <c r="D58" i="1244"/>
  <c r="G57" i="1244"/>
  <c r="D57" i="1244"/>
  <c r="G56" i="1244"/>
  <c r="D56" i="1244"/>
  <c r="G55" i="1244"/>
  <c r="D55" i="1244"/>
  <c r="F54" i="1244"/>
  <c r="H60" i="1244" s="1"/>
  <c r="E54" i="1244"/>
  <c r="G54" i="1244" s="1"/>
  <c r="C54" i="1244"/>
  <c r="B54" i="1244"/>
  <c r="H53" i="1244"/>
  <c r="G53" i="1244"/>
  <c r="D53" i="1244"/>
  <c r="G52" i="1244"/>
  <c r="D52" i="1244"/>
  <c r="G51" i="1244"/>
  <c r="D51" i="1244"/>
  <c r="G50" i="1244"/>
  <c r="D50" i="1244"/>
  <c r="H49" i="1244"/>
  <c r="G49" i="1244"/>
  <c r="D49" i="1244"/>
  <c r="G48" i="1244"/>
  <c r="D48" i="1244"/>
  <c r="H47" i="1244"/>
  <c r="G47" i="1244"/>
  <c r="D47" i="1244"/>
  <c r="H46" i="1244"/>
  <c r="G46" i="1244"/>
  <c r="D46" i="1244"/>
  <c r="G45" i="1244"/>
  <c r="D45" i="1244"/>
  <c r="G44" i="1244"/>
  <c r="D44" i="1244"/>
  <c r="G43" i="1244"/>
  <c r="D43" i="1244"/>
  <c r="F42" i="1244"/>
  <c r="H48" i="1244" s="1"/>
  <c r="E42" i="1244"/>
  <c r="G42" i="1244" s="1"/>
  <c r="C42" i="1244"/>
  <c r="B42" i="1244"/>
  <c r="H41" i="1244"/>
  <c r="G41" i="1244"/>
  <c r="D41" i="1244"/>
  <c r="H40" i="1244"/>
  <c r="G40" i="1244"/>
  <c r="D40" i="1244"/>
  <c r="G39" i="1244"/>
  <c r="D39" i="1244"/>
  <c r="G38" i="1244"/>
  <c r="D38" i="1244"/>
  <c r="G37" i="1244"/>
  <c r="D37" i="1244"/>
  <c r="G36" i="1244"/>
  <c r="D36" i="1244"/>
  <c r="H35" i="1244"/>
  <c r="G35" i="1244"/>
  <c r="D35" i="1244"/>
  <c r="H34" i="1244"/>
  <c r="G34" i="1244"/>
  <c r="D34" i="1244"/>
  <c r="H33" i="1244"/>
  <c r="G33" i="1244"/>
  <c r="D33" i="1244"/>
  <c r="G32" i="1244"/>
  <c r="D32" i="1244"/>
  <c r="G31" i="1244"/>
  <c r="D31" i="1244"/>
  <c r="F30" i="1244"/>
  <c r="H36" i="1244" s="1"/>
  <c r="E30" i="1244"/>
  <c r="C30" i="1244"/>
  <c r="B30" i="1244"/>
  <c r="H29" i="1244"/>
  <c r="G29" i="1244"/>
  <c r="D29" i="1244"/>
  <c r="H28" i="1244"/>
  <c r="G28" i="1244"/>
  <c r="D28" i="1244"/>
  <c r="H27" i="1244"/>
  <c r="G27" i="1244"/>
  <c r="D27" i="1244"/>
  <c r="H26" i="1244"/>
  <c r="G26" i="1244"/>
  <c r="D26" i="1244"/>
  <c r="G25" i="1244"/>
  <c r="D25" i="1244"/>
  <c r="G24" i="1244"/>
  <c r="D24" i="1244"/>
  <c r="G23" i="1244"/>
  <c r="D23" i="1244"/>
  <c r="H22" i="1244"/>
  <c r="G22" i="1244"/>
  <c r="D22" i="1244"/>
  <c r="H21" i="1244"/>
  <c r="G21" i="1244"/>
  <c r="D21" i="1244"/>
  <c r="H20" i="1244"/>
  <c r="G20" i="1244"/>
  <c r="D20" i="1244"/>
  <c r="H19" i="1244"/>
  <c r="G19" i="1244"/>
  <c r="D19" i="1244"/>
  <c r="F18" i="1244"/>
  <c r="H24" i="1244" s="1"/>
  <c r="E18" i="1244"/>
  <c r="C18" i="1244"/>
  <c r="B18" i="1244"/>
  <c r="G17" i="1244"/>
  <c r="D17" i="1244"/>
  <c r="G16" i="1244"/>
  <c r="D16" i="1244"/>
  <c r="G15" i="1244"/>
  <c r="D15" i="1244"/>
  <c r="G14" i="1244"/>
  <c r="D14" i="1244"/>
  <c r="G13" i="1244"/>
  <c r="D13" i="1244"/>
  <c r="G12" i="1244"/>
  <c r="D12" i="1244"/>
  <c r="G11" i="1244"/>
  <c r="D11" i="1244"/>
  <c r="G10" i="1244"/>
  <c r="D10" i="1244"/>
  <c r="G9" i="1244"/>
  <c r="D9" i="1244"/>
  <c r="G8" i="1244"/>
  <c r="D8" i="1244"/>
  <c r="G7" i="1244"/>
  <c r="D7" i="1244"/>
  <c r="F6" i="1244"/>
  <c r="H12" i="1244" s="1"/>
  <c r="E6" i="1244"/>
  <c r="G6" i="1244" s="1"/>
  <c r="C6" i="1244"/>
  <c r="B6" i="1244"/>
  <c r="N53" i="1243"/>
  <c r="M53" i="1243"/>
  <c r="L53" i="1243"/>
  <c r="K53" i="1243"/>
  <c r="J53" i="1243"/>
  <c r="I53" i="1243"/>
  <c r="H53" i="1243"/>
  <c r="F53" i="1243"/>
  <c r="E53" i="1243"/>
  <c r="D53" i="1243"/>
  <c r="C53" i="1243"/>
  <c r="B53" i="1243"/>
  <c r="N48" i="1243"/>
  <c r="M48" i="1243"/>
  <c r="L48" i="1243"/>
  <c r="K48" i="1243"/>
  <c r="J48" i="1243"/>
  <c r="I48" i="1243"/>
  <c r="H48" i="1243"/>
  <c r="G48" i="1243"/>
  <c r="F48" i="1243"/>
  <c r="E48" i="1243"/>
  <c r="D48" i="1243"/>
  <c r="C48" i="1243"/>
  <c r="B48" i="1243"/>
  <c r="N43" i="1243"/>
  <c r="M43" i="1243"/>
  <c r="L43" i="1243"/>
  <c r="K43" i="1243"/>
  <c r="J43" i="1243"/>
  <c r="I43" i="1243"/>
  <c r="H43" i="1243"/>
  <c r="G43" i="1243"/>
  <c r="F43" i="1243"/>
  <c r="E43" i="1243"/>
  <c r="D43" i="1243"/>
  <c r="C43" i="1243"/>
  <c r="B43" i="1243"/>
  <c r="N31" i="1243"/>
  <c r="M31" i="1243"/>
  <c r="L31" i="1243"/>
  <c r="K31" i="1243"/>
  <c r="J31" i="1243"/>
  <c r="I31" i="1243"/>
  <c r="H31" i="1243"/>
  <c r="G31" i="1243"/>
  <c r="F31" i="1243"/>
  <c r="E31" i="1243"/>
  <c r="D31" i="1243"/>
  <c r="C31" i="1243"/>
  <c r="B31" i="1243"/>
  <c r="O31" i="1243" s="1"/>
  <c r="O30" i="1243"/>
  <c r="O29" i="1243"/>
  <c r="O28" i="1243"/>
  <c r="O27" i="1243"/>
  <c r="O26" i="1243"/>
  <c r="O25" i="1243"/>
  <c r="O24" i="1243"/>
  <c r="O23" i="1243"/>
  <c r="O22" i="1243"/>
  <c r="O21" i="1243"/>
  <c r="O20" i="1243"/>
  <c r="O19" i="1243"/>
  <c r="O18" i="1243"/>
  <c r="O17" i="1243"/>
  <c r="D87" i="1245" l="1"/>
  <c r="D54" i="1244"/>
  <c r="H7" i="1244"/>
  <c r="D102" i="1245"/>
  <c r="D89" i="1245"/>
  <c r="G72" i="1245"/>
  <c r="G109" i="1245"/>
  <c r="H15" i="1244"/>
  <c r="H73" i="1245"/>
  <c r="D93" i="1244"/>
  <c r="H82" i="1245"/>
  <c r="H16" i="1244"/>
  <c r="H99" i="1244"/>
  <c r="H74" i="1245"/>
  <c r="D30" i="1244"/>
  <c r="H56" i="1244"/>
  <c r="H54" i="1244" s="1"/>
  <c r="H63" i="1244"/>
  <c r="G93" i="1244"/>
  <c r="H93" i="1245"/>
  <c r="H94" i="1245"/>
  <c r="H97" i="1245"/>
  <c r="H111" i="1245"/>
  <c r="H23" i="1244"/>
  <c r="G30" i="1244"/>
  <c r="H43" i="1244"/>
  <c r="H50" i="1244"/>
  <c r="H13" i="1244"/>
  <c r="D97" i="1244"/>
  <c r="H54" i="1245"/>
  <c r="D77" i="1244"/>
  <c r="H100" i="1244"/>
  <c r="H75" i="1245"/>
  <c r="H98" i="1245"/>
  <c r="H95" i="1245" s="1"/>
  <c r="D18" i="1244"/>
  <c r="H44" i="1244"/>
  <c r="H42" i="1244" s="1"/>
  <c r="H51" i="1244"/>
  <c r="H67" i="1245"/>
  <c r="D113" i="1245"/>
  <c r="H63" i="1245"/>
  <c r="H8" i="1244"/>
  <c r="H6" i="1244" s="1"/>
  <c r="D42" i="1244"/>
  <c r="G69" i="1244"/>
  <c r="H96" i="1245"/>
  <c r="H64" i="1244"/>
  <c r="H57" i="1244"/>
  <c r="H78" i="1244"/>
  <c r="H11" i="1244"/>
  <c r="G18" i="1244"/>
  <c r="H31" i="1244"/>
  <c r="H38" i="1244"/>
  <c r="H65" i="1244"/>
  <c r="H101" i="1244"/>
  <c r="D40" i="1245"/>
  <c r="G85" i="1245"/>
  <c r="H14" i="1244"/>
  <c r="G97" i="1244"/>
  <c r="G87" i="1245"/>
  <c r="G95" i="1245"/>
  <c r="H24" i="1245"/>
  <c r="H55" i="1245"/>
  <c r="H94" i="1244"/>
  <c r="H25" i="1244"/>
  <c r="H58" i="1244"/>
  <c r="H79" i="1244"/>
  <c r="H95" i="1244"/>
  <c r="H99" i="1245"/>
  <c r="H61" i="1244"/>
  <c r="H80" i="1245"/>
  <c r="H55" i="1244"/>
  <c r="H62" i="1244"/>
  <c r="H9" i="1244"/>
  <c r="H10" i="1244"/>
  <c r="H17" i="1244"/>
  <c r="H37" i="1244"/>
  <c r="H45" i="1244"/>
  <c r="H52" i="1244"/>
  <c r="D6" i="1244"/>
  <c r="H32" i="1244"/>
  <c r="H39" i="1244"/>
  <c r="H12" i="1245"/>
  <c r="D22" i="1245"/>
  <c r="D106" i="1245"/>
  <c r="H41" i="1245"/>
  <c r="G106" i="1245"/>
  <c r="H107" i="1245"/>
  <c r="H106" i="1245" s="1"/>
  <c r="H42" i="1245"/>
  <c r="G102" i="1245"/>
  <c r="H112" i="1245"/>
  <c r="H51" i="1245"/>
  <c r="H76" i="1245"/>
  <c r="D72" i="1245"/>
  <c r="H109" i="1245"/>
  <c r="H57" i="1245"/>
  <c r="H83" i="1245"/>
  <c r="H44" i="1245"/>
  <c r="H52" i="1245"/>
  <c r="H64" i="1245"/>
  <c r="H77" i="1245"/>
  <c r="H84" i="1245"/>
  <c r="H104" i="1245"/>
  <c r="D53" i="1245"/>
  <c r="H58" i="1245"/>
  <c r="D85" i="1245"/>
  <c r="H45" i="1245"/>
  <c r="H65" i="1245"/>
  <c r="H105" i="1245"/>
  <c r="H102" i="1245" s="1"/>
  <c r="G89" i="1245"/>
  <c r="H93" i="1244"/>
  <c r="H18" i="1244"/>
  <c r="H21" i="1245"/>
  <c r="H33" i="1245"/>
  <c r="H67" i="1244"/>
  <c r="H8" i="1245"/>
  <c r="H46" i="1245"/>
  <c r="H59" i="1245"/>
  <c r="G77" i="1244"/>
  <c r="H84" i="1244"/>
  <c r="H15" i="1245"/>
  <c r="H27" i="1245"/>
  <c r="G40" i="1245"/>
  <c r="G53" i="1245"/>
  <c r="H66" i="1245"/>
  <c r="H90" i="1245"/>
  <c r="H34" i="1245"/>
  <c r="H68" i="1244"/>
  <c r="H72" i="1244"/>
  <c r="G102" i="1244"/>
  <c r="H9" i="1245"/>
  <c r="H47" i="1245"/>
  <c r="H60" i="1245"/>
  <c r="H91" i="1245"/>
  <c r="H35" i="1245"/>
  <c r="H81" i="1245"/>
  <c r="G22" i="1245"/>
  <c r="H73" i="1244"/>
  <c r="H10" i="1245"/>
  <c r="H48" i="1245"/>
  <c r="H61" i="1245"/>
  <c r="H68" i="1245"/>
  <c r="H17" i="1245"/>
  <c r="H29" i="1245"/>
  <c r="H92" i="1245"/>
  <c r="H16" i="1245"/>
  <c r="H28" i="1245"/>
  <c r="H36" i="1245"/>
  <c r="H11" i="1245"/>
  <c r="H23" i="1245"/>
  <c r="H49" i="1245"/>
  <c r="H62" i="1245"/>
  <c r="H69" i="1245"/>
  <c r="H18" i="1245"/>
  <c r="H30" i="1245"/>
  <c r="H80" i="1244"/>
  <c r="H37" i="1245"/>
  <c r="H43" i="1245"/>
  <c r="H56" i="1245"/>
  <c r="G6" i="1245"/>
  <c r="H19" i="1245"/>
  <c r="H31" i="1245"/>
  <c r="H38" i="1245"/>
  <c r="G113" i="1245"/>
  <c r="H13" i="1245"/>
  <c r="H25" i="1245"/>
  <c r="H39" i="1245"/>
  <c r="H20" i="1245"/>
  <c r="H32" i="1245"/>
  <c r="H7" i="1245"/>
  <c r="H30" i="1244" l="1"/>
  <c r="H77" i="1244"/>
  <c r="H97" i="1244"/>
  <c r="H72" i="1245"/>
  <c r="H89" i="1245"/>
  <c r="H53" i="1245"/>
  <c r="H40" i="1245"/>
  <c r="H66" i="1244"/>
  <c r="H22" i="1245"/>
  <c r="H6" i="1245"/>
  <c r="H71" i="1244"/>
  <c r="I20" i="1242" l="1"/>
  <c r="H20" i="1242"/>
  <c r="G20" i="1242"/>
  <c r="E20" i="1242"/>
  <c r="D20" i="1242"/>
  <c r="C20" i="1242"/>
  <c r="B20" i="1242"/>
  <c r="T17" i="1242"/>
  <c r="T20" i="1242" s="1"/>
  <c r="S17" i="1242"/>
  <c r="S20" i="1242" s="1"/>
  <c r="R17" i="1242"/>
  <c r="Q17" i="1242"/>
  <c r="Q20" i="1242" s="1"/>
  <c r="P17" i="1242"/>
  <c r="P20" i="1242" s="1"/>
  <c r="O17" i="1242"/>
  <c r="O20" i="1242" s="1"/>
  <c r="N17" i="1242"/>
  <c r="N20" i="1242" s="1"/>
  <c r="M17" i="1242"/>
  <c r="M20" i="1242" s="1"/>
  <c r="L17" i="1242"/>
  <c r="K17" i="1242"/>
  <c r="K20" i="1242" s="1"/>
  <c r="J17" i="1242"/>
  <c r="I17" i="1242"/>
  <c r="H17" i="1242"/>
  <c r="G17" i="1242"/>
  <c r="F17" i="1242"/>
  <c r="F20" i="1242" s="1"/>
  <c r="E17" i="1242"/>
  <c r="D17" i="1242"/>
  <c r="C17" i="1242"/>
  <c r="B17" i="1242"/>
  <c r="T14" i="1242"/>
  <c r="S14" i="1242"/>
  <c r="R14" i="1242"/>
  <c r="Q14" i="1242"/>
  <c r="P14" i="1242"/>
  <c r="O14" i="1242"/>
  <c r="N14" i="1242"/>
  <c r="M14" i="1242"/>
  <c r="L14" i="1242"/>
  <c r="L20" i="1242" s="1"/>
  <c r="K14" i="1242"/>
  <c r="J14" i="1242"/>
  <c r="J20" i="1242" s="1"/>
  <c r="I14" i="1242"/>
  <c r="H14" i="1242"/>
  <c r="G14" i="1242"/>
  <c r="F14" i="1242"/>
  <c r="E14" i="1242"/>
  <c r="D14" i="1242"/>
  <c r="C14" i="1242"/>
  <c r="B14" i="1242"/>
  <c r="T9" i="1242"/>
  <c r="S9" i="1242"/>
  <c r="R9" i="1242"/>
  <c r="Q9" i="1242"/>
  <c r="P9" i="1242"/>
  <c r="O9" i="1242"/>
  <c r="N9" i="1242"/>
  <c r="M9" i="1242"/>
  <c r="L9" i="1242"/>
  <c r="K9" i="1242"/>
  <c r="J9" i="1242"/>
  <c r="I9" i="1242"/>
  <c r="H9" i="1242"/>
  <c r="G9" i="1242"/>
  <c r="F9" i="1242"/>
  <c r="E9" i="1242"/>
  <c r="D9" i="1242"/>
  <c r="C9" i="1242"/>
  <c r="B9" i="1242"/>
  <c r="N64" i="1241"/>
  <c r="N63" i="1241"/>
  <c r="N62" i="1241"/>
  <c r="N61" i="1241"/>
  <c r="N60" i="1241"/>
  <c r="N59" i="1241"/>
  <c r="N58" i="1241"/>
  <c r="N57" i="1241"/>
  <c r="N56" i="1241"/>
  <c r="N55" i="1241"/>
  <c r="N54" i="1241"/>
  <c r="N53" i="1241"/>
  <c r="N52" i="1241"/>
  <c r="N51" i="1241"/>
  <c r="N50" i="1241"/>
  <c r="N49" i="1241"/>
  <c r="N48" i="1241"/>
  <c r="N47" i="1241"/>
  <c r="N46" i="1241"/>
  <c r="N45" i="1241"/>
  <c r="N44" i="1241"/>
  <c r="N43" i="1241"/>
  <c r="N42" i="1241"/>
  <c r="N41" i="1241"/>
  <c r="N40" i="1241"/>
  <c r="N39" i="1241"/>
  <c r="H31" i="1241"/>
  <c r="G31" i="1241"/>
  <c r="D31" i="1241"/>
  <c r="C31" i="1241"/>
  <c r="B31" i="1241"/>
  <c r="D30" i="1241"/>
  <c r="I29" i="1241"/>
  <c r="D29" i="1241"/>
  <c r="I28" i="1241"/>
  <c r="I27" i="1241"/>
  <c r="I26" i="1241"/>
  <c r="I25" i="1241"/>
  <c r="I24" i="1241"/>
  <c r="I23" i="1241"/>
  <c r="D23" i="1241"/>
  <c r="I22" i="1241"/>
  <c r="D22" i="1241"/>
  <c r="I21" i="1241"/>
  <c r="D21" i="1241"/>
  <c r="I20" i="1241"/>
  <c r="D20" i="1241"/>
  <c r="I19" i="1241"/>
  <c r="D19" i="1241"/>
  <c r="I18" i="1241"/>
  <c r="D18" i="1241"/>
  <c r="I17" i="1241"/>
  <c r="D17" i="1241"/>
  <c r="I16" i="1241"/>
  <c r="C16" i="1241"/>
  <c r="B16" i="1241"/>
  <c r="I15" i="1241"/>
  <c r="D15" i="1241"/>
  <c r="I14" i="1241"/>
  <c r="D14" i="1241"/>
  <c r="I13" i="1241"/>
  <c r="D13" i="1241"/>
  <c r="I12" i="1241"/>
  <c r="D12" i="1241"/>
  <c r="I11" i="1241"/>
  <c r="D11" i="1241"/>
  <c r="I10" i="1241"/>
  <c r="D10" i="1241"/>
  <c r="I9" i="1241"/>
  <c r="D9" i="1241"/>
  <c r="I8" i="1241"/>
  <c r="D8" i="1241"/>
  <c r="I7" i="1241"/>
  <c r="D7" i="1241"/>
  <c r="I6" i="1241"/>
  <c r="D6" i="1241"/>
  <c r="R20" i="1242" l="1"/>
  <c r="I31" i="1241"/>
  <c r="J25" i="1241" s="1"/>
  <c r="D16" i="1241"/>
  <c r="J27" i="1241"/>
  <c r="J24" i="1241"/>
  <c r="J26" i="1241"/>
  <c r="J14" i="1241" l="1"/>
  <c r="J13" i="1241"/>
  <c r="J22" i="1241"/>
  <c r="J11" i="1241"/>
  <c r="J28" i="1241"/>
  <c r="J15" i="1241"/>
  <c r="J23" i="1241"/>
  <c r="J8" i="1241"/>
  <c r="J9" i="1241"/>
  <c r="J6" i="1241"/>
  <c r="J31" i="1241" s="1"/>
  <c r="J21" i="1241"/>
  <c r="J17" i="1241"/>
  <c r="J10" i="1241"/>
  <c r="J29" i="1241"/>
  <c r="J18" i="1241"/>
  <c r="J16" i="1241"/>
  <c r="J12" i="1241"/>
  <c r="J20" i="1241"/>
  <c r="J7" i="1241"/>
  <c r="J19" i="1241"/>
  <c r="H12" i="1240" l="1"/>
  <c r="D12" i="1240"/>
  <c r="G11" i="1240"/>
  <c r="I12" i="1240" s="1"/>
  <c r="I11" i="1240" s="1"/>
  <c r="F11" i="1240"/>
  <c r="C11" i="1240"/>
  <c r="B11" i="1240"/>
  <c r="H10" i="1240"/>
  <c r="D10" i="1240"/>
  <c r="H9" i="1240"/>
  <c r="D9" i="1240"/>
  <c r="H8" i="1240"/>
  <c r="D8" i="1240"/>
  <c r="H7" i="1240"/>
  <c r="D7" i="1240"/>
  <c r="G6" i="1240"/>
  <c r="I9" i="1240" s="1"/>
  <c r="F6" i="1240"/>
  <c r="C6" i="1240"/>
  <c r="B6" i="1240"/>
  <c r="G132" i="1239"/>
  <c r="F132" i="1239"/>
  <c r="C132" i="1239"/>
  <c r="B132" i="1239"/>
  <c r="G130" i="1239"/>
  <c r="F130" i="1239"/>
  <c r="C130" i="1239"/>
  <c r="B130" i="1239"/>
  <c r="H129" i="1239"/>
  <c r="D129" i="1239"/>
  <c r="G128" i="1239"/>
  <c r="F128" i="1239"/>
  <c r="C128" i="1239"/>
  <c r="B128" i="1239"/>
  <c r="G126" i="1239"/>
  <c r="I127" i="1239" s="1"/>
  <c r="I126" i="1239" s="1"/>
  <c r="F126" i="1239"/>
  <c r="C126" i="1239"/>
  <c r="B126" i="1239"/>
  <c r="H125" i="1239"/>
  <c r="G124" i="1239"/>
  <c r="F124" i="1239"/>
  <c r="C124" i="1239"/>
  <c r="B124" i="1239"/>
  <c r="H123" i="1239"/>
  <c r="D123" i="1239"/>
  <c r="G122" i="1239"/>
  <c r="I123" i="1239" s="1"/>
  <c r="I122" i="1239" s="1"/>
  <c r="F122" i="1239"/>
  <c r="C122" i="1239"/>
  <c r="D122" i="1239" s="1"/>
  <c r="B122" i="1239"/>
  <c r="H120" i="1239"/>
  <c r="D120" i="1239"/>
  <c r="G119" i="1239"/>
  <c r="I120" i="1239" s="1"/>
  <c r="I119" i="1239" s="1"/>
  <c r="F119" i="1239"/>
  <c r="C119" i="1239"/>
  <c r="B119" i="1239"/>
  <c r="H118" i="1239"/>
  <c r="D118" i="1239"/>
  <c r="G117" i="1239"/>
  <c r="I118" i="1239" s="1"/>
  <c r="I117" i="1239" s="1"/>
  <c r="F117" i="1239"/>
  <c r="C117" i="1239"/>
  <c r="B117" i="1239"/>
  <c r="H116" i="1239"/>
  <c r="D116" i="1239"/>
  <c r="G115" i="1239"/>
  <c r="H115" i="1239" s="1"/>
  <c r="F115" i="1239"/>
  <c r="C115" i="1239"/>
  <c r="B115" i="1239"/>
  <c r="H113" i="1239"/>
  <c r="D113" i="1239"/>
  <c r="G112" i="1239"/>
  <c r="I113" i="1239" s="1"/>
  <c r="I112" i="1239" s="1"/>
  <c r="F112" i="1239"/>
  <c r="C112" i="1239"/>
  <c r="B112" i="1239"/>
  <c r="H111" i="1239"/>
  <c r="G110" i="1239"/>
  <c r="F110" i="1239"/>
  <c r="C110" i="1239"/>
  <c r="B110" i="1239"/>
  <c r="H108" i="1239"/>
  <c r="D108" i="1239"/>
  <c r="H107" i="1239"/>
  <c r="G106" i="1239"/>
  <c r="I108" i="1239" s="1"/>
  <c r="F106" i="1239"/>
  <c r="C106" i="1239"/>
  <c r="B106" i="1239"/>
  <c r="H105" i="1239"/>
  <c r="H104" i="1239"/>
  <c r="D104" i="1239"/>
  <c r="G103" i="1239"/>
  <c r="F103" i="1239"/>
  <c r="C103" i="1239"/>
  <c r="B103" i="1239"/>
  <c r="H102" i="1239"/>
  <c r="H101" i="1239"/>
  <c r="D101" i="1239"/>
  <c r="H100" i="1239"/>
  <c r="D100" i="1239"/>
  <c r="G99" i="1239"/>
  <c r="I102" i="1239" s="1"/>
  <c r="F99" i="1239"/>
  <c r="C99" i="1239"/>
  <c r="B99" i="1239"/>
  <c r="H98" i="1239"/>
  <c r="D98" i="1239"/>
  <c r="G97" i="1239"/>
  <c r="F97" i="1239"/>
  <c r="C97" i="1239"/>
  <c r="D97" i="1239" s="1"/>
  <c r="B97" i="1239"/>
  <c r="I96" i="1239"/>
  <c r="H96" i="1239"/>
  <c r="D96" i="1239"/>
  <c r="I95" i="1239"/>
  <c r="H95" i="1239"/>
  <c r="D95" i="1239"/>
  <c r="I94" i="1239"/>
  <c r="H94" i="1239"/>
  <c r="D94" i="1239"/>
  <c r="H93" i="1239"/>
  <c r="D93" i="1239"/>
  <c r="G92" i="1239"/>
  <c r="F92" i="1239"/>
  <c r="C92" i="1239"/>
  <c r="D92" i="1239" s="1"/>
  <c r="B92" i="1239"/>
  <c r="H90" i="1239"/>
  <c r="D90" i="1239"/>
  <c r="H89" i="1239"/>
  <c r="H88" i="1239"/>
  <c r="D88" i="1239"/>
  <c r="G87" i="1239"/>
  <c r="F87" i="1239"/>
  <c r="C87" i="1239"/>
  <c r="B87" i="1239"/>
  <c r="H86" i="1239"/>
  <c r="D86" i="1239"/>
  <c r="G85" i="1239"/>
  <c r="I86" i="1239" s="1"/>
  <c r="I85" i="1239" s="1"/>
  <c r="F85" i="1239"/>
  <c r="C85" i="1239"/>
  <c r="D85" i="1239" s="1"/>
  <c r="B85" i="1239"/>
  <c r="H83" i="1239"/>
  <c r="G82" i="1239"/>
  <c r="F82" i="1239"/>
  <c r="C82" i="1239"/>
  <c r="B82" i="1239"/>
  <c r="H80" i="1239"/>
  <c r="D80" i="1239"/>
  <c r="H79" i="1239"/>
  <c r="D79" i="1239"/>
  <c r="H78" i="1239"/>
  <c r="D78" i="1239"/>
  <c r="H77" i="1239"/>
  <c r="H76" i="1239"/>
  <c r="D76" i="1239"/>
  <c r="G75" i="1239"/>
  <c r="I80" i="1239" s="1"/>
  <c r="F75" i="1239"/>
  <c r="C75" i="1239"/>
  <c r="B75" i="1239"/>
  <c r="H74" i="1239"/>
  <c r="D74" i="1239"/>
  <c r="H73" i="1239"/>
  <c r="D73" i="1239"/>
  <c r="H72" i="1239"/>
  <c r="D72" i="1239"/>
  <c r="G71" i="1239"/>
  <c r="I72" i="1239" s="1"/>
  <c r="F71" i="1239"/>
  <c r="C71" i="1239"/>
  <c r="D71" i="1239" s="1"/>
  <c r="B71" i="1239"/>
  <c r="H70" i="1239"/>
  <c r="H69" i="1239"/>
  <c r="D69" i="1239"/>
  <c r="H68" i="1239"/>
  <c r="D68" i="1239"/>
  <c r="G67" i="1239"/>
  <c r="I68" i="1239" s="1"/>
  <c r="F67" i="1239"/>
  <c r="C67" i="1239"/>
  <c r="B67" i="1239"/>
  <c r="H66" i="1239"/>
  <c r="D66" i="1239"/>
  <c r="H65" i="1239"/>
  <c r="D65" i="1239"/>
  <c r="H64" i="1239"/>
  <c r="D64" i="1239"/>
  <c r="H63" i="1239"/>
  <c r="D63" i="1239"/>
  <c r="H62" i="1239"/>
  <c r="D62" i="1239"/>
  <c r="H61" i="1239"/>
  <c r="D61" i="1239"/>
  <c r="G60" i="1239"/>
  <c r="I64" i="1239" s="1"/>
  <c r="F60" i="1239"/>
  <c r="C60" i="1239"/>
  <c r="B60" i="1239"/>
  <c r="I59" i="1239"/>
  <c r="I58" i="1239" s="1"/>
  <c r="H59" i="1239"/>
  <c r="D59" i="1239"/>
  <c r="G58" i="1239"/>
  <c r="F58" i="1239"/>
  <c r="C58" i="1239"/>
  <c r="B58" i="1239"/>
  <c r="H56" i="1239"/>
  <c r="D56" i="1239"/>
  <c r="H55" i="1239"/>
  <c r="D55" i="1239"/>
  <c r="H54" i="1239"/>
  <c r="D54" i="1239"/>
  <c r="H53" i="1239"/>
  <c r="D53" i="1239"/>
  <c r="G52" i="1239"/>
  <c r="H52" i="1239" s="1"/>
  <c r="F52" i="1239"/>
  <c r="C52" i="1239"/>
  <c r="D52" i="1239" s="1"/>
  <c r="B52" i="1239"/>
  <c r="H51" i="1239"/>
  <c r="D51" i="1239"/>
  <c r="H50" i="1239"/>
  <c r="D50" i="1239"/>
  <c r="H49" i="1239"/>
  <c r="D49" i="1239"/>
  <c r="H48" i="1239"/>
  <c r="D48" i="1239"/>
  <c r="H47" i="1239"/>
  <c r="D47" i="1239"/>
  <c r="G46" i="1239"/>
  <c r="I47" i="1239" s="1"/>
  <c r="F46" i="1239"/>
  <c r="C46" i="1239"/>
  <c r="D46" i="1239" s="1"/>
  <c r="B46" i="1239"/>
  <c r="H44" i="1239"/>
  <c r="D44" i="1239"/>
  <c r="H43" i="1239"/>
  <c r="D43" i="1239"/>
  <c r="G42" i="1239"/>
  <c r="I43" i="1239" s="1"/>
  <c r="F42" i="1239"/>
  <c r="C42" i="1239"/>
  <c r="B42" i="1239"/>
  <c r="I41" i="1239"/>
  <c r="H41" i="1239"/>
  <c r="D41" i="1239"/>
  <c r="I40" i="1239"/>
  <c r="H40" i="1239"/>
  <c r="D40" i="1239"/>
  <c r="I39" i="1239"/>
  <c r="H39" i="1239"/>
  <c r="D39" i="1239"/>
  <c r="I38" i="1239"/>
  <c r="H38" i="1239"/>
  <c r="D38" i="1239"/>
  <c r="H37" i="1239"/>
  <c r="D37" i="1239"/>
  <c r="H36" i="1239"/>
  <c r="D36" i="1239"/>
  <c r="G35" i="1239"/>
  <c r="F35" i="1239"/>
  <c r="C35" i="1239"/>
  <c r="B35" i="1239"/>
  <c r="H34" i="1239"/>
  <c r="D34" i="1239"/>
  <c r="I33" i="1239"/>
  <c r="H33" i="1239"/>
  <c r="I32" i="1239"/>
  <c r="H32" i="1239"/>
  <c r="D32" i="1239"/>
  <c r="I31" i="1239"/>
  <c r="H31" i="1239"/>
  <c r="D31" i="1239"/>
  <c r="H30" i="1239"/>
  <c r="D30" i="1239"/>
  <c r="H29" i="1239"/>
  <c r="D29" i="1239"/>
  <c r="H28" i="1239"/>
  <c r="D28" i="1239"/>
  <c r="G27" i="1239"/>
  <c r="I30" i="1239" s="1"/>
  <c r="F27" i="1239"/>
  <c r="C27" i="1239"/>
  <c r="B27" i="1239"/>
  <c r="I24" i="1239"/>
  <c r="I23" i="1239"/>
  <c r="H23" i="1239"/>
  <c r="I22" i="1239"/>
  <c r="H22" i="1239"/>
  <c r="D22" i="1239"/>
  <c r="H21" i="1239"/>
  <c r="D21" i="1239"/>
  <c r="G20" i="1239"/>
  <c r="I21" i="1239" s="1"/>
  <c r="F20" i="1239"/>
  <c r="C20" i="1239"/>
  <c r="B20" i="1239"/>
  <c r="H19" i="1239"/>
  <c r="D19" i="1239"/>
  <c r="H18" i="1239"/>
  <c r="D18" i="1239"/>
  <c r="H17" i="1239"/>
  <c r="D17" i="1239"/>
  <c r="H16" i="1239"/>
  <c r="D16" i="1239"/>
  <c r="H15" i="1239"/>
  <c r="D15" i="1239"/>
  <c r="G14" i="1239"/>
  <c r="I16" i="1239" s="1"/>
  <c r="F14" i="1239"/>
  <c r="C14" i="1239"/>
  <c r="B14" i="1239"/>
  <c r="H13" i="1239"/>
  <c r="D13" i="1239"/>
  <c r="G12" i="1239"/>
  <c r="I13" i="1239" s="1"/>
  <c r="I12" i="1239" s="1"/>
  <c r="F12" i="1239"/>
  <c r="C12" i="1239"/>
  <c r="D12" i="1239" s="1"/>
  <c r="B12" i="1239"/>
  <c r="I11" i="1239"/>
  <c r="H11" i="1239"/>
  <c r="D11" i="1239"/>
  <c r="I10" i="1239"/>
  <c r="H10" i="1239"/>
  <c r="D10" i="1239"/>
  <c r="I9" i="1239"/>
  <c r="H9" i="1239"/>
  <c r="D9" i="1239"/>
  <c r="I8" i="1239"/>
  <c r="H8" i="1239"/>
  <c r="D8" i="1239"/>
  <c r="H7" i="1239"/>
  <c r="D7" i="1239"/>
  <c r="G6" i="1239"/>
  <c r="F6" i="1239"/>
  <c r="C6" i="1239"/>
  <c r="D6" i="1239" s="1"/>
  <c r="B6" i="1239"/>
  <c r="H42" i="1238"/>
  <c r="D42" i="1238"/>
  <c r="H41" i="1238"/>
  <c r="D41" i="1238"/>
  <c r="G40" i="1238"/>
  <c r="I42" i="1238" s="1"/>
  <c r="F40" i="1238"/>
  <c r="C40" i="1238"/>
  <c r="B40" i="1238"/>
  <c r="I37" i="1238"/>
  <c r="H37" i="1238"/>
  <c r="H35" i="1238"/>
  <c r="H34" i="1238"/>
  <c r="D34" i="1238"/>
  <c r="H33" i="1238"/>
  <c r="D33" i="1238"/>
  <c r="H32" i="1238"/>
  <c r="D32" i="1238"/>
  <c r="I31" i="1238"/>
  <c r="H31" i="1238"/>
  <c r="D31" i="1238"/>
  <c r="I30" i="1238"/>
  <c r="H30" i="1238"/>
  <c r="D30" i="1238"/>
  <c r="I29" i="1238"/>
  <c r="H29" i="1238"/>
  <c r="H28" i="1238"/>
  <c r="D28" i="1238"/>
  <c r="H27" i="1238"/>
  <c r="D27" i="1238"/>
  <c r="H26" i="1238"/>
  <c r="D26" i="1238"/>
  <c r="H25" i="1238"/>
  <c r="D25" i="1238"/>
  <c r="H24" i="1238"/>
  <c r="D24" i="1238"/>
  <c r="I23" i="1238"/>
  <c r="H23" i="1238"/>
  <c r="D23" i="1238"/>
  <c r="I22" i="1238"/>
  <c r="H22" i="1238"/>
  <c r="D22" i="1238"/>
  <c r="H21" i="1238"/>
  <c r="H20" i="1238"/>
  <c r="D20" i="1238"/>
  <c r="H19" i="1238"/>
  <c r="D19" i="1238"/>
  <c r="I18" i="1238"/>
  <c r="H18" i="1238"/>
  <c r="D18" i="1238"/>
  <c r="H17" i="1238"/>
  <c r="D17" i="1238"/>
  <c r="H16" i="1238"/>
  <c r="D16" i="1238"/>
  <c r="I15" i="1238"/>
  <c r="H15" i="1238"/>
  <c r="D15" i="1238"/>
  <c r="H14" i="1238"/>
  <c r="D14" i="1238"/>
  <c r="H13" i="1238"/>
  <c r="D13" i="1238"/>
  <c r="H12" i="1238"/>
  <c r="D12" i="1238"/>
  <c r="H11" i="1238"/>
  <c r="D11" i="1238"/>
  <c r="I10" i="1238"/>
  <c r="H10" i="1238"/>
  <c r="D10" i="1238"/>
  <c r="H9" i="1238"/>
  <c r="D9" i="1238"/>
  <c r="H8" i="1238"/>
  <c r="D8" i="1238"/>
  <c r="H7" i="1238"/>
  <c r="D7" i="1238"/>
  <c r="G6" i="1238"/>
  <c r="I8" i="1238" s="1"/>
  <c r="F6" i="1238"/>
  <c r="C6" i="1238"/>
  <c r="D6" i="1238" s="1"/>
  <c r="B6" i="1238"/>
  <c r="D119" i="1239" l="1"/>
  <c r="D87" i="1239"/>
  <c r="I8" i="1240"/>
  <c r="I17" i="1239"/>
  <c r="I34" i="1239"/>
  <c r="I49" i="1239"/>
  <c r="I18" i="1239"/>
  <c r="H97" i="1239"/>
  <c r="D115" i="1239"/>
  <c r="H35" i="1239"/>
  <c r="D42" i="1239"/>
  <c r="I56" i="1239"/>
  <c r="D106" i="1239"/>
  <c r="D60" i="1239"/>
  <c r="D128" i="1239"/>
  <c r="I54" i="1239"/>
  <c r="H128" i="1239"/>
  <c r="I70" i="1239"/>
  <c r="H27" i="1239"/>
  <c r="I28" i="1239"/>
  <c r="H82" i="1239"/>
  <c r="I98" i="1239"/>
  <c r="I97" i="1239" s="1"/>
  <c r="I7" i="1240"/>
  <c r="D40" i="1238"/>
  <c r="D103" i="1239"/>
  <c r="H87" i="1239"/>
  <c r="D27" i="1239"/>
  <c r="H103" i="1239"/>
  <c r="H6" i="1239"/>
  <c r="D20" i="1239"/>
  <c r="I36" i="1239"/>
  <c r="D58" i="1239"/>
  <c r="I65" i="1239"/>
  <c r="H92" i="1239"/>
  <c r="D11" i="1240"/>
  <c r="H110" i="1239"/>
  <c r="I10" i="1240"/>
  <c r="I16" i="1238"/>
  <c r="I24" i="1238"/>
  <c r="I32" i="1238"/>
  <c r="I51" i="1239"/>
  <c r="D99" i="1239"/>
  <c r="I53" i="1239"/>
  <c r="I52" i="1239" s="1"/>
  <c r="I48" i="1239"/>
  <c r="I55" i="1239"/>
  <c r="I57" i="1239"/>
  <c r="I20" i="1239"/>
  <c r="H58" i="1239"/>
  <c r="D117" i="1239"/>
  <c r="H124" i="1239"/>
  <c r="I93" i="1239"/>
  <c r="I92" i="1239" s="1"/>
  <c r="I109" i="1239"/>
  <c r="H6" i="1240"/>
  <c r="D112" i="1239"/>
  <c r="I129" i="1239"/>
  <c r="I128" i="1239" s="1"/>
  <c r="D35" i="1239"/>
  <c r="I50" i="1239"/>
  <c r="I46" i="1239" s="1"/>
  <c r="I37" i="1239"/>
  <c r="I9" i="1238"/>
  <c r="I17" i="1238"/>
  <c r="I25" i="1238"/>
  <c r="I7" i="1239"/>
  <c r="I6" i="1239" s="1"/>
  <c r="D14" i="1239"/>
  <c r="D67" i="1239"/>
  <c r="D75" i="1239"/>
  <c r="D6" i="1240"/>
  <c r="I125" i="1239"/>
  <c r="I124" i="1239" s="1"/>
  <c r="H119" i="1239"/>
  <c r="H40" i="1238"/>
  <c r="H60" i="1239"/>
  <c r="H71" i="1239"/>
  <c r="I76" i="1239"/>
  <c r="I84" i="1239"/>
  <c r="I88" i="1239"/>
  <c r="H99" i="1239"/>
  <c r="I19" i="1239"/>
  <c r="I105" i="1239"/>
  <c r="I11" i="1238"/>
  <c r="I44" i="1239"/>
  <c r="I42" i="1239" s="1"/>
  <c r="I77" i="1239"/>
  <c r="I89" i="1239"/>
  <c r="I111" i="1239"/>
  <c r="I110" i="1239" s="1"/>
  <c r="I116" i="1239"/>
  <c r="I115" i="1239" s="1"/>
  <c r="H42" i="1239"/>
  <c r="I104" i="1239"/>
  <c r="I61" i="1239"/>
  <c r="I100" i="1239"/>
  <c r="H14" i="1239"/>
  <c r="H67" i="1239"/>
  <c r="I78" i="1239"/>
  <c r="I90" i="1239"/>
  <c r="I19" i="1238"/>
  <c r="I33" i="1238"/>
  <c r="I62" i="1239"/>
  <c r="H46" i="1239"/>
  <c r="I79" i="1239"/>
  <c r="H112" i="1239"/>
  <c r="H122" i="1239"/>
  <c r="I20" i="1238"/>
  <c r="I63" i="1239"/>
  <c r="I74" i="1239"/>
  <c r="I107" i="1239"/>
  <c r="H12" i="1239"/>
  <c r="I83" i="1239"/>
  <c r="H75" i="1239"/>
  <c r="I41" i="1238"/>
  <c r="I40" i="1238" s="1"/>
  <c r="I73" i="1239"/>
  <c r="I71" i="1239" s="1"/>
  <c r="I34" i="1238"/>
  <c r="I14" i="1238"/>
  <c r="I69" i="1239"/>
  <c r="I66" i="1239"/>
  <c r="I12" i="1238"/>
  <c r="H6" i="1238"/>
  <c r="I26" i="1238"/>
  <c r="H85" i="1239"/>
  <c r="H20" i="1239"/>
  <c r="I101" i="1239"/>
  <c r="H106" i="1239"/>
  <c r="I13" i="1238"/>
  <c r="H117" i="1239"/>
  <c r="I27" i="1238"/>
  <c r="I15" i="1239"/>
  <c r="H11" i="1240"/>
  <c r="I7" i="1238"/>
  <c r="I29" i="1239"/>
  <c r="I27" i="1239" s="1"/>
  <c r="I21" i="1238"/>
  <c r="I35" i="1238"/>
  <c r="I28" i="1238"/>
  <c r="I36" i="1238"/>
  <c r="I67" i="1239" l="1"/>
  <c r="I35" i="1239"/>
  <c r="I6" i="1240"/>
  <c r="I14" i="1239"/>
  <c r="I106" i="1239"/>
  <c r="I60" i="1239"/>
  <c r="I87" i="1239"/>
  <c r="I75" i="1239"/>
  <c r="I99" i="1239"/>
  <c r="I103" i="1239"/>
  <c r="I6" i="1238"/>
  <c r="I82" i="1239"/>
  <c r="C13" i="1234" l="1"/>
  <c r="A13" i="1234"/>
  <c r="D12" i="1234"/>
  <c r="D11" i="1234"/>
  <c r="D10" i="1234"/>
  <c r="D9" i="1234"/>
  <c r="D8" i="1234"/>
  <c r="D7" i="1234"/>
  <c r="D6" i="1234"/>
  <c r="D5" i="1234"/>
  <c r="D13" i="1234" s="1"/>
  <c r="G78" i="1233" l="1"/>
  <c r="D78" i="1233"/>
  <c r="G77" i="1233"/>
  <c r="D77" i="1233"/>
  <c r="G76" i="1233"/>
  <c r="G75" i="1233"/>
  <c r="G74" i="1233"/>
  <c r="D74" i="1233"/>
  <c r="G73" i="1233"/>
  <c r="D73" i="1233"/>
  <c r="H72" i="1233"/>
  <c r="G72" i="1233"/>
  <c r="D72" i="1233"/>
  <c r="H71" i="1233"/>
  <c r="G71" i="1233"/>
  <c r="D71" i="1233"/>
  <c r="G70" i="1233"/>
  <c r="D70" i="1233"/>
  <c r="G69" i="1233"/>
  <c r="D69" i="1233"/>
  <c r="G68" i="1233"/>
  <c r="D68" i="1233"/>
  <c r="F67" i="1233"/>
  <c r="H73" i="1233" s="1"/>
  <c r="E67" i="1233"/>
  <c r="C67" i="1233"/>
  <c r="B67" i="1233"/>
  <c r="B79" i="1233" s="1"/>
  <c r="G66" i="1233"/>
  <c r="D66" i="1233"/>
  <c r="G65" i="1233"/>
  <c r="D65" i="1233"/>
  <c r="G64" i="1233"/>
  <c r="D64" i="1233"/>
  <c r="G63" i="1233"/>
  <c r="D63" i="1233"/>
  <c r="G62" i="1233"/>
  <c r="D62" i="1233"/>
  <c r="G60" i="1233"/>
  <c r="D60" i="1233"/>
  <c r="G59" i="1233"/>
  <c r="D59" i="1233"/>
  <c r="G58" i="1233"/>
  <c r="D58" i="1233"/>
  <c r="G57" i="1233"/>
  <c r="D57" i="1233"/>
  <c r="G56" i="1233"/>
  <c r="D56" i="1233"/>
  <c r="F55" i="1233"/>
  <c r="H61" i="1233" s="1"/>
  <c r="E55" i="1233"/>
  <c r="C55" i="1233"/>
  <c r="B55" i="1233"/>
  <c r="D55" i="1233" s="1"/>
  <c r="G54" i="1233"/>
  <c r="D54" i="1233"/>
  <c r="G53" i="1233"/>
  <c r="D53" i="1233"/>
  <c r="G52" i="1233"/>
  <c r="D52" i="1233"/>
  <c r="G51" i="1233"/>
  <c r="D51" i="1233"/>
  <c r="G50" i="1233"/>
  <c r="D50" i="1233"/>
  <c r="H49" i="1233"/>
  <c r="G49" i="1233"/>
  <c r="D49" i="1233"/>
  <c r="G48" i="1233"/>
  <c r="D48" i="1233"/>
  <c r="G47" i="1233"/>
  <c r="D47" i="1233"/>
  <c r="G46" i="1233"/>
  <c r="G45" i="1233"/>
  <c r="D45" i="1233"/>
  <c r="G44" i="1233"/>
  <c r="D44" i="1233"/>
  <c r="F43" i="1233"/>
  <c r="H54" i="1233" s="1"/>
  <c r="E43" i="1233"/>
  <c r="C43" i="1233"/>
  <c r="D43" i="1233" s="1"/>
  <c r="B43" i="1233"/>
  <c r="G42" i="1233"/>
  <c r="D42" i="1233"/>
  <c r="G41" i="1233"/>
  <c r="D41" i="1233"/>
  <c r="G40" i="1233"/>
  <c r="D40" i="1233"/>
  <c r="G39" i="1233"/>
  <c r="D39" i="1233"/>
  <c r="G38" i="1233"/>
  <c r="D38" i="1233"/>
  <c r="H37" i="1233"/>
  <c r="G37" i="1233"/>
  <c r="D37" i="1233"/>
  <c r="G36" i="1233"/>
  <c r="D36" i="1233"/>
  <c r="G35" i="1233"/>
  <c r="D35" i="1233"/>
  <c r="G34" i="1233"/>
  <c r="D34" i="1233"/>
  <c r="G33" i="1233"/>
  <c r="D33" i="1233"/>
  <c r="G32" i="1233"/>
  <c r="D32" i="1233"/>
  <c r="F31" i="1233"/>
  <c r="H36" i="1233" s="1"/>
  <c r="E31" i="1233"/>
  <c r="C31" i="1233"/>
  <c r="D31" i="1233" s="1"/>
  <c r="B31" i="1233"/>
  <c r="G30" i="1233"/>
  <c r="D30" i="1233"/>
  <c r="G29" i="1233"/>
  <c r="D29" i="1233"/>
  <c r="G28" i="1233"/>
  <c r="D28" i="1233"/>
  <c r="G27" i="1233"/>
  <c r="D27" i="1233"/>
  <c r="G26" i="1233"/>
  <c r="D26" i="1233"/>
  <c r="G24" i="1233"/>
  <c r="D24" i="1233"/>
  <c r="G23" i="1233"/>
  <c r="D23" i="1233"/>
  <c r="G22" i="1233"/>
  <c r="D22" i="1233"/>
  <c r="G21" i="1233"/>
  <c r="D21" i="1233"/>
  <c r="G20" i="1233"/>
  <c r="D20" i="1233"/>
  <c r="F19" i="1233"/>
  <c r="H30" i="1233" s="1"/>
  <c r="E19" i="1233"/>
  <c r="C19" i="1233"/>
  <c r="C79" i="1233" s="1"/>
  <c r="B19" i="1233"/>
  <c r="G18" i="1233"/>
  <c r="D18" i="1233"/>
  <c r="G17" i="1233"/>
  <c r="D17" i="1233"/>
  <c r="G16" i="1233"/>
  <c r="D16" i="1233"/>
  <c r="G15" i="1233"/>
  <c r="D15" i="1233"/>
  <c r="G14" i="1233"/>
  <c r="D14" i="1233"/>
  <c r="H13" i="1233"/>
  <c r="G13" i="1233"/>
  <c r="D13" i="1233"/>
  <c r="H12" i="1233"/>
  <c r="G12" i="1233"/>
  <c r="D12" i="1233"/>
  <c r="G11" i="1233"/>
  <c r="D11" i="1233"/>
  <c r="G10" i="1233"/>
  <c r="D10" i="1233"/>
  <c r="G9" i="1233"/>
  <c r="D9" i="1233"/>
  <c r="G8" i="1233"/>
  <c r="D8" i="1233"/>
  <c r="F7" i="1233"/>
  <c r="H18" i="1233" s="1"/>
  <c r="E7" i="1233"/>
  <c r="C7" i="1233"/>
  <c r="B7" i="1233"/>
  <c r="F86" i="1232"/>
  <c r="H67" i="1232" s="1"/>
  <c r="E86" i="1232"/>
  <c r="C86" i="1232"/>
  <c r="H86" i="1232" s="1"/>
  <c r="B86" i="1232"/>
  <c r="H85" i="1232"/>
  <c r="G85" i="1232"/>
  <c r="D85" i="1232"/>
  <c r="H84" i="1232"/>
  <c r="G84" i="1232"/>
  <c r="D84" i="1232"/>
  <c r="H83" i="1232"/>
  <c r="G83" i="1232"/>
  <c r="G82" i="1232"/>
  <c r="D82" i="1232"/>
  <c r="G81" i="1232"/>
  <c r="D81" i="1232"/>
  <c r="G80" i="1232"/>
  <c r="D80" i="1232"/>
  <c r="G79" i="1232"/>
  <c r="D79" i="1232"/>
  <c r="H78" i="1232"/>
  <c r="G78" i="1232"/>
  <c r="D78" i="1232"/>
  <c r="H77" i="1232"/>
  <c r="G77" i="1232"/>
  <c r="D77" i="1232"/>
  <c r="H76" i="1232"/>
  <c r="G76" i="1232"/>
  <c r="D76" i="1232"/>
  <c r="G75" i="1232"/>
  <c r="D75" i="1232"/>
  <c r="G74" i="1232"/>
  <c r="D74" i="1232"/>
  <c r="G73" i="1232"/>
  <c r="D73" i="1232"/>
  <c r="H72" i="1232"/>
  <c r="G72" i="1232"/>
  <c r="D72" i="1232"/>
  <c r="H71" i="1232"/>
  <c r="G71" i="1232"/>
  <c r="D71" i="1232"/>
  <c r="H70" i="1232"/>
  <c r="G70" i="1232"/>
  <c r="D70" i="1232"/>
  <c r="H69" i="1232"/>
  <c r="G69" i="1232"/>
  <c r="D69" i="1232"/>
  <c r="G68" i="1232"/>
  <c r="D68" i="1232"/>
  <c r="G67" i="1232"/>
  <c r="D67" i="1232"/>
  <c r="G66" i="1232"/>
  <c r="D66" i="1232"/>
  <c r="H65" i="1232"/>
  <c r="G65" i="1232"/>
  <c r="D65" i="1232"/>
  <c r="H64" i="1232"/>
  <c r="G64" i="1232"/>
  <c r="D64" i="1232"/>
  <c r="H63" i="1232"/>
  <c r="G63" i="1232"/>
  <c r="D63" i="1232"/>
  <c r="H62" i="1232"/>
  <c r="G62" i="1232"/>
  <c r="D62" i="1232"/>
  <c r="G61" i="1232"/>
  <c r="D61" i="1232"/>
  <c r="G60" i="1232"/>
  <c r="D60" i="1232"/>
  <c r="G59" i="1232"/>
  <c r="D59" i="1232"/>
  <c r="H58" i="1232"/>
  <c r="G58" i="1232"/>
  <c r="D58" i="1232"/>
  <c r="H57" i="1232"/>
  <c r="G57" i="1232"/>
  <c r="D57" i="1232"/>
  <c r="H56" i="1232"/>
  <c r="G56" i="1232"/>
  <c r="D56" i="1232"/>
  <c r="H55" i="1232"/>
  <c r="G55" i="1232"/>
  <c r="D55" i="1232"/>
  <c r="G54" i="1232"/>
  <c r="D54" i="1232"/>
  <c r="G53" i="1232"/>
  <c r="D53" i="1232"/>
  <c r="G52" i="1232"/>
  <c r="D52" i="1232"/>
  <c r="G51" i="1232"/>
  <c r="D51" i="1232"/>
  <c r="H50" i="1232"/>
  <c r="G50" i="1232"/>
  <c r="D50" i="1232"/>
  <c r="H49" i="1232"/>
  <c r="G49" i="1232"/>
  <c r="D49" i="1232"/>
  <c r="G48" i="1232"/>
  <c r="D48" i="1232"/>
  <c r="G47" i="1232"/>
  <c r="D47" i="1232"/>
  <c r="G46" i="1232"/>
  <c r="D46" i="1232"/>
  <c r="G45" i="1232"/>
  <c r="D45" i="1232"/>
  <c r="G44" i="1232"/>
  <c r="D44" i="1232"/>
  <c r="H43" i="1232"/>
  <c r="G43" i="1232"/>
  <c r="D43" i="1232"/>
  <c r="H42" i="1232"/>
  <c r="G42" i="1232"/>
  <c r="D42" i="1232"/>
  <c r="G41" i="1232"/>
  <c r="D41" i="1232"/>
  <c r="G40" i="1232"/>
  <c r="D40" i="1232"/>
  <c r="G39" i="1232"/>
  <c r="D39" i="1232"/>
  <c r="G38" i="1232"/>
  <c r="D38" i="1232"/>
  <c r="G37" i="1232"/>
  <c r="D37" i="1232"/>
  <c r="H36" i="1232"/>
  <c r="G36" i="1232"/>
  <c r="D36" i="1232"/>
  <c r="H35" i="1232"/>
  <c r="G35" i="1232"/>
  <c r="D35" i="1232"/>
  <c r="F30" i="1232"/>
  <c r="E30" i="1232"/>
  <c r="G30" i="1232" s="1"/>
  <c r="C30" i="1232"/>
  <c r="B30" i="1232"/>
  <c r="H29" i="1232"/>
  <c r="G29" i="1232"/>
  <c r="H28" i="1232"/>
  <c r="G28" i="1232"/>
  <c r="D28" i="1232"/>
  <c r="H27" i="1232"/>
  <c r="G27" i="1232"/>
  <c r="D27" i="1232"/>
  <c r="H26" i="1232"/>
  <c r="H25" i="1232"/>
  <c r="G25" i="1232"/>
  <c r="D25" i="1232"/>
  <c r="H24" i="1232"/>
  <c r="G24" i="1232"/>
  <c r="D24" i="1232"/>
  <c r="H23" i="1232"/>
  <c r="G23" i="1232"/>
  <c r="D23" i="1232"/>
  <c r="H22" i="1232"/>
  <c r="G22" i="1232"/>
  <c r="D22" i="1232"/>
  <c r="H21" i="1232"/>
  <c r="G21" i="1232"/>
  <c r="D21" i="1232"/>
  <c r="H20" i="1232"/>
  <c r="G20" i="1232"/>
  <c r="D20" i="1232"/>
  <c r="H19" i="1232"/>
  <c r="G19" i="1232"/>
  <c r="D19" i="1232"/>
  <c r="H18" i="1232"/>
  <c r="G18" i="1232"/>
  <c r="D18" i="1232"/>
  <c r="H17" i="1232"/>
  <c r="G17" i="1232"/>
  <c r="D17" i="1232"/>
  <c r="H16" i="1232"/>
  <c r="G16" i="1232"/>
  <c r="D16" i="1232"/>
  <c r="H15" i="1232"/>
  <c r="G15" i="1232"/>
  <c r="D15" i="1232"/>
  <c r="H14" i="1232"/>
  <c r="G14" i="1232"/>
  <c r="D14" i="1232"/>
  <c r="H13" i="1232"/>
  <c r="G13" i="1232"/>
  <c r="D13" i="1232"/>
  <c r="H12" i="1232"/>
  <c r="G12" i="1232"/>
  <c r="D12" i="1232"/>
  <c r="H11" i="1232"/>
  <c r="G11" i="1232"/>
  <c r="D11" i="1232"/>
  <c r="H10" i="1232"/>
  <c r="G10" i="1232"/>
  <c r="D10" i="1232"/>
  <c r="H9" i="1232"/>
  <c r="G9" i="1232"/>
  <c r="D9" i="1232"/>
  <c r="H8" i="1232"/>
  <c r="G8" i="1232"/>
  <c r="D8" i="1232"/>
  <c r="H7" i="1232"/>
  <c r="G7" i="1232"/>
  <c r="D7" i="1232"/>
  <c r="G52" i="1231"/>
  <c r="F52" i="1231"/>
  <c r="E52" i="1231"/>
  <c r="D52" i="1231"/>
  <c r="C52" i="1231"/>
  <c r="B52" i="1231"/>
  <c r="H51" i="1231"/>
  <c r="H50" i="1231"/>
  <c r="G47" i="1231"/>
  <c r="F47" i="1231"/>
  <c r="E47" i="1231"/>
  <c r="D47" i="1231"/>
  <c r="C47" i="1231"/>
  <c r="B47" i="1231"/>
  <c r="H46" i="1231"/>
  <c r="H45" i="1231"/>
  <c r="G42" i="1231"/>
  <c r="F42" i="1231"/>
  <c r="E42" i="1231"/>
  <c r="D42" i="1231"/>
  <c r="C42" i="1231"/>
  <c r="B42" i="1231"/>
  <c r="H41" i="1231"/>
  <c r="H40" i="1231"/>
  <c r="H37" i="1231"/>
  <c r="H36" i="1231"/>
  <c r="H35" i="1231"/>
  <c r="H34" i="1231"/>
  <c r="H33" i="1231"/>
  <c r="H32" i="1231"/>
  <c r="H31" i="1231"/>
  <c r="G30" i="1231"/>
  <c r="F30" i="1231"/>
  <c r="E30" i="1231"/>
  <c r="D30" i="1231"/>
  <c r="C30" i="1231"/>
  <c r="B30" i="1231"/>
  <c r="H30" i="1231" s="1"/>
  <c r="I30" i="1231" s="1"/>
  <c r="H29" i="1231"/>
  <c r="I29" i="1231" s="1"/>
  <c r="H28" i="1231"/>
  <c r="I28" i="1231" s="1"/>
  <c r="H27" i="1231"/>
  <c r="I27" i="1231" s="1"/>
  <c r="H26" i="1231"/>
  <c r="I26" i="1231" s="1"/>
  <c r="H25" i="1231"/>
  <c r="I25" i="1231" s="1"/>
  <c r="H24" i="1231"/>
  <c r="I24" i="1231" s="1"/>
  <c r="H23" i="1231"/>
  <c r="I23" i="1231" s="1"/>
  <c r="H22" i="1231"/>
  <c r="I22" i="1231" s="1"/>
  <c r="H21" i="1231"/>
  <c r="I21" i="1231" s="1"/>
  <c r="H20" i="1231"/>
  <c r="I20" i="1231" s="1"/>
  <c r="H19" i="1231"/>
  <c r="I19" i="1231" s="1"/>
  <c r="H18" i="1231"/>
  <c r="I18" i="1231" s="1"/>
  <c r="H17" i="1231"/>
  <c r="I17" i="1231" s="1"/>
  <c r="H16" i="1231"/>
  <c r="I16" i="1231" s="1"/>
  <c r="H15" i="1231"/>
  <c r="H14" i="1231"/>
  <c r="H13" i="1231"/>
  <c r="H12" i="1231"/>
  <c r="H11" i="1231"/>
  <c r="H10" i="1231"/>
  <c r="H9" i="1231"/>
  <c r="H8" i="1231"/>
  <c r="H7" i="1231"/>
  <c r="H6" i="1231"/>
  <c r="H5" i="1231"/>
  <c r="H37" i="1232" l="1"/>
  <c r="H44" i="1232"/>
  <c r="H51" i="1232"/>
  <c r="G67" i="1233"/>
  <c r="H74" i="1233"/>
  <c r="H68" i="1233"/>
  <c r="H67" i="1233" s="1"/>
  <c r="H30" i="1232"/>
  <c r="H59" i="1232"/>
  <c r="H66" i="1232"/>
  <c r="H73" i="1232"/>
  <c r="D7" i="1233"/>
  <c r="H76" i="1233"/>
  <c r="H45" i="1232"/>
  <c r="H39" i="1232"/>
  <c r="H46" i="1232"/>
  <c r="H53" i="1232"/>
  <c r="H25" i="1233"/>
  <c r="H69" i="1233"/>
  <c r="H52" i="1231"/>
  <c r="H74" i="1232"/>
  <c r="H77" i="1233"/>
  <c r="D79" i="1233"/>
  <c r="H79" i="1232"/>
  <c r="H75" i="1233"/>
  <c r="D67" i="1233"/>
  <c r="H38" i="1232"/>
  <c r="H52" i="1232"/>
  <c r="E79" i="1233"/>
  <c r="H24" i="1233"/>
  <c r="H47" i="1231"/>
  <c r="H81" i="1232"/>
  <c r="D30" i="1232"/>
  <c r="H54" i="1232"/>
  <c r="H61" i="1232"/>
  <c r="H68" i="1232"/>
  <c r="H70" i="1233"/>
  <c r="H75" i="1232"/>
  <c r="H82" i="1232"/>
  <c r="H78" i="1233"/>
  <c r="H42" i="1231"/>
  <c r="H41" i="1232"/>
  <c r="H48" i="1232"/>
  <c r="D19" i="1233"/>
  <c r="H56" i="1233"/>
  <c r="H14" i="1233"/>
  <c r="H32" i="1233"/>
  <c r="H44" i="1233"/>
  <c r="H51" i="1233"/>
  <c r="H27" i="1233"/>
  <c r="H39" i="1233"/>
  <c r="H64" i="1233"/>
  <c r="H8" i="1233"/>
  <c r="H20" i="1233"/>
  <c r="H57" i="1233"/>
  <c r="H15" i="1233"/>
  <c r="H33" i="1233"/>
  <c r="H45" i="1233"/>
  <c r="H52" i="1233"/>
  <c r="H28" i="1233"/>
  <c r="H40" i="1233"/>
  <c r="H65" i="1233"/>
  <c r="H16" i="1233"/>
  <c r="H35" i="1233"/>
  <c r="H40" i="1232"/>
  <c r="H60" i="1232"/>
  <c r="H80" i="1232"/>
  <c r="G86" i="1232"/>
  <c r="H11" i="1233"/>
  <c r="H23" i="1233"/>
  <c r="H48" i="1233"/>
  <c r="H60" i="1233"/>
  <c r="G55" i="1233"/>
  <c r="H62" i="1233"/>
  <c r="G31" i="1233"/>
  <c r="G43" i="1233"/>
  <c r="H50" i="1233"/>
  <c r="G7" i="1233"/>
  <c r="G19" i="1233"/>
  <c r="H26" i="1233"/>
  <c r="H38" i="1233"/>
  <c r="H63" i="1233"/>
  <c r="H9" i="1233"/>
  <c r="H21" i="1233"/>
  <c r="H46" i="1233"/>
  <c r="H58" i="1233"/>
  <c r="H34" i="1233"/>
  <c r="H53" i="1233"/>
  <c r="H29" i="1233"/>
  <c r="H41" i="1233"/>
  <c r="H66" i="1233"/>
  <c r="D86" i="1232"/>
  <c r="H10" i="1233"/>
  <c r="H22" i="1233"/>
  <c r="H47" i="1233"/>
  <c r="H59" i="1233"/>
  <c r="H17" i="1233"/>
  <c r="H42" i="1233"/>
  <c r="F79" i="1233"/>
  <c r="H47" i="1232"/>
  <c r="H79" i="1233" l="1"/>
  <c r="G79" i="1233"/>
  <c r="H7" i="1233"/>
  <c r="H43" i="1233"/>
  <c r="H55" i="1233"/>
  <c r="H19" i="1233"/>
  <c r="H31" i="1233"/>
  <c r="D42" i="1230" l="1"/>
  <c r="C42" i="1230"/>
  <c r="B42" i="1230"/>
  <c r="G41" i="1230"/>
  <c r="G40" i="1230"/>
  <c r="E37" i="1230"/>
  <c r="D37" i="1230"/>
  <c r="C37" i="1230"/>
  <c r="B37" i="1230"/>
  <c r="G36" i="1230"/>
  <c r="G35" i="1230"/>
  <c r="D32" i="1230"/>
  <c r="C32" i="1230"/>
  <c r="B32" i="1230"/>
  <c r="G31" i="1230"/>
  <c r="G32" i="1230" s="1"/>
  <c r="G30" i="1230"/>
  <c r="G27" i="1230"/>
  <c r="G26" i="1230"/>
  <c r="G25" i="1230"/>
  <c r="G24" i="1230"/>
  <c r="G23" i="1230"/>
  <c r="G22" i="1230"/>
  <c r="G21" i="1230"/>
  <c r="F20" i="1230"/>
  <c r="E20" i="1230"/>
  <c r="D20" i="1230"/>
  <c r="C20" i="1230"/>
  <c r="B20" i="1230"/>
  <c r="G20" i="1230" s="1"/>
  <c r="G19" i="1230"/>
  <c r="G18" i="1230"/>
  <c r="G17" i="1230"/>
  <c r="G16" i="1230"/>
  <c r="G15" i="1230"/>
  <c r="G14" i="1230"/>
  <c r="G13" i="1230"/>
  <c r="G12" i="1230"/>
  <c r="G11" i="1230"/>
  <c r="G10" i="1230"/>
  <c r="G9" i="1230"/>
  <c r="G8" i="1230"/>
  <c r="G7" i="1230"/>
  <c r="G6" i="1230"/>
  <c r="G37" i="1230" l="1"/>
  <c r="G42" i="1230"/>
  <c r="C23" i="1229"/>
  <c r="E22" i="1229"/>
  <c r="E21" i="1229"/>
  <c r="E20" i="1229"/>
  <c r="E19" i="1229"/>
  <c r="E18" i="1229"/>
  <c r="E17" i="1229"/>
  <c r="E16" i="1229"/>
  <c r="E15" i="1229"/>
  <c r="E14" i="1229"/>
  <c r="E13" i="1229"/>
  <c r="E12" i="1229"/>
  <c r="E11" i="1229"/>
  <c r="E10" i="1229"/>
  <c r="E9" i="1229"/>
  <c r="E8" i="1229"/>
  <c r="E7" i="1229"/>
  <c r="E6" i="1229"/>
  <c r="E5" i="1229"/>
  <c r="N58" i="1228"/>
  <c r="N57" i="1228"/>
  <c r="N56" i="1228"/>
  <c r="N55" i="1228"/>
  <c r="N54" i="1228"/>
  <c r="N53" i="1228"/>
  <c r="N52" i="1228"/>
  <c r="N51" i="1228"/>
  <c r="N50" i="1228"/>
  <c r="N49" i="1228"/>
  <c r="N48" i="1228"/>
  <c r="N47" i="1228"/>
  <c r="N46" i="1228"/>
  <c r="N45" i="1228"/>
  <c r="N44" i="1228"/>
  <c r="N43" i="1228"/>
  <c r="N42" i="1228"/>
  <c r="N40" i="1228"/>
  <c r="N39" i="1228"/>
  <c r="N38" i="1228"/>
  <c r="N37" i="1228"/>
  <c r="N36" i="1228"/>
  <c r="N35" i="1228"/>
  <c r="N34" i="1228"/>
  <c r="N33" i="1228"/>
  <c r="N32" i="1228"/>
  <c r="N31" i="1228"/>
  <c r="N30" i="1228"/>
  <c r="N29" i="1228"/>
  <c r="N28" i="1228"/>
  <c r="N27" i="1228"/>
  <c r="N26" i="1228"/>
  <c r="N25" i="1228"/>
  <c r="N24" i="1228"/>
  <c r="N22" i="1228"/>
  <c r="N21" i="1228"/>
  <c r="N20" i="1228"/>
  <c r="N19" i="1228"/>
  <c r="N18" i="1228"/>
  <c r="N17" i="1228"/>
  <c r="N16" i="1228"/>
  <c r="N15" i="1228"/>
  <c r="N14" i="1228"/>
  <c r="N13" i="1228"/>
  <c r="N12" i="1228"/>
  <c r="N11" i="1228"/>
  <c r="N10" i="1228"/>
  <c r="N9" i="1228"/>
  <c r="N8" i="1228"/>
  <c r="N7" i="1228"/>
  <c r="N6" i="1228"/>
  <c r="L57" i="1227"/>
  <c r="K57" i="1227"/>
  <c r="J57" i="1227"/>
  <c r="I57" i="1227"/>
  <c r="H57" i="1227"/>
  <c r="G57" i="1227"/>
  <c r="F57" i="1227"/>
  <c r="E57" i="1227"/>
  <c r="D57" i="1227"/>
  <c r="C57" i="1227"/>
  <c r="B57" i="1227"/>
  <c r="L31" i="1227"/>
  <c r="K31" i="1227"/>
  <c r="J31" i="1227"/>
  <c r="L5" i="1227"/>
  <c r="K5" i="1227"/>
  <c r="J5" i="1227"/>
  <c r="I5" i="1227"/>
  <c r="H5" i="1227"/>
  <c r="G5" i="1227"/>
  <c r="F5" i="1227"/>
  <c r="E5" i="1227"/>
  <c r="D5" i="1227"/>
  <c r="C5" i="1227"/>
  <c r="B5" i="1227"/>
  <c r="L31" i="1226"/>
  <c r="K31" i="1226"/>
  <c r="J31" i="1226"/>
  <c r="I31" i="1226"/>
  <c r="H31" i="1226"/>
  <c r="G31" i="1226"/>
  <c r="F31" i="1226"/>
  <c r="E31" i="1226"/>
  <c r="D31" i="1226"/>
  <c r="C31" i="1226"/>
  <c r="B31" i="1226"/>
  <c r="C35" i="1225"/>
  <c r="C34" i="1225"/>
  <c r="C33" i="1225"/>
  <c r="C32" i="1225"/>
  <c r="C31" i="1225"/>
  <c r="C30" i="1225"/>
  <c r="C29" i="1225"/>
  <c r="C28" i="1225"/>
  <c r="C27" i="1225"/>
  <c r="C26" i="1225"/>
  <c r="B25" i="1225"/>
  <c r="C25" i="1225" s="1"/>
  <c r="B6" i="1225"/>
  <c r="B20" i="1225" s="1"/>
  <c r="Q23" i="1224"/>
  <c r="P23" i="1224"/>
  <c r="O23" i="1224"/>
  <c r="N23" i="1224"/>
  <c r="M23" i="1224"/>
  <c r="L23" i="1224"/>
  <c r="K23" i="1224"/>
  <c r="J23" i="1224"/>
  <c r="I23" i="1224"/>
  <c r="H23" i="1224"/>
  <c r="G23" i="1224"/>
  <c r="F23" i="1224"/>
  <c r="E23" i="1224"/>
  <c r="D23" i="1224"/>
  <c r="C23" i="1224"/>
  <c r="B23" i="1224"/>
  <c r="Q21" i="1224"/>
  <c r="P21" i="1224"/>
  <c r="O21" i="1224"/>
  <c r="N21" i="1224"/>
  <c r="M21" i="1224"/>
  <c r="L21" i="1224"/>
  <c r="K21" i="1224"/>
  <c r="J21" i="1224"/>
  <c r="I21" i="1224"/>
  <c r="H21" i="1224"/>
  <c r="G21" i="1224"/>
  <c r="F21" i="1224"/>
  <c r="E21" i="1224"/>
  <c r="D21" i="1224"/>
  <c r="C21" i="1224"/>
  <c r="B21" i="1224"/>
  <c r="R18" i="1224"/>
  <c r="R17" i="1224"/>
  <c r="R16" i="1224"/>
  <c r="R15" i="1224"/>
  <c r="R14" i="1224"/>
  <c r="R13" i="1224"/>
  <c r="R12" i="1224"/>
  <c r="R11" i="1224"/>
  <c r="R10" i="1224"/>
  <c r="R9" i="1224"/>
  <c r="R8" i="1224"/>
  <c r="R7" i="1224"/>
  <c r="R6" i="1224"/>
  <c r="I93" i="1223"/>
  <c r="H93" i="1223"/>
  <c r="G93" i="1223"/>
  <c r="F93" i="1223"/>
  <c r="E93" i="1223"/>
  <c r="D93" i="1223"/>
  <c r="C93" i="1223"/>
  <c r="B93" i="1223"/>
  <c r="I87" i="1223"/>
  <c r="H87" i="1223"/>
  <c r="G87" i="1223"/>
  <c r="F87" i="1223"/>
  <c r="E87" i="1223"/>
  <c r="D87" i="1223"/>
  <c r="C87" i="1223"/>
  <c r="B87" i="1223"/>
  <c r="I82" i="1223"/>
  <c r="H82" i="1223"/>
  <c r="G82" i="1223"/>
  <c r="F82" i="1223"/>
  <c r="E82" i="1223"/>
  <c r="D82" i="1223"/>
  <c r="C82" i="1223"/>
  <c r="B82" i="1223"/>
  <c r="I71" i="1223"/>
  <c r="H71" i="1223"/>
  <c r="G71" i="1223"/>
  <c r="F71" i="1223"/>
  <c r="E71" i="1223"/>
  <c r="D71" i="1223"/>
  <c r="C71" i="1223"/>
  <c r="B71" i="1223"/>
  <c r="J38" i="1223"/>
  <c r="I38" i="1223"/>
  <c r="H38" i="1223"/>
  <c r="G38" i="1223"/>
  <c r="F38" i="1223"/>
  <c r="E38" i="1223"/>
  <c r="D38" i="1223"/>
  <c r="C38" i="1223"/>
  <c r="B38" i="1223"/>
  <c r="K37" i="1223"/>
  <c r="K36" i="1223"/>
  <c r="K32" i="1223"/>
  <c r="J32" i="1223"/>
  <c r="I32" i="1223"/>
  <c r="H32" i="1223"/>
  <c r="G32" i="1223"/>
  <c r="F32" i="1223"/>
  <c r="E32" i="1223"/>
  <c r="D32" i="1223"/>
  <c r="C32" i="1223"/>
  <c r="B32" i="1223"/>
  <c r="K31" i="1223"/>
  <c r="K30" i="1223"/>
  <c r="J27" i="1223"/>
  <c r="I27" i="1223"/>
  <c r="H27" i="1223"/>
  <c r="G27" i="1223"/>
  <c r="F27" i="1223"/>
  <c r="E27" i="1223"/>
  <c r="D27" i="1223"/>
  <c r="C27" i="1223"/>
  <c r="B27" i="1223"/>
  <c r="K26" i="1223"/>
  <c r="K25" i="1223"/>
  <c r="K22" i="1223"/>
  <c r="K21" i="1223"/>
  <c r="K20" i="1223"/>
  <c r="K19" i="1223"/>
  <c r="K18" i="1223"/>
  <c r="K17" i="1223"/>
  <c r="J16" i="1223"/>
  <c r="I16" i="1223"/>
  <c r="H16" i="1223"/>
  <c r="G16" i="1223"/>
  <c r="F16" i="1223"/>
  <c r="E16" i="1223"/>
  <c r="D16" i="1223"/>
  <c r="C16" i="1223"/>
  <c r="B16" i="1223"/>
  <c r="K15" i="1223"/>
  <c r="K14" i="1223"/>
  <c r="K13" i="1223"/>
  <c r="K12" i="1223"/>
  <c r="K11" i="1223"/>
  <c r="K10" i="1223"/>
  <c r="K9" i="1223"/>
  <c r="K8" i="1223"/>
  <c r="K7" i="1223"/>
  <c r="K6" i="1223"/>
  <c r="C11" i="1225" l="1"/>
  <c r="C15" i="1225"/>
  <c r="K27" i="1223"/>
  <c r="K16" i="1223"/>
  <c r="K38" i="1223"/>
  <c r="R21" i="1224"/>
  <c r="C6" i="1225"/>
  <c r="S7" i="1224"/>
  <c r="S8" i="1224"/>
  <c r="S9" i="1224"/>
  <c r="S10" i="1224"/>
  <c r="S11" i="1224"/>
  <c r="S12" i="1224"/>
  <c r="S13" i="1224"/>
  <c r="S14" i="1224"/>
  <c r="S15" i="1224"/>
  <c r="S16" i="1224"/>
  <c r="S17" i="1224"/>
  <c r="S18" i="1224"/>
  <c r="C12" i="1225"/>
  <c r="C13" i="1225"/>
  <c r="C14" i="1225"/>
  <c r="C16" i="1225"/>
  <c r="C18" i="1225"/>
  <c r="C10" i="1225"/>
  <c r="R23" i="1224"/>
  <c r="S23" i="1224" s="1"/>
  <c r="S6" i="1224"/>
  <c r="C8" i="1225"/>
  <c r="C9" i="1225"/>
  <c r="C20" i="1225" l="1"/>
  <c r="S21" i="1224"/>
  <c r="I74" i="910" l="1"/>
  <c r="L91" i="864" l="1"/>
</calcChain>
</file>

<file path=xl/sharedStrings.xml><?xml version="1.0" encoding="utf-8"?>
<sst xmlns="http://schemas.openxmlformats.org/spreadsheetml/2006/main" count="2518" uniqueCount="944">
  <si>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</si>
  <si>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</si>
  <si>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</si>
  <si>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</si>
  <si>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</si>
  <si>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</si>
  <si>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</si>
  <si>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</si>
  <si>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</si>
  <si>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</si>
  <si>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</si>
  <si>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</si>
  <si>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</si>
  <si>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</si>
  <si>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</si>
  <si>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</si>
  <si>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</si>
  <si>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</si>
  <si>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</si>
  <si>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</si>
  <si>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</si>
  <si>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</si>
  <si>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</si>
  <si>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</si>
  <si>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</si>
  <si>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</si>
  <si>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</si>
  <si>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</si>
  <si>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</si>
  <si>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</si>
  <si>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</si>
  <si>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</si>
  <si>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</si>
  <si>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</si>
  <si>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</si>
  <si>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</si>
  <si>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</si>
  <si>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</si>
  <si>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</si>
  <si>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</si>
  <si>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</si>
  <si>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</si>
  <si>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</si>
  <si>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</si>
  <si>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</si>
  <si>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</si>
  <si>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</si>
  <si>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</si>
  <si>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</si>
  <si>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</si>
  <si>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</si>
  <si>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</si>
  <si>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</si>
  <si>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</si>
  <si>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</si>
  <si>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</si>
  <si>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</si>
  <si>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</si>
  <si>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</si>
  <si>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</si>
  <si>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</si>
  <si>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</si>
  <si>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</si>
  <si>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</si>
  <si>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</si>
  <si>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</si>
  <si>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</si>
  <si>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</si>
  <si>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</si>
  <si>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</si>
  <si>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</si>
  <si>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</si>
  <si>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</si>
  <si>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</si>
  <si>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</si>
  <si>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</si>
  <si>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</si>
  <si>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</si>
  <si>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</si>
  <si>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</si>
  <si>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</si>
  <si>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</si>
  <si>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</si>
  <si>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</si>
  <si>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</si>
  <si>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</si>
  <si>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</si>
  <si>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</si>
  <si>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</si>
  <si>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</si>
  <si>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</si>
  <si>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</si>
  <si>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</si>
  <si>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</si>
  <si>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</si>
  <si>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</si>
  <si>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</si>
  <si>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</si>
  <si>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</si>
  <si>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</si>
  <si>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</si>
  <si>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</si>
  <si>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</si>
  <si>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</si>
  <si>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</si>
  <si>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</si>
  <si>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</si>
  <si>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</si>
  <si>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</si>
  <si>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</si>
  <si>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</si>
  <si>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</si>
  <si>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</si>
  <si>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</si>
  <si>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</si>
  <si>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</si>
  <si>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</si>
  <si>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</si>
  <si>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</si>
  <si>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</si>
  <si>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</si>
  <si>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</si>
  <si>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</si>
  <si>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</si>
  <si>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</si>
  <si>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</si>
  <si>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</si>
  <si>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</si>
  <si>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</si>
  <si>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</si>
  <si>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</si>
  <si>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</si>
  <si>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</si>
  <si>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</si>
  <si>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</si>
  <si>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</si>
  <si>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</si>
  <si>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</si>
  <si>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</si>
  <si>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</si>
  <si>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</si>
  <si>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</si>
  <si>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</si>
  <si>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</si>
  <si>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</si>
  <si>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</si>
  <si>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</si>
  <si>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</si>
  <si>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</si>
  <si>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</si>
  <si>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</si>
  <si>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</si>
  <si>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</si>
  <si>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</si>
  <si>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</si>
  <si>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</si>
  <si>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</si>
  <si>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</si>
  <si>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</si>
  <si>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</si>
  <si>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</si>
  <si>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</si>
  <si>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</si>
  <si>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</si>
  <si>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</si>
  <si>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</si>
  <si>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</si>
  <si>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</si>
  <si>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</si>
  <si>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</si>
  <si>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</si>
  <si>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</si>
  <si>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</si>
  <si>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</si>
  <si>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Tía María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</si>
  <si>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</si>
  <si>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</si>
  <si>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</si>
  <si>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</si>
  <si>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</si>
  <si>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</si>
  <si>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</si>
  <si>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</si>
  <si>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</si>
  <si>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</si>
  <si>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</si>
  <si>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</si>
  <si>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</si>
  <si>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</si>
  <si>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</si>
  <si>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</si>
  <si>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</si>
  <si>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</si>
  <si>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</si>
  <si>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</si>
  <si>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</si>
  <si>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</si>
  <si>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</si>
  <si>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</si>
  <si>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</si>
  <si>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</si>
  <si>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</si>
  <si>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</si>
  <si>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</si>
  <si>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</si>
  <si>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</si>
  <si>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</si>
  <si>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</si>
  <si>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</si>
  <si>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</si>
  <si>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</si>
  <si>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</si>
  <si>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</si>
  <si>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</si>
  <si>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</si>
  <si>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</si>
  <si>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</si>
  <si>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</si>
  <si>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</si>
  <si>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</si>
  <si>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</si>
  <si>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</si>
  <si>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</si>
  <si>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</si>
  <si>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</si>
  <si>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</si>
  <si>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</si>
  <si>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</si>
  <si>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</si>
  <si>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</si>
  <si>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</si>
  <si>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</si>
  <si>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</si>
  <si>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</si>
  <si>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</si>
  <si>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</si>
  <si>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</si>
  <si>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</si>
  <si>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</si>
  <si>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</si>
  <si>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</si>
  <si>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</si>
  <si>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</si>
  <si>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</si>
  <si>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</si>
  <si>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</si>
  <si>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</si>
  <si>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</si>
  <si>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</si>
  <si>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</si>
  <si>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</si>
  <si>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</si>
  <si>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</si>
  <si>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</si>
  <si>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</si>
  <si>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</si>
  <si>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</si>
  <si>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</si>
  <si>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</si>
  <si>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</si>
  <si>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</si>
  <si>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</si>
  <si>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</si>
  <si>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</si>
  <si>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</si>
  <si>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</si>
  <si>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</si>
  <si>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</si>
  <si>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</si>
  <si>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</si>
  <si>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</si>
  <si>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</si>
  <si>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</si>
  <si>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</si>
  <si>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</si>
  <si>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</si>
  <si>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</si>
  <si>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</si>
  <si>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</si>
  <si>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</si>
  <si>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</si>
  <si>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</si>
  <si>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</si>
  <si>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</si>
  <si>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</si>
  <si>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</si>
  <si>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</si>
  <si>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</si>
  <si>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</si>
  <si>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</si>
  <si>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</si>
  <si>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</si>
  <si>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</si>
  <si>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</si>
  <si>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</si>
  <si>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</si>
  <si>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</si>
  <si>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</si>
  <si>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</si>
  <si>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</si>
  <si>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</si>
  <si>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</si>
  <si>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</si>
  <si>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</si>
  <si>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</si>
  <si>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</si>
  <si>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</si>
  <si>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</si>
  <si>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</si>
  <si>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</si>
  <si>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</si>
  <si>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</si>
  <si>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</si>
  <si>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</si>
  <si>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</si>
  <si>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</si>
  <si>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</si>
  <si>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</si>
  <si>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</si>
  <si>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</si>
  <si>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</si>
  <si>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</si>
  <si>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</si>
  <si>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</si>
  <si>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</si>
  <si>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</si>
  <si>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</si>
  <si>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</si>
  <si>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</si>
  <si>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</si>
  <si>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</si>
  <si>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</si>
  <si>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</si>
  <si>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</si>
  <si>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</si>
  <si>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</si>
  <si>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</si>
  <si>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</si>
  <si>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</si>
  <si>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</si>
  <si>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</si>
  <si>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</si>
  <si>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</si>
  <si>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</si>
  <si>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</si>
  <si>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</si>
  <si>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</si>
  <si>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</si>
  <si>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</si>
  <si>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</si>
  <si>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</si>
  <si>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</si>
  <si>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</si>
  <si>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</si>
  <si>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</si>
  <si>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</si>
  <si>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</si>
  <si>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</si>
  <si>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</si>
  <si>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</si>
  <si>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</si>
  <si>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</si>
  <si>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</si>
  <si>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</si>
  <si>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</si>
  <si>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</si>
  <si>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</si>
  <si>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</si>
  <si>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</si>
  <si>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</si>
  <si>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</si>
  <si>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</si>
  <si>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</si>
  <si>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</si>
  <si>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</si>
  <si>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</si>
  <si>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</si>
  <si>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</si>
  <si>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</si>
  <si>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</si>
  <si>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</si>
  <si>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</si>
  <si>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</si>
  <si>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</si>
  <si>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</si>
  <si>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</si>
  <si>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</si>
  <si>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</si>
  <si>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</si>
  <si>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</si>
  <si>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</si>
  <si>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</si>
  <si>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</si>
  <si>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</si>
  <si>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</si>
  <si>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</si>
  <si>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</si>
  <si>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</si>
  <si>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</si>
  <si>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</si>
  <si>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</si>
  <si>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</si>
  <si>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</si>
  <si>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INICIO / FIN DE EJECUCIÓN</t>
  </si>
  <si>
    <t>PUESTA EN MARCHA OPERATIVA</t>
  </si>
  <si>
    <t>2022 / 2025</t>
  </si>
  <si>
    <t>EJECUCIÓN</t>
  </si>
  <si>
    <t>2023 / 2042</t>
  </si>
  <si>
    <t>2024 / 2029</t>
  </si>
  <si>
    <t>Ampliación Huancapetí</t>
  </si>
  <si>
    <t>Compañía Minera Lincuna S.A.</t>
  </si>
  <si>
    <t>2025 / 2028</t>
  </si>
  <si>
    <t>2025 / 2033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</si>
  <si>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</si>
  <si>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</si>
  <si>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</si>
  <si>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</si>
  <si>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</si>
  <si>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</si>
  <si>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</si>
  <si>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</si>
  <si>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</si>
  <si>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</si>
  <si>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</si>
  <si>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</si>
  <si>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</si>
  <si>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</si>
  <si>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</si>
  <si>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</si>
  <si>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</si>
  <si>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</si>
  <si>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</si>
  <si>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</si>
  <si>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</si>
  <si>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</si>
  <si>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</si>
  <si>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</si>
  <si>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</si>
  <si>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</si>
  <si>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</si>
  <si>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</si>
  <si>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</si>
  <si>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</si>
  <si>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</si>
  <si>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</si>
  <si>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</si>
  <si>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</si>
  <si>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</si>
  <si>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</si>
  <si>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</si>
  <si>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</si>
  <si>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</si>
  <si>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</si>
  <si>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</si>
  <si>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</si>
  <si>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</si>
  <si>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</si>
  <si>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</si>
  <si>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</si>
  <si>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</si>
  <si>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</si>
  <si>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</si>
  <si>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</si>
  <si>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</si>
  <si>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</si>
  <si>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</si>
  <si>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</si>
  <si>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</si>
  <si>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</si>
  <si>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</si>
  <si>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</si>
  <si>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</si>
  <si>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</si>
  <si>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</si>
  <si>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</si>
  <si>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</si>
  <si>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</si>
  <si>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</si>
  <si>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</si>
  <si>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</si>
  <si>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</si>
  <si>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</si>
  <si>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</si>
  <si>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</si>
  <si>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</si>
  <si>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</si>
  <si>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</si>
  <si>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</si>
  <si>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</si>
  <si>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</si>
  <si>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</si>
  <si>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</si>
  <si>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</si>
  <si>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</si>
  <si>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</si>
  <si>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</si>
  <si>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</si>
  <si>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</si>
  <si>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</si>
  <si>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</si>
  <si>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</si>
  <si>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</si>
  <si>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</si>
  <si>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</si>
  <si>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</si>
  <si>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</si>
  <si>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</si>
  <si>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</si>
  <si>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</si>
  <si>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</si>
  <si>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</si>
  <si>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</si>
  <si>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</si>
  <si>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</si>
  <si>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</si>
  <si>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</si>
  <si>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</si>
  <si>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</si>
  <si>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</si>
  <si>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</si>
  <si>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</si>
  <si>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</si>
  <si>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</si>
  <si>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TSI</t>
  </si>
  <si>
    <t>Tabla 07</t>
  </si>
  <si>
    <t>Tabla 08</t>
  </si>
  <si>
    <t>Tabla 09</t>
  </si>
  <si>
    <t>Fuente: Instituto Geológico Minero y Metalúrgico (INGEMMET)</t>
  </si>
  <si>
    <t>SOBREANDES S.A.C.</t>
  </si>
  <si>
    <t>EMPLEO SEGÚN GÉNERO Y TIPO DE EMPLEADOR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</si>
  <si>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</si>
  <si>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</si>
  <si>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</si>
  <si>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</si>
  <si>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</si>
  <si>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</si>
  <si>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</si>
  <si>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</si>
  <si>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</si>
  <si>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</si>
  <si>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</si>
  <si>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</si>
  <si>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</si>
  <si>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</si>
  <si>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</si>
  <si>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</si>
  <si>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</si>
  <si>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</si>
  <si>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</si>
  <si>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</si>
  <si>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</si>
  <si>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</si>
  <si>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</si>
  <si>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</si>
  <si>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</si>
  <si>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</si>
  <si>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</si>
  <si>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</si>
  <si>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</si>
  <si>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</si>
  <si>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</si>
  <si>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</si>
  <si>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</si>
  <si>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</si>
  <si>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</si>
  <si>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</si>
  <si>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</si>
  <si>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</si>
  <si>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</si>
  <si>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</si>
  <si>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</si>
  <si>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</si>
  <si>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</si>
  <si>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</si>
  <si>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</si>
  <si>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</si>
  <si>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</si>
  <si>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</si>
  <si>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</si>
  <si>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</si>
  <si>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</si>
  <si>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</si>
  <si>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</si>
  <si>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</si>
  <si>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</si>
  <si>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</si>
  <si>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</si>
  <si>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</si>
  <si>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</si>
  <si>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</si>
  <si>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</si>
  <si>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</si>
  <si>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</si>
  <si>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</si>
  <si>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</si>
  <si>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</si>
  <si>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</si>
  <si>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</si>
  <si>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</si>
  <si>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</si>
  <si>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</si>
  <si>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</si>
  <si>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</si>
  <si>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</si>
  <si>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</si>
  <si>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</si>
  <si>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</si>
  <si>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NORCOBRE S.A.C.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</si>
  <si>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</si>
  <si>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</si>
  <si>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</si>
  <si>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</si>
  <si>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</si>
  <si>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</si>
  <si>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</si>
  <si>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</si>
  <si>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</si>
  <si>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</si>
  <si>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</si>
  <si>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</si>
  <si>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</si>
  <si>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</si>
  <si>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COQUINA</t>
  </si>
  <si>
    <t>COQUINA (TM)</t>
  </si>
  <si>
    <t>CONCESIONES y/o UNIDADES ECONÓMICAS ADMINISTRATIVAS (UEAs) EN ACTIVIDAD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</si>
  <si>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</si>
  <si>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</si>
  <si>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</si>
  <si>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</si>
  <si>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</si>
  <si>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</si>
  <si>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</si>
  <si>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</si>
  <si>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</si>
  <si>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</si>
  <si>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</si>
  <si>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</si>
  <si>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</si>
  <si>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</si>
  <si>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</si>
  <si>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</si>
  <si>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</si>
  <si>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</si>
  <si>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</si>
  <si>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</si>
  <si>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</si>
  <si>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</si>
  <si>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</si>
  <si>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</si>
  <si>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</si>
  <si>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</si>
  <si>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</si>
  <si>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</si>
  <si>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</si>
  <si>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</si>
  <si>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</si>
  <si>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</si>
  <si>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</si>
  <si>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</si>
  <si>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</si>
  <si>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</si>
  <si>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</si>
  <si>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</si>
  <si>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</si>
  <si>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</si>
  <si>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</si>
  <si>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</si>
  <si>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</si>
  <si>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</si>
  <si>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</si>
  <si>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</si>
  <si>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</si>
  <si>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</si>
  <si>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</si>
  <si>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</si>
  <si>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</si>
  <si>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</si>
  <si>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</si>
  <si>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</si>
  <si>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</si>
  <si>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</si>
  <si>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</si>
  <si>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</si>
  <si>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</si>
  <si>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</si>
  <si>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</si>
  <si>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</si>
  <si>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</si>
  <si>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</si>
  <si>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</si>
  <si>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</si>
  <si>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</si>
  <si>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</si>
  <si>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</si>
  <si>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</si>
  <si>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Febrero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</si>
  <si>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</si>
  <si>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</si>
  <si>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</si>
  <si>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</si>
  <si>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</si>
  <si>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</si>
  <si>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</si>
  <si>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</si>
  <si>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</si>
  <si>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</si>
  <si>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</si>
  <si>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</si>
  <si>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</si>
  <si>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</si>
  <si>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</si>
  <si>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</si>
  <si>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</si>
  <si>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</si>
  <si>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</si>
  <si>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</si>
  <si>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</si>
  <si>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</si>
  <si>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</si>
  <si>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</si>
  <si>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</si>
  <si>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</si>
  <si>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</si>
  <si>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</si>
  <si>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</si>
  <si>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</si>
  <si>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</si>
  <si>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</si>
  <si>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</si>
  <si>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</si>
  <si>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</si>
  <si>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</si>
  <si>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</si>
  <si>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</si>
  <si>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</si>
  <si>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</si>
  <si>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</si>
  <si>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</si>
  <si>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</si>
  <si>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</si>
  <si>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</si>
  <si>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</si>
  <si>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</si>
  <si>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</si>
  <si>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Tabla 06</t>
  </si>
  <si>
    <t>MINERA BOROO MISQUICHILCA S.A.</t>
  </si>
  <si>
    <t>Mar.</t>
  </si>
  <si>
    <t>Marzo</t>
  </si>
  <si>
    <t>2023 / 2025</t>
  </si>
  <si>
    <t>2024 / 2026</t>
  </si>
  <si>
    <t>Reposición San Rafael</t>
  </si>
  <si>
    <t>2025 / 2030</t>
  </si>
  <si>
    <t>Compañía Minera Coimolache S.A.</t>
  </si>
  <si>
    <t>2025 / 2036</t>
  </si>
  <si>
    <t>2025 / 2027</t>
  </si>
  <si>
    <t>Southern Perú Copper Corporation</t>
  </si>
  <si>
    <t>2025 / 2029</t>
  </si>
  <si>
    <t>2026 / 2032</t>
  </si>
  <si>
    <t>Ampliación Huarón</t>
  </si>
  <si>
    <t>Pan American Silver Huarón S.A.C.</t>
  </si>
  <si>
    <t>2026 / 2053</t>
  </si>
  <si>
    <t>Optimización Cerro Verde</t>
  </si>
  <si>
    <t>Sociedad Minera Cerro Verde S.A.A.</t>
  </si>
  <si>
    <t>2026 / P.D.</t>
  </si>
  <si>
    <t>2027 / 2028</t>
  </si>
  <si>
    <t>2027 / 2029</t>
  </si>
  <si>
    <t>2027 / 2031</t>
  </si>
  <si>
    <t>2029 / 2034</t>
  </si>
  <si>
    <t>Ampliación Cobriza</t>
  </si>
  <si>
    <t>Operadores Concentrados Peruanos S.A.C.</t>
  </si>
  <si>
    <t>Ampliación Contonga</t>
  </si>
  <si>
    <t>Norcobre S.A.C.</t>
  </si>
  <si>
    <t>Ampliación Esperanza</t>
  </si>
  <si>
    <t>Compañía Minera Caraveli S.A.C.</t>
  </si>
  <si>
    <t>Ampliación Quellaveco</t>
  </si>
  <si>
    <t>Anglo American Quellaveco S.A.</t>
  </si>
  <si>
    <t>Ampliación Recuperada</t>
  </si>
  <si>
    <t>Recuperada S.A.C.</t>
  </si>
  <si>
    <t>Ampliación Shougang</t>
  </si>
  <si>
    <t>Shougang Hierro Peru S.A.A.</t>
  </si>
  <si>
    <t>Ampliación Yauricocha</t>
  </si>
  <si>
    <t>Sociedad Minera Corona S.A.</t>
  </si>
  <si>
    <t>Katy</t>
  </si>
  <si>
    <t>Cultinor S.A.C.</t>
  </si>
  <si>
    <t>Optimización Cajamarquilla</t>
  </si>
  <si>
    <t>Nexa Resources Cajamarquilla S.A.</t>
  </si>
  <si>
    <t>Optimización Constancia</t>
  </si>
  <si>
    <t>Optimización Julcani</t>
  </si>
  <si>
    <t>Optimización Pallancata</t>
  </si>
  <si>
    <t>Optimización Pucamarca</t>
  </si>
  <si>
    <t>Olympic Precious Metals Ltd.</t>
  </si>
  <si>
    <t>Reaprovechamiento Quiruvilca</t>
  </si>
  <si>
    <t>Atom Enviromental II S.A.C.</t>
  </si>
  <si>
    <t>Reposición Cerro de Pasco</t>
  </si>
  <si>
    <t>Empresa Administradora Cerro S.A.C.</t>
  </si>
  <si>
    <t>Reposición Shahuindo</t>
  </si>
  <si>
    <t>Shahuindo S.A.C.</t>
  </si>
  <si>
    <t>PERÚ: CARTERA DE PROYECTOS DE INVERSIÓN MINERA, EDICIÓN 2025</t>
  </si>
  <si>
    <t>Cartera de Proyectos de Inversión Minera, edición 2025</t>
  </si>
  <si>
    <t>CPIM 2025'!A1</t>
  </si>
  <si>
    <t>CMC CRITICAL MINERALS CORPORATION S.A.C.</t>
  </si>
  <si>
    <t>Feb</t>
  </si>
  <si>
    <t>PIZARRA</t>
  </si>
  <si>
    <t>PIZARRA (TM)</t>
  </si>
  <si>
    <t>Abr.</t>
  </si>
  <si>
    <t>Mar</t>
  </si>
  <si>
    <t>Abril</t>
  </si>
  <si>
    <t>SITIO HISTORICO DE BATALLA</t>
  </si>
  <si>
    <t>May.</t>
  </si>
  <si>
    <t>Abr</t>
  </si>
  <si>
    <t>Mayo</t>
  </si>
  <si>
    <t>May. 2025</t>
  </si>
  <si>
    <t>LA ARENA S.A.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</si>
  <si>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</si>
  <si>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</si>
  <si>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</si>
  <si>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</si>
  <si>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</si>
  <si>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</si>
  <si>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</si>
  <si>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</si>
  <si>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</si>
  <si>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</si>
  <si>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</si>
  <si>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</si>
  <si>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</si>
  <si>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</si>
  <si>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</si>
  <si>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</si>
  <si>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</si>
  <si>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</si>
  <si>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</si>
  <si>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</si>
  <si>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</si>
  <si>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EVOLUCIÓN ANUAL DE LA PRODUCCIÓN DE COBRE
(MILES DE TMF)</t>
  </si>
  <si>
    <t>Tabla 02</t>
  </si>
  <si>
    <t>PRODUCCIÓN MINERA METÁLICA SEGÚN EMPRESA</t>
  </si>
  <si>
    <t>PRODUCTO / EMPRESA</t>
  </si>
  <si>
    <t>COBRE (TMF)</t>
  </si>
  <si>
    <t>ORO** (g finos)</t>
  </si>
  <si>
    <t>PALTARUMI S.A.C.</t>
  </si>
  <si>
    <t>GOLD FIELDS LA CIMA S.A.</t>
  </si>
  <si>
    <t>MINERA VETA DORADA S.A.C.</t>
  </si>
  <si>
    <t>ZINC (TMF)</t>
  </si>
  <si>
    <t>PLATA (kg finos)</t>
  </si>
  <si>
    <t>PLOMO (TMF)</t>
  </si>
  <si>
    <t>MINERA BATEAS S.A.C.</t>
  </si>
  <si>
    <t>HIERRO (TMF)</t>
  </si>
  <si>
    <t>ESTAÑO (TMF)</t>
  </si>
  <si>
    <t>MOLIBDENO (TMF)</t>
  </si>
  <si>
    <t>ARSÉNICO (TMF)</t>
  </si>
  <si>
    <t>SOCIEDAD MINERA ANDEREAL S.A.C.</t>
  </si>
  <si>
    <t>GLORE PERU S.A.C</t>
  </si>
  <si>
    <t>EL PACIFICO DORADO S.A.C.</t>
  </si>
  <si>
    <t>BISMUTO (TMF)</t>
  </si>
  <si>
    <t>CADMIO (TMF)</t>
  </si>
  <si>
    <t>MANGANESO (TMF)</t>
  </si>
  <si>
    <t>MAGNESIO (TMF)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</si>
  <si>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</si>
  <si>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</si>
  <si>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</si>
  <si>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</si>
  <si>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</si>
  <si>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</si>
  <si>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</si>
  <si>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</si>
  <si>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</si>
  <si>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</si>
  <si>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</si>
  <si>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</si>
  <si>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</si>
  <si>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</si>
  <si>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</si>
  <si>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</si>
  <si>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ARAGONITO</t>
  </si>
  <si>
    <t>ARAGONITO (TM)</t>
  </si>
  <si>
    <t>Jun.</t>
  </si>
  <si>
    <t>May</t>
  </si>
  <si>
    <t>Junio</t>
  </si>
  <si>
    <t>Jun. 2024</t>
  </si>
  <si>
    <t>Jun. 2025</t>
  </si>
  <si>
    <t>Ene-Jun 2024</t>
  </si>
  <si>
    <t>Ene-Jun 2025</t>
  </si>
  <si>
    <t>MINERA CRC SOCIEDAD ANONIMA CERRADA</t>
  </si>
  <si>
    <t>Según ESTAMIN Julio 2025</t>
  </si>
  <si>
    <t>Edición Nº 07 - 2025</t>
  </si>
  <si>
    <t>Jul.</t>
  </si>
  <si>
    <t>2025 
(Ene - Jun)</t>
  </si>
  <si>
    <t>VARIACIÓN INTERANUAL * EN MILLONES DE US$ / JUNIO</t>
  </si>
  <si>
    <t>VARIACIÓN INTERANUAL ACUMULADA* EN MILLONES DE US$ / ENERO-JUNIO</t>
  </si>
  <si>
    <t>VARIACIÓN INTERANUAL * VOLUMEN /JUNIO</t>
  </si>
  <si>
    <t>VARIACIÓN INTERANUAL ACUMULADA * VOLUMEN / ENERO-JUNIO</t>
  </si>
  <si>
    <t>Fuente: BCRP, Cuadros Estadísticos Mensuales. Elaborado por el Ministerio de Energía y Minas
Fecha de consulta:  15 de agosto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</si>
  <si>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Jun</t>
  </si>
  <si>
    <t>Fuente: BCRP, Cuadros Estadísticos Mensuales. Elaborado por el Ministerio de Energía y Minas.
Fecha de consulta: 15 de agosto de 2025.</t>
  </si>
  <si>
    <t>Fuente: BCRP, Cuadros Estadísticos Mensuales. Elaborado por el Ministerio de Energía y Minas
Fecha de consulta: 15 de agosto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</si>
  <si>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13 de agosto de 2025
   Canon Minero 2025
   Regalías Mineras - Datos a julio 2025 
   Derecho de Vigencia y Penalidad - Datos a junio 2025 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</si>
  <si>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13 de agosto de 2025
   Canon Minero 2025
   Regalías Mineras - Datos a julio 2025 
   Derecho de Vigencia y Penalidad - Datos a junio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</si>
  <si>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05 de agosto de 2025.</t>
  </si>
  <si>
    <t>ÁREAS RESTRINGIDAS A LA MINERÍA - JULIO 2025</t>
  </si>
  <si>
    <t>2025 
(ene-jul)</t>
  </si>
  <si>
    <t>VARIACIÓN INTERANUAL / JULIO</t>
  </si>
  <si>
    <t>Jul. 2024</t>
  </si>
  <si>
    <t>Jul. 2025</t>
  </si>
  <si>
    <t>VARIACIÓN INTERANUAL ACUMULADA / ENERO - JULIO</t>
  </si>
  <si>
    <t>Ene-Jul 2024</t>
  </si>
  <si>
    <t>Ene-Jul 2025</t>
  </si>
  <si>
    <t>Fuente: SUNAT, Nota Tributaria. Elaborado por Ministerio de Energía y Minas.
Fecha de consulta: 18 de agosto de 2025.
* Incluye Ingresos Tributarios y No Tributarios mineros recaudados por SUNAT.</t>
  </si>
  <si>
    <t>2025
(ene-jul)</t>
  </si>
  <si>
    <t>Julio</t>
  </si>
  <si>
    <t>VARIACIÓN INTERANUAL ACUMULADA / ENERO-JULIO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</si>
  <si>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26 de agosto de 2025.</t>
  </si>
  <si>
    <t>JULIO</t>
  </si>
  <si>
    <t>ENERO - JULIO</t>
  </si>
  <si>
    <t>OTROS (2024: 283 titulares mineros, 2025: 254 titulares mineros)</t>
  </si>
  <si>
    <t>OTROS (2024: 79 titulares mineros, 2025: 78 titulares mineros)</t>
  </si>
  <si>
    <t>OTROS (2024: 132 titulares mineros, 2025: 121 titulares mineros)</t>
  </si>
  <si>
    <t>OTROS (2024: 197 titulares mineros, 2025: 175 titulares mineros)</t>
  </si>
  <si>
    <t>OTROS (2024: 154 titulares mineros, 2025: 139 titulares mineros)</t>
  </si>
  <si>
    <t>OTROS (2024: 145 titulares mineros, 2025: 121 titulares mineros)</t>
  </si>
  <si>
    <t>OTROS (2024: 120 titulares mineros, 2025: 108 titulares mineros)</t>
  </si>
  <si>
    <r>
      <t>ACTIVIDAD MINERA - JULIO</t>
    </r>
    <r>
      <rPr>
        <b/>
        <sz val="12"/>
        <rFont val="Calibri"/>
        <family val="2"/>
      </rPr>
      <t xml:space="preserve"> 2025</t>
    </r>
  </si>
  <si>
    <t>Fuente:  Declaración Estadística Mensual (ESTAMIN) - Ministerio de Energía y Minas.   /    Fecha de consulta: 25 de agosto de 2025.</t>
  </si>
  <si>
    <t>2025
(Ene-Jul)</t>
  </si>
  <si>
    <t>OTROS (2024: 49 titulares mineros, 2025: 45 titulares mineros)</t>
  </si>
  <si>
    <t>OTROS (2024: 31 titulares mineros, 2025: 31 titulares mineros)</t>
  </si>
  <si>
    <t>OTROS (2024: 30 titulares mineros, 2025: 30 titulares mineros)</t>
  </si>
  <si>
    <t>MÁRMOL</t>
  </si>
  <si>
    <t>Fuente: Dirección de Gestión Minera, DGM / Fecha de consulta: 25 de agosto de 2025.
Elaboración: Dirección General de Promoción y Sostenibilidad Minera, DGPSM.</t>
  </si>
  <si>
    <t>MÁRMOL (TM)</t>
  </si>
  <si>
    <t>Fuente: Dirección de Gestión Minera, DGM / Fecha de consulta: 25 de agosto de 2025.
Elaboración: Dirección General de Promoción y Sostenibilidad Minera, DGPSM.                                                                                                                                 
 (*) Información preliminar</t>
  </si>
  <si>
    <t>SEGÚN DEPARTAMENTO Y GÉNERO - JULIO 2025</t>
  </si>
  <si>
    <t>Variación Interanual - Julio</t>
  </si>
  <si>
    <t>Fuente: Dirección General de Minería - Ministerio de Energía y Minas.
- 2015-2019: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26 de agosto de 2025.</t>
  </si>
  <si>
    <t>Fuente: Dirección General de Minería - Ministerio de Energía y Minas.
 *Las cifras han sido ajustadas a lo reportado por los Titulares Mineros al 26 de agosto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</si>
  <si>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26 de agosto de 2025.</t>
  </si>
  <si>
    <r>
      <t>Fuente:  Dirección de Gestión Minera</t>
    </r>
    <r>
      <rPr>
        <sz val="10"/>
        <color theme="1"/>
        <rFont val="Calibri"/>
        <family val="2"/>
      </rPr>
      <t>, DGM/  Fecha de consulta: 04 de setiembre de 2025.</t>
    </r>
    <r>
      <rPr>
        <sz val="10"/>
        <color rgb="FF000000"/>
        <rFont val="Calibri"/>
        <family val="2"/>
      </rPr>
      <t xml:space="preserve">
Elaboración: Dirección General de Promoción y Sostenibilidad Minera, DGPSM.
(*) Información preliminar. Incluye producción aurífera estimada de mineros artesanales de Madre de Dios, Puno, Piura y Arequipa.
N/D: Información no disponible</t>
    </r>
  </si>
  <si>
    <t>Fuente:  Dirección de Gestión Minera, DGM/  Fecha de consulta: 04 de setiembre de 2025.
Elaboración: Dirección General de Promoción y Sostenibilidad Minera, DGPSM.
(*) Información preliminar. Incluye producción aurífera estimada de mineros artesanales de Madre de Dios, Puno, Piura y Arequipa.</t>
  </si>
  <si>
    <t>OTROS (2024: 253 titulares mineros, 2025: 257 titulares mineros)</t>
  </si>
  <si>
    <t>OTROS (2024: 85 titulares mineros, 2025: 80 titulares mineros)</t>
  </si>
  <si>
    <t>OTROS (2024: 3 titulares mineros, 2025: 3 titulares mineros)</t>
  </si>
  <si>
    <t>Fuente:  Dirección de Gestión Minera, DGM/  Fecha de consulta: 04 de setiembre de 2025.
Elaboración: Dirección de Promoción y Sostenibilidad Minera, DGPSM.
(*)Incluye producción cuprífera por proceso de flotación (TMF), lixiviación y electro-obtención (TM). 
(**) Información preliminar. Incluye producción aurífera estimada de mineros artesanales de Madre de Dios, Puno, Piura y Arequipa.</t>
  </si>
  <si>
    <t>OTROS** (2024: 3 departamentos, 2025: 3 departamentos)</t>
  </si>
  <si>
    <t>Fuente:  Dirección de Gestión Minera, DGM/  Fecha de consulta: 04 de setiembre de 2025.
Elaboración: Dirección de Promoción y Sostenibilidad Minera, DGPSM.
(*) Información preliminar. Incluye producción aurífera estimada de mineros artesanales de Madre de Dios, Puno, Piura y Arequipa.
(**) Comtempla la producción metálica de molibdeno de los departamentos de Apurímac, Junín (el titular Minera Chinalco Peru S.A.) y Cusco.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</si>
</sst>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0.00000%"/>
    <numFmt numFmtId="183" formatCode="_-* #,##0.00_-;\-* #,##0.00_-;_-* &quot;-&quot;??_-;_-@"/>
    <numFmt numFmtId="184" formatCode="0.0"/>
    <numFmt numFmtId="185" formatCode="_ * #,##0.000_ ;_ * \-#,##0.000_ ;_ * &quot;-&quot;??_ ;_ @_ "/>
    <numFmt numFmtId="186" formatCode="_-* #,##0.000000_-;\-* #,##0.000000_-;_-* &quot;-&quot;??_-;_-@_-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7"/>
      <color rgb="FF000000"/>
      <name val="Arial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  <font>
      <sz val="11"/>
      <color rgb="FFFF00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1" tint="0.34998626667073579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5B9BD5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5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109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4" borderId="36" xfId="0" applyFont="1" applyFill="1" applyBorder="1" applyAlignment="1">
      <alignment horizontal="center" vertical="center"/>
    </xf>
    <xf numFmtId="179" fontId="53" fillId="14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5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5" borderId="13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/>
    </xf>
    <xf numFmtId="0" fontId="53" fillId="15" borderId="5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5" borderId="6" xfId="4" applyNumberFormat="1" applyFont="1" applyFill="1" applyBorder="1" applyAlignment="1">
      <alignment horizontal="center" vertical="center"/>
    </xf>
    <xf numFmtId="175" fontId="38" fillId="15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6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166" fontId="20" fillId="2" borderId="5" xfId="1" applyNumberFormat="1" applyFont="1" applyFill="1" applyBorder="1" applyAlignment="1">
      <alignment horizontal="center" vertical="center"/>
    </xf>
    <xf numFmtId="0" fontId="43" fillId="10" borderId="0" xfId="0" applyFont="1" applyFill="1" applyAlignment="1">
      <alignment horizontal="center" vertical="center"/>
    </xf>
    <xf numFmtId="0" fontId="40" fillId="7" borderId="42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6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19" borderId="0" xfId="2" applyFont="1" applyFill="1" applyAlignment="1">
      <alignment horizontal="center" wrapText="1"/>
    </xf>
    <xf numFmtId="3" fontId="17" fillId="19" borderId="0" xfId="2" applyNumberFormat="1" applyFont="1" applyFill="1" applyAlignment="1">
      <alignment horizontal="center" wrapText="1"/>
    </xf>
    <xf numFmtId="10" fontId="17" fillId="19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59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0" fillId="6" borderId="0" xfId="0" applyFont="1" applyFill="1" applyAlignment="1">
      <alignment horizontal="center" vertical="center" wrapText="1"/>
    </xf>
    <xf numFmtId="0" fontId="60" fillId="6" borderId="0" xfId="0" applyFont="1" applyFill="1" applyAlignment="1">
      <alignment vertical="center" wrapText="1"/>
    </xf>
    <xf numFmtId="0" fontId="23" fillId="2" borderId="0" xfId="0" applyFont="1" applyFill="1"/>
    <xf numFmtId="0" fontId="60" fillId="2" borderId="43" xfId="0" applyFont="1" applyFill="1" applyBorder="1" applyAlignment="1">
      <alignment horizontal="center" vertical="center" wrapText="1"/>
    </xf>
    <xf numFmtId="0" fontId="60" fillId="2" borderId="43" xfId="0" applyFont="1" applyFill="1" applyBorder="1" applyAlignment="1">
      <alignment vertical="center" wrapText="1"/>
    </xf>
    <xf numFmtId="0" fontId="60" fillId="2" borderId="0" xfId="0" applyFont="1" applyFill="1" applyAlignment="1">
      <alignment horizontal="center" vertical="center" wrapText="1"/>
    </xf>
    <xf numFmtId="0" fontId="61" fillId="18" borderId="44" xfId="0" applyFont="1" applyFill="1" applyBorder="1" applyAlignment="1">
      <alignment horizontal="center" vertical="center"/>
    </xf>
    <xf numFmtId="0" fontId="62" fillId="18" borderId="44" xfId="0" applyFont="1" applyFill="1" applyBorder="1" applyAlignment="1">
      <alignment vertical="center"/>
    </xf>
    <xf numFmtId="0" fontId="61" fillId="18" borderId="44" xfId="0" applyFont="1" applyFill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vertical="center"/>
    </xf>
    <xf numFmtId="0" fontId="63" fillId="0" borderId="1" xfId="0" applyFont="1" applyBorder="1" applyAlignment="1">
      <alignment vertical="center"/>
    </xf>
    <xf numFmtId="0" fontId="63" fillId="0" borderId="43" xfId="0" applyFont="1" applyBorder="1" applyAlignment="1">
      <alignment horizontal="center" vertical="center" wrapText="1"/>
    </xf>
    <xf numFmtId="0" fontId="64" fillId="0" borderId="43" xfId="0" applyFont="1" applyBorder="1" applyAlignment="1">
      <alignment vertical="center"/>
    </xf>
    <xf numFmtId="0" fontId="63" fillId="0" borderId="43" xfId="0" applyFont="1" applyBorder="1" applyAlignment="1">
      <alignment vertical="center"/>
    </xf>
    <xf numFmtId="0" fontId="63" fillId="0" borderId="43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vertical="center"/>
    </xf>
    <xf numFmtId="0" fontId="63" fillId="0" borderId="2" xfId="0" applyFont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49" xfId="0" applyFont="1" applyBorder="1" applyAlignment="1">
      <alignment horizontal="center" vertical="center" wrapText="1"/>
    </xf>
    <xf numFmtId="0" fontId="63" fillId="0" borderId="49" xfId="0" applyFont="1" applyBorder="1" applyAlignment="1">
      <alignment horizontal="center" vertical="center"/>
    </xf>
    <xf numFmtId="0" fontId="64" fillId="0" borderId="49" xfId="0" applyFont="1" applyBorder="1" applyAlignment="1">
      <alignment vertical="center"/>
    </xf>
    <xf numFmtId="0" fontId="63" fillId="0" borderId="49" xfId="0" applyFont="1" applyBorder="1" applyAlignment="1">
      <alignment vertical="center"/>
    </xf>
    <xf numFmtId="0" fontId="63" fillId="0" borderId="45" xfId="0" applyFont="1" applyBorder="1" applyAlignment="1">
      <alignment horizontal="center" vertical="center" wrapText="1"/>
    </xf>
    <xf numFmtId="0" fontId="61" fillId="18" borderId="0" xfId="0" applyFont="1" applyFill="1" applyAlignment="1">
      <alignment vertical="center"/>
    </xf>
    <xf numFmtId="0" fontId="62" fillId="18" borderId="46" xfId="0" applyFont="1" applyFill="1" applyBorder="1" applyAlignment="1">
      <alignment vertical="center"/>
    </xf>
    <xf numFmtId="0" fontId="62" fillId="18" borderId="46" xfId="0" applyFont="1" applyFill="1" applyBorder="1" applyAlignment="1">
      <alignment horizontal="center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6" fillId="5" borderId="0" xfId="26" applyFont="1" applyFill="1" applyAlignment="1">
      <alignment horizontal="center" vertical="center" wrapText="1"/>
    </xf>
    <xf numFmtId="0" fontId="29" fillId="0" borderId="52" xfId="26" applyFont="1" applyBorder="1" applyAlignment="1">
      <alignment horizontal="center" vertical="center"/>
    </xf>
    <xf numFmtId="3" fontId="29" fillId="0" borderId="52" xfId="26" applyNumberFormat="1" applyFont="1" applyBorder="1" applyAlignment="1">
      <alignment horizontal="center" vertical="center"/>
    </xf>
    <xf numFmtId="14" fontId="29" fillId="0" borderId="52" xfId="26" applyNumberFormat="1" applyFont="1" applyBorder="1" applyAlignment="1">
      <alignment horizontal="center" vertical="center"/>
    </xf>
    <xf numFmtId="168" fontId="29" fillId="0" borderId="52" xfId="26" applyNumberFormat="1" applyFont="1" applyBorder="1" applyAlignment="1">
      <alignment horizontal="center" vertical="center"/>
    </xf>
    <xf numFmtId="0" fontId="29" fillId="0" borderId="53" xfId="26" applyFont="1" applyBorder="1" applyAlignment="1">
      <alignment horizontal="center" vertical="center"/>
    </xf>
    <xf numFmtId="3" fontId="29" fillId="0" borderId="53" xfId="26" applyNumberFormat="1" applyFont="1" applyBorder="1" applyAlignment="1">
      <alignment horizontal="center" vertical="center"/>
    </xf>
    <xf numFmtId="14" fontId="29" fillId="0" borderId="53" xfId="26" applyNumberFormat="1" applyFont="1" applyBorder="1" applyAlignment="1">
      <alignment horizontal="center" vertical="center"/>
    </xf>
    <xf numFmtId="168" fontId="29" fillId="0" borderId="53" xfId="26" applyNumberFormat="1" applyFont="1" applyBorder="1" applyAlignment="1">
      <alignment horizontal="center" vertical="center"/>
    </xf>
    <xf numFmtId="0" fontId="27" fillId="0" borderId="53" xfId="26" applyFont="1" applyBorder="1" applyAlignment="1">
      <alignment horizontal="center" vertical="center"/>
    </xf>
    <xf numFmtId="14" fontId="27" fillId="0" borderId="53" xfId="26" applyNumberFormat="1" applyFont="1" applyBorder="1" applyAlignment="1">
      <alignment horizontal="center" vertical="center"/>
    </xf>
    <xf numFmtId="168" fontId="27" fillId="0" borderId="53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3" xfId="26" applyFont="1" applyFill="1" applyBorder="1" applyAlignment="1">
      <alignment horizontal="center" vertical="center"/>
    </xf>
    <xf numFmtId="14" fontId="27" fillId="2" borderId="53" xfId="26" applyNumberFormat="1" applyFont="1" applyFill="1" applyBorder="1" applyAlignment="1">
      <alignment horizontal="center" vertical="center"/>
    </xf>
    <xf numFmtId="168" fontId="27" fillId="2" borderId="53" xfId="26" applyNumberFormat="1" applyFont="1" applyFill="1" applyBorder="1" applyAlignment="1">
      <alignment horizontal="center" vertical="center"/>
    </xf>
    <xf numFmtId="3" fontId="27" fillId="2" borderId="53" xfId="26" applyNumberFormat="1" applyFont="1" applyFill="1" applyBorder="1" applyAlignment="1">
      <alignment horizontal="center" vertical="center"/>
    </xf>
    <xf numFmtId="3" fontId="25" fillId="2" borderId="51" xfId="26" applyNumberFormat="1" applyFont="1" applyFill="1" applyBorder="1" applyAlignment="1">
      <alignment horizontal="center" vertical="center"/>
    </xf>
    <xf numFmtId="0" fontId="25" fillId="2" borderId="51" xfId="26" applyFont="1" applyFill="1" applyBorder="1" applyAlignment="1">
      <alignment horizontal="center" vertical="center"/>
    </xf>
    <xf numFmtId="3" fontId="25" fillId="2" borderId="53" xfId="26" applyNumberFormat="1" applyFont="1" applyFill="1" applyBorder="1" applyAlignment="1">
      <alignment horizontal="center" vertical="center"/>
    </xf>
    <xf numFmtId="0" fontId="25" fillId="2" borderId="53" xfId="26" applyFont="1" applyFill="1" applyBorder="1" applyAlignment="1">
      <alignment horizontal="center" vertical="center"/>
    </xf>
    <xf numFmtId="14" fontId="25" fillId="2" borderId="53" xfId="26" applyNumberFormat="1" applyFont="1" applyFill="1" applyBorder="1" applyAlignment="1">
      <alignment horizontal="center" vertical="center"/>
    </xf>
    <xf numFmtId="168" fontId="25" fillId="2" borderId="53" xfId="26" applyNumberFormat="1" applyFont="1" applyFill="1" applyBorder="1" applyAlignment="1">
      <alignment horizontal="center" vertical="center"/>
    </xf>
    <xf numFmtId="3" fontId="25" fillId="2" borderId="54" xfId="26" applyNumberFormat="1" applyFont="1" applyFill="1" applyBorder="1" applyAlignment="1">
      <alignment horizontal="center" vertical="center"/>
    </xf>
    <xf numFmtId="0" fontId="25" fillId="2" borderId="54" xfId="26" applyFont="1" applyFill="1" applyBorder="1" applyAlignment="1">
      <alignment horizontal="center" vertical="center"/>
    </xf>
    <xf numFmtId="14" fontId="25" fillId="2" borderId="54" xfId="26" applyNumberFormat="1" applyFont="1" applyFill="1" applyBorder="1" applyAlignment="1">
      <alignment horizontal="center" vertical="center"/>
    </xf>
    <xf numFmtId="168" fontId="25" fillId="2" borderId="54" xfId="26" applyNumberFormat="1" applyFont="1" applyFill="1" applyBorder="1" applyAlignment="1">
      <alignment horizontal="center" vertical="center"/>
    </xf>
    <xf numFmtId="168" fontId="31" fillId="2" borderId="55" xfId="26" applyNumberFormat="1" applyFont="1" applyFill="1" applyBorder="1" applyAlignment="1">
      <alignment horizontal="center" vertical="center"/>
    </xf>
    <xf numFmtId="0" fontId="67" fillId="0" borderId="0" xfId="26" applyFont="1" applyAlignment="1">
      <alignment vertical="center"/>
    </xf>
    <xf numFmtId="14" fontId="67" fillId="0" borderId="0" xfId="26" applyNumberFormat="1" applyFont="1" applyAlignment="1">
      <alignment vertical="center"/>
    </xf>
    <xf numFmtId="0" fontId="68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69" fillId="2" borderId="0" xfId="24" quotePrefix="1" applyFont="1" applyFill="1"/>
    <xf numFmtId="0" fontId="70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1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2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3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3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4" fillId="2" borderId="0" xfId="24" quotePrefix="1" applyFont="1" applyFill="1"/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0" borderId="0" xfId="12" applyFont="1" applyFill="1" applyAlignment="1">
      <alignment horizontal="left"/>
    </xf>
    <xf numFmtId="0" fontId="43" fillId="20" borderId="0" xfId="12" applyFont="1" applyFill="1" applyAlignment="1">
      <alignment horizontal="center" vertical="center" wrapText="1"/>
    </xf>
    <xf numFmtId="0" fontId="43" fillId="20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1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7" fillId="0" borderId="0" xfId="0" applyNumberFormat="1" applyFont="1"/>
    <xf numFmtId="175" fontId="0" fillId="0" borderId="0" xfId="19" applyNumberFormat="1" applyFont="1"/>
    <xf numFmtId="0" fontId="0" fillId="0" borderId="0" xfId="0" applyAlignment="1">
      <alignment horizontal="left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3" fillId="0" borderId="0" xfId="19" applyFont="1" applyFill="1"/>
    <xf numFmtId="0" fontId="72" fillId="0" borderId="0" xfId="9" applyFont="1" applyFill="1">
      <alignment horizontal="left"/>
    </xf>
    <xf numFmtId="0" fontId="3" fillId="0" borderId="8" xfId="12" applyFont="1" applyBorder="1"/>
    <xf numFmtId="3" fontId="41" fillId="15" borderId="37" xfId="31" applyNumberFormat="1" applyFont="1" applyFill="1" applyBorder="1" applyAlignment="1">
      <alignment horizontal="center" vertical="center"/>
    </xf>
    <xf numFmtId="3" fontId="41" fillId="15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5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right" vertical="center"/>
    </xf>
    <xf numFmtId="3" fontId="20" fillId="15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6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72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2" borderId="12" xfId="19" applyNumberFormat="1" applyFont="1" applyFill="1" applyBorder="1" applyAlignment="1">
      <alignment horizontal="right" vertical="center"/>
    </xf>
    <xf numFmtId="171" fontId="17" fillId="22" borderId="13" xfId="19" applyNumberFormat="1" applyFont="1" applyFill="1" applyBorder="1" applyAlignment="1">
      <alignment horizontal="right" vertical="center"/>
    </xf>
    <xf numFmtId="171" fontId="17" fillId="22" borderId="12" xfId="5" applyNumberFormat="1" applyFont="1" applyFill="1" applyBorder="1" applyAlignment="1">
      <alignment horizontal="center" vertical="center"/>
    </xf>
    <xf numFmtId="171" fontId="17" fillId="22" borderId="1" xfId="5" applyNumberFormat="1" applyFont="1" applyFill="1" applyBorder="1" applyAlignment="1">
      <alignment horizontal="center" vertical="center"/>
    </xf>
    <xf numFmtId="171" fontId="17" fillId="22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1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82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56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78" fillId="0" borderId="0" xfId="1" applyNumberFormat="1" applyFont="1" applyFill="1" applyAlignment="1">
      <alignment horizontal="left"/>
    </xf>
    <xf numFmtId="171" fontId="17" fillId="22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57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57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3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79" fillId="0" borderId="52" xfId="26" applyFont="1" applyBorder="1" applyAlignment="1">
      <alignment horizontal="center" vertical="center"/>
    </xf>
    <xf numFmtId="0" fontId="79" fillId="0" borderId="58" xfId="26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14" fontId="80" fillId="0" borderId="58" xfId="26" applyNumberFormat="1" applyFont="1" applyBorder="1" applyAlignment="1">
      <alignment horizontal="center" vertical="center"/>
    </xf>
    <xf numFmtId="184" fontId="29" fillId="0" borderId="58" xfId="26" applyNumberFormat="1" applyFont="1" applyBorder="1" applyAlignment="1">
      <alignment horizontal="center" vertical="center"/>
    </xf>
    <xf numFmtId="0" fontId="79" fillId="0" borderId="53" xfId="26" applyFont="1" applyBorder="1" applyAlignment="1">
      <alignment horizontal="center" vertical="center"/>
    </xf>
    <xf numFmtId="0" fontId="79" fillId="0" borderId="59" xfId="26" applyFont="1" applyBorder="1" applyAlignment="1">
      <alignment horizontal="center" vertical="center"/>
    </xf>
    <xf numFmtId="0" fontId="29" fillId="0" borderId="59" xfId="26" applyFont="1" applyBorder="1" applyAlignment="1">
      <alignment horizontal="center" vertical="center"/>
    </xf>
    <xf numFmtId="3" fontId="29" fillId="0" borderId="59" xfId="26" applyNumberFormat="1" applyFont="1" applyBorder="1" applyAlignment="1">
      <alignment horizontal="center" vertical="center"/>
    </xf>
    <xf numFmtId="14" fontId="29" fillId="0" borderId="59" xfId="26" applyNumberFormat="1" applyFont="1" applyBorder="1" applyAlignment="1">
      <alignment horizontal="center" vertical="center"/>
    </xf>
    <xf numFmtId="168" fontId="29" fillId="0" borderId="59" xfId="26" applyNumberFormat="1" applyFont="1" applyBorder="1" applyAlignment="1">
      <alignment horizontal="center" vertical="center"/>
    </xf>
    <xf numFmtId="14" fontId="29" fillId="0" borderId="60" xfId="26" applyNumberFormat="1" applyFont="1" applyBorder="1" applyAlignment="1">
      <alignment horizontal="center" vertical="center"/>
    </xf>
    <xf numFmtId="0" fontId="79" fillId="0" borderId="0" xfId="26" applyFont="1" applyAlignment="1">
      <alignment horizontal="center" vertical="center"/>
    </xf>
    <xf numFmtId="0" fontId="26" fillId="0" borderId="52" xfId="26" applyFont="1" applyBorder="1" applyAlignment="1">
      <alignment horizontal="center" vertical="center"/>
    </xf>
    <xf numFmtId="0" fontId="82" fillId="0" borderId="52" xfId="26" applyFont="1" applyBorder="1" applyAlignment="1">
      <alignment horizontal="center" vertical="center"/>
    </xf>
    <xf numFmtId="3" fontId="82" fillId="0" borderId="52" xfId="26" applyNumberFormat="1" applyFont="1" applyBorder="1" applyAlignment="1">
      <alignment horizontal="center" vertical="center"/>
    </xf>
    <xf numFmtId="14" fontId="82" fillId="0" borderId="52" xfId="26" applyNumberFormat="1" applyFont="1" applyBorder="1" applyAlignment="1">
      <alignment horizontal="center" vertical="center"/>
    </xf>
    <xf numFmtId="168" fontId="82" fillId="0" borderId="52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2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1" xfId="26" applyFont="1" applyBorder="1" applyAlignment="1">
      <alignment horizontal="center" vertical="center"/>
    </xf>
    <xf numFmtId="0" fontId="27" fillId="0" borderId="61" xfId="26" applyFont="1" applyBorder="1" applyAlignment="1">
      <alignment horizontal="center" vertical="center"/>
    </xf>
    <xf numFmtId="14" fontId="27" fillId="0" borderId="61" xfId="26" applyNumberFormat="1" applyFont="1" applyBorder="1" applyAlignment="1">
      <alignment horizontal="center" vertical="center"/>
    </xf>
    <xf numFmtId="14" fontId="82" fillId="0" borderId="61" xfId="26" applyNumberFormat="1" applyFont="1" applyBorder="1" applyAlignment="1">
      <alignment horizontal="center" vertical="center"/>
    </xf>
    <xf numFmtId="168" fontId="27" fillId="0" borderId="61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2" fillId="0" borderId="0" xfId="26" applyNumberFormat="1" applyFont="1" applyAlignment="1">
      <alignment horizontal="center" vertical="center"/>
    </xf>
    <xf numFmtId="0" fontId="26" fillId="0" borderId="53" xfId="26" applyFont="1" applyBorder="1" applyAlignment="1">
      <alignment horizontal="center" vertical="center"/>
    </xf>
    <xf numFmtId="14" fontId="82" fillId="0" borderId="53" xfId="26" applyNumberFormat="1" applyFont="1" applyBorder="1" applyAlignment="1">
      <alignment horizontal="center" vertical="center"/>
    </xf>
    <xf numFmtId="0" fontId="83" fillId="0" borderId="53" xfId="26" applyFont="1" applyBorder="1" applyAlignment="1">
      <alignment horizontal="center" vertical="center"/>
    </xf>
    <xf numFmtId="0" fontId="83" fillId="2" borderId="62" xfId="26" applyFont="1" applyFill="1" applyBorder="1" applyAlignment="1">
      <alignment horizontal="center" vertical="center"/>
    </xf>
    <xf numFmtId="14" fontId="82" fillId="2" borderId="53" xfId="26" applyNumberFormat="1" applyFont="1" applyFill="1" applyBorder="1" applyAlignment="1">
      <alignment horizontal="center" vertical="center"/>
    </xf>
    <xf numFmtId="0" fontId="84" fillId="2" borderId="0" xfId="26" applyFont="1" applyFill="1" applyAlignment="1">
      <alignment horizontal="center" vertical="center"/>
    </xf>
    <xf numFmtId="0" fontId="25" fillId="0" borderId="51" xfId="26" applyFont="1" applyBorder="1" applyAlignment="1">
      <alignment horizontal="center" vertical="center"/>
    </xf>
    <xf numFmtId="14" fontId="25" fillId="0" borderId="51" xfId="26" applyNumberFormat="1" applyFont="1" applyBorder="1" applyAlignment="1">
      <alignment horizontal="center" vertical="center"/>
    </xf>
    <xf numFmtId="168" fontId="25" fillId="0" borderId="51" xfId="26" applyNumberFormat="1" applyFont="1" applyBorder="1" applyAlignment="1">
      <alignment horizontal="center" vertical="center"/>
    </xf>
    <xf numFmtId="0" fontId="84" fillId="2" borderId="53" xfId="26" applyFont="1" applyFill="1" applyBorder="1" applyAlignment="1">
      <alignment horizontal="center" vertical="center"/>
    </xf>
    <xf numFmtId="0" fontId="25" fillId="0" borderId="53" xfId="26" applyFont="1" applyBorder="1" applyAlignment="1">
      <alignment horizontal="center" vertical="center"/>
    </xf>
    <xf numFmtId="3" fontId="25" fillId="0" borderId="53" xfId="26" applyNumberFormat="1" applyFont="1" applyBorder="1" applyAlignment="1">
      <alignment horizontal="center" vertical="center"/>
    </xf>
    <xf numFmtId="14" fontId="25" fillId="0" borderId="53" xfId="26" applyNumberFormat="1" applyFont="1" applyBorder="1" applyAlignment="1">
      <alignment horizontal="center" vertical="center"/>
    </xf>
    <xf numFmtId="168" fontId="25" fillId="0" borderId="53" xfId="26" applyNumberFormat="1" applyFont="1" applyBorder="1" applyAlignment="1">
      <alignment horizontal="center" vertical="center"/>
    </xf>
    <xf numFmtId="0" fontId="84" fillId="2" borderId="54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4" borderId="0" xfId="0" applyFont="1" applyFill="1" applyAlignment="1">
      <alignment horizontal="left"/>
    </xf>
    <xf numFmtId="3" fontId="21" fillId="24" borderId="0" xfId="0" applyNumberFormat="1" applyFont="1" applyFill="1" applyAlignment="1">
      <alignment horizontal="right"/>
    </xf>
    <xf numFmtId="0" fontId="17" fillId="25" borderId="1" xfId="0" applyFont="1" applyFill="1" applyBorder="1" applyAlignment="1">
      <alignment horizontal="left"/>
    </xf>
    <xf numFmtId="166" fontId="17" fillId="25" borderId="1" xfId="0" applyNumberFormat="1" applyFont="1" applyFill="1" applyBorder="1"/>
    <xf numFmtId="166" fontId="43" fillId="26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3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0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0" fontId="65" fillId="0" borderId="0" xfId="0" quotePrefix="1" applyFont="1" applyAlignment="1">
      <alignment horizontal="left" wrapText="1"/>
    </xf>
    <xf numFmtId="0" fontId="65" fillId="0" borderId="0" xfId="0" applyFont="1" applyAlignment="1">
      <alignment horizontal="left"/>
    </xf>
    <xf numFmtId="0" fontId="21" fillId="4" borderId="39" xfId="5" applyFont="1" applyFill="1" applyBorder="1" applyAlignment="1">
      <alignment horizontal="left" vertical="center"/>
    </xf>
    <xf numFmtId="172" fontId="21" fillId="4" borderId="7" xfId="19" applyNumberFormat="1" applyFont="1" applyFill="1" applyBorder="1" applyAlignment="1">
      <alignment horizontal="right" vertical="center"/>
    </xf>
    <xf numFmtId="172" fontId="21" fillId="4" borderId="8" xfId="19" applyNumberFormat="1" applyFont="1" applyFill="1" applyBorder="1" applyAlignment="1">
      <alignment horizontal="right" vertical="center"/>
    </xf>
    <xf numFmtId="171" fontId="21" fillId="4" borderId="7" xfId="5" applyNumberFormat="1" applyFont="1" applyFill="1" applyBorder="1" applyAlignment="1">
      <alignment vertical="center"/>
    </xf>
    <xf numFmtId="171" fontId="21" fillId="4" borderId="8" xfId="5" applyNumberFormat="1" applyFont="1" applyFill="1" applyBorder="1" applyAlignment="1">
      <alignment vertical="center"/>
    </xf>
    <xf numFmtId="0" fontId="63" fillId="0" borderId="64" xfId="0" applyFont="1" applyBorder="1" applyAlignment="1">
      <alignment horizontal="center" vertical="center"/>
    </xf>
    <xf numFmtId="0" fontId="64" fillId="0" borderId="64" xfId="0" applyFont="1" applyBorder="1" applyAlignment="1">
      <alignment vertical="center"/>
    </xf>
    <xf numFmtId="0" fontId="63" fillId="0" borderId="64" xfId="0" applyFont="1" applyBorder="1" applyAlignment="1">
      <alignment vertical="center"/>
    </xf>
    <xf numFmtId="1" fontId="61" fillId="18" borderId="44" xfId="19" applyNumberFormat="1" applyFont="1" applyFill="1" applyBorder="1" applyAlignment="1">
      <alignment horizontal="center" vertical="center"/>
    </xf>
    <xf numFmtId="1" fontId="63" fillId="0" borderId="64" xfId="19" applyNumberFormat="1" applyFont="1" applyBorder="1" applyAlignment="1">
      <alignment horizontal="center" vertical="center"/>
    </xf>
    <xf numFmtId="1" fontId="63" fillId="0" borderId="43" xfId="19" applyNumberFormat="1" applyFont="1" applyBorder="1" applyAlignment="1">
      <alignment horizontal="center" vertical="center"/>
    </xf>
    <xf numFmtId="1" fontId="63" fillId="0" borderId="1" xfId="19" applyNumberFormat="1" applyFont="1" applyBorder="1" applyAlignment="1">
      <alignment horizontal="center" vertical="center"/>
    </xf>
    <xf numFmtId="1" fontId="63" fillId="0" borderId="0" xfId="19" applyNumberFormat="1" applyFont="1" applyAlignment="1">
      <alignment horizontal="center" vertical="center"/>
    </xf>
    <xf numFmtId="1" fontId="63" fillId="0" borderId="2" xfId="19" applyNumberFormat="1" applyFont="1" applyBorder="1" applyAlignment="1">
      <alignment horizontal="center" vertical="center"/>
    </xf>
    <xf numFmtId="1" fontId="63" fillId="0" borderId="49" xfId="19" applyNumberFormat="1" applyFont="1" applyBorder="1" applyAlignment="1">
      <alignment horizontal="center" vertical="center"/>
    </xf>
    <xf numFmtId="0" fontId="63" fillId="0" borderId="64" xfId="0" applyFont="1" applyBorder="1" applyAlignment="1">
      <alignment horizontal="center" vertical="center" wrapText="1"/>
    </xf>
    <xf numFmtId="1" fontId="62" fillId="18" borderId="46" xfId="0" applyNumberFormat="1" applyFont="1" applyFill="1" applyBorder="1" applyAlignment="1">
      <alignment horizontal="center" vertical="center"/>
    </xf>
    <xf numFmtId="0" fontId="65" fillId="0" borderId="0" xfId="0" quotePrefix="1" applyFont="1" applyAlignment="1">
      <alignment horizontal="center" vertical="center" wrapText="1"/>
    </xf>
    <xf numFmtId="0" fontId="65" fillId="0" borderId="0" xfId="0" quotePrefix="1" applyFont="1" applyAlignment="1">
      <alignment horizontal="left" vertical="center"/>
    </xf>
    <xf numFmtId="0" fontId="65" fillId="0" borderId="0" xfId="0" quotePrefix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170" fontId="2" fillId="0" borderId="0" xfId="12" applyNumberFormat="1"/>
    <xf numFmtId="43" fontId="4" fillId="0" borderId="0" xfId="19" applyFont="1" applyFill="1" applyAlignment="1">
      <alignment horizontal="center"/>
    </xf>
    <xf numFmtId="166" fontId="20" fillId="2" borderId="0" xfId="0" applyNumberFormat="1" applyFont="1" applyFill="1" applyAlignment="1">
      <alignment horizontal="right" vertic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9" fontId="20" fillId="2" borderId="1" xfId="1" applyFont="1" applyFill="1" applyBorder="1" applyAlignment="1">
      <alignment horizontal="center"/>
    </xf>
    <xf numFmtId="10" fontId="3" fillId="0" borderId="39" xfId="11" applyNumberFormat="1" applyFont="1" applyFill="1" applyBorder="1" applyAlignment="1">
      <alignment horizontal="center" vertical="center" wrapText="1"/>
    </xf>
    <xf numFmtId="10" fontId="4" fillId="2" borderId="17" xfId="1" applyNumberFormat="1" applyFont="1" applyFill="1" applyBorder="1" applyAlignment="1">
      <alignment horizontal="right" vertical="center"/>
    </xf>
    <xf numFmtId="4" fontId="85" fillId="0" borderId="0" xfId="0" applyNumberFormat="1" applyFont="1"/>
    <xf numFmtId="4" fontId="36" fillId="0" borderId="66" xfId="0" applyNumberFormat="1" applyFont="1" applyBorder="1" applyAlignment="1">
      <alignment horizontal="right" vertical="center"/>
    </xf>
    <xf numFmtId="0" fontId="43" fillId="10" borderId="0" xfId="0" applyFont="1" applyFill="1" applyAlignment="1">
      <alignment horizontal="right" vertical="center" indent="1"/>
    </xf>
    <xf numFmtId="43" fontId="20" fillId="0" borderId="0" xfId="19" applyFont="1" applyFill="1" applyAlignment="1">
      <alignment horizontal="center"/>
    </xf>
    <xf numFmtId="186" fontId="20" fillId="2" borderId="0" xfId="19" applyNumberFormat="1" applyFont="1" applyFill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177" fontId="4" fillId="2" borderId="0" xfId="1" applyNumberFormat="1" applyFont="1" applyFill="1" applyBorder="1" applyAlignment="1">
      <alignment horizontal="right"/>
    </xf>
    <xf numFmtId="185" fontId="21" fillId="4" borderId="0" xfId="5" applyNumberFormat="1" applyFont="1" applyFill="1" applyAlignment="1">
      <alignment vertical="center"/>
    </xf>
    <xf numFmtId="171" fontId="21" fillId="4" borderId="2" xfId="5" applyNumberFormat="1" applyFont="1" applyFill="1" applyBorder="1" applyAlignment="1">
      <alignment vertical="center"/>
    </xf>
    <xf numFmtId="172" fontId="21" fillId="4" borderId="0" xfId="19" applyNumberFormat="1" applyFont="1" applyFill="1" applyAlignment="1">
      <alignment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86" fillId="0" borderId="0" xfId="7" applyFont="1" applyAlignment="1">
      <alignment horizontal="center"/>
    </xf>
    <xf numFmtId="0" fontId="16" fillId="2" borderId="0" xfId="0" applyFont="1" applyFill="1"/>
    <xf numFmtId="0" fontId="18" fillId="4" borderId="0" xfId="7" applyFont="1" applyFill="1" applyAlignment="1">
      <alignment horizontal="left" wrapText="1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24" xfId="7" applyFont="1" applyFill="1" applyBorder="1" applyAlignment="1">
      <alignment horizontal="center"/>
    </xf>
    <xf numFmtId="0" fontId="16" fillId="2" borderId="16" xfId="0" applyFont="1" applyFill="1" applyBorder="1"/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3" fontId="21" fillId="4" borderId="0" xfId="7" applyNumberFormat="1" applyFont="1" applyFill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8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0" fontId="21" fillId="4" borderId="40" xfId="7" applyFont="1" applyFill="1" applyBorder="1" applyAlignment="1">
      <alignment horizontal="left"/>
    </xf>
    <xf numFmtId="0" fontId="17" fillId="27" borderId="30" xfId="7" applyFont="1" applyFill="1" applyBorder="1" applyAlignment="1">
      <alignment horizontal="left" wrapText="1"/>
    </xf>
    <xf numFmtId="3" fontId="17" fillId="27" borderId="1" xfId="7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3" fontId="8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168" fontId="21" fillId="4" borderId="0" xfId="7" applyNumberFormat="1" applyFont="1" applyFill="1" applyAlignment="1">
      <alignment horizontal="center" vertical="center"/>
    </xf>
    <xf numFmtId="0" fontId="17" fillId="28" borderId="30" xfId="7" applyFont="1" applyFill="1" applyBorder="1" applyAlignment="1">
      <alignment horizontal="left"/>
    </xf>
    <xf numFmtId="0" fontId="21" fillId="28" borderId="1" xfId="7" applyFont="1" applyFill="1" applyBorder="1" applyAlignment="1">
      <alignment horizontal="center"/>
    </xf>
    <xf numFmtId="3" fontId="21" fillId="28" borderId="1" xfId="7" applyNumberFormat="1" applyFont="1" applyFill="1" applyBorder="1" applyAlignment="1">
      <alignment horizontal="center"/>
    </xf>
    <xf numFmtId="43" fontId="4" fillId="2" borderId="0" xfId="19" applyFont="1" applyFill="1" applyAlignment="1">
      <alignment vertical="center"/>
    </xf>
    <xf numFmtId="0" fontId="17" fillId="29" borderId="30" xfId="7" applyFont="1" applyFill="1" applyBorder="1" applyAlignment="1">
      <alignment horizontal="left" vertical="center"/>
    </xf>
    <xf numFmtId="166" fontId="17" fillId="29" borderId="1" xfId="7" applyNumberFormat="1" applyFont="1" applyFill="1" applyBorder="1" applyAlignment="1">
      <alignment horizontal="center" vertical="center"/>
    </xf>
    <xf numFmtId="166" fontId="38" fillId="29" borderId="1" xfId="7" applyNumberFormat="1" applyFont="1" applyFill="1" applyBorder="1" applyAlignment="1">
      <alignment horizontal="center" vertical="center"/>
    </xf>
    <xf numFmtId="0" fontId="41" fillId="8" borderId="30" xfId="9" applyFont="1" applyFill="1" applyBorder="1" applyAlignment="1"/>
    <xf numFmtId="166" fontId="38" fillId="30" borderId="1" xfId="7" applyNumberFormat="1" applyFont="1" applyFill="1" applyBorder="1" applyAlignment="1">
      <alignment horizontal="center" vertical="center"/>
    </xf>
    <xf numFmtId="166" fontId="17" fillId="30" borderId="1" xfId="7" applyNumberFormat="1" applyFont="1" applyFill="1" applyBorder="1" applyAlignment="1">
      <alignment horizontal="center" vertical="center"/>
    </xf>
    <xf numFmtId="3" fontId="3" fillId="2" borderId="0" xfId="9" applyNumberFormat="1" applyFont="1" applyAlignment="1">
      <alignment horizontal="center" vertical="center"/>
    </xf>
    <xf numFmtId="0" fontId="17" fillId="30" borderId="30" xfId="7" applyFont="1" applyFill="1" applyBorder="1" applyAlignment="1">
      <alignment horizontal="left" vertical="center"/>
    </xf>
    <xf numFmtId="0" fontId="17" fillId="4" borderId="16" xfId="7" applyFont="1" applyFill="1" applyBorder="1" applyAlignment="1">
      <alignment horizontal="left" vertical="center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0" fontId="21" fillId="0" borderId="0" xfId="7" applyFont="1" applyAlignment="1">
      <alignment horizontal="left" vertical="top" wrapText="1"/>
    </xf>
    <xf numFmtId="0" fontId="49" fillId="0" borderId="0" xfId="0" applyFont="1"/>
    <xf numFmtId="0" fontId="0" fillId="0" borderId="2" xfId="0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31" borderId="26" xfId="1" applyNumberFormat="1" applyFont="1" applyFill="1" applyBorder="1" applyAlignment="1">
      <alignment horizontal="right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166" fontId="4" fillId="2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175" fontId="4" fillId="0" borderId="0" xfId="4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75" fontId="4" fillId="0" borderId="2" xfId="4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0" fontId="4" fillId="0" borderId="23" xfId="1" applyNumberFormat="1" applyFont="1" applyFill="1" applyBorder="1" applyAlignment="1">
      <alignment horizontal="right" vertical="center"/>
    </xf>
    <xf numFmtId="0" fontId="20" fillId="8" borderId="35" xfId="9" applyFont="1" applyFill="1" applyBorder="1" applyAlignment="1">
      <alignment horizontal="lef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5" fontId="4" fillId="2" borderId="68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43" fontId="4" fillId="0" borderId="0" xfId="19" applyFont="1" applyFill="1" applyBorder="1" applyAlignment="1">
      <alignment horizontal="center" vertical="center"/>
    </xf>
    <xf numFmtId="172" fontId="4" fillId="0" borderId="0" xfId="19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5" fontId="20" fillId="8" borderId="68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69" xfId="1" applyNumberFormat="1" applyFont="1" applyFill="1" applyBorder="1" applyAlignment="1">
      <alignment horizontal="right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4" xfId="4" applyNumberFormat="1" applyFont="1" applyFill="1" applyBorder="1" applyAlignment="1">
      <alignment horizontal="center" vertical="center"/>
    </xf>
    <xf numFmtId="171" fontId="4" fillId="0" borderId="28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31" borderId="70" xfId="1" applyNumberFormat="1" applyFont="1" applyFill="1" applyBorder="1" applyAlignment="1">
      <alignment horizontal="right" vertical="center"/>
    </xf>
    <xf numFmtId="0" fontId="41" fillId="8" borderId="41" xfId="9" applyFont="1" applyFill="1" applyBorder="1" applyAlignment="1">
      <alignment horizontal="left" vertical="center"/>
    </xf>
    <xf numFmtId="175" fontId="41" fillId="8" borderId="41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71" xfId="1" applyNumberFormat="1" applyFont="1" applyFill="1" applyBorder="1" applyAlignment="1">
      <alignment horizontal="center" vertical="center"/>
    </xf>
    <xf numFmtId="166" fontId="41" fillId="8" borderId="72" xfId="1" applyNumberFormat="1" applyFont="1" applyFill="1" applyBorder="1" applyAlignment="1">
      <alignment horizontal="right" vertical="center"/>
    </xf>
    <xf numFmtId="0" fontId="3" fillId="2" borderId="16" xfId="9" applyFont="1" applyBorder="1" applyAlignment="1">
      <alignment horizontal="left" indent="1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73" xfId="1" applyNumberFormat="1" applyFont="1" applyFill="1" applyBorder="1" applyAlignment="1">
      <alignment horizontal="right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175" fontId="3" fillId="0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0" fontId="3" fillId="2" borderId="73" xfId="1" applyNumberFormat="1" applyFont="1" applyFill="1" applyBorder="1" applyAlignment="1">
      <alignment horizontal="right" vertical="center"/>
    </xf>
    <xf numFmtId="175" fontId="41" fillId="8" borderId="41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175" fontId="3" fillId="2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left" vertical="center"/>
    </xf>
    <xf numFmtId="176" fontId="3" fillId="2" borderId="73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righ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176" fontId="3" fillId="2" borderId="23" xfId="1" applyNumberFormat="1" applyFont="1" applyFill="1" applyBorder="1" applyAlignment="1">
      <alignment horizontal="right" vertical="center"/>
    </xf>
    <xf numFmtId="172" fontId="3" fillId="0" borderId="16" xfId="19" applyNumberFormat="1" applyFont="1" applyFill="1" applyBorder="1" applyAlignment="1">
      <alignment horizontal="left" vertical="center"/>
    </xf>
    <xf numFmtId="175" fontId="3" fillId="2" borderId="0" xfId="4" applyNumberFormat="1" applyFont="1" applyFill="1" applyAlignment="1">
      <alignment horizontal="righ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68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171" fontId="41" fillId="8" borderId="41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70" fontId="4" fillId="0" borderId="0" xfId="4" applyNumberFormat="1" applyFont="1" applyFill="1" applyBorder="1" applyAlignment="1">
      <alignment horizontal="center" vertical="center"/>
    </xf>
    <xf numFmtId="166" fontId="3" fillId="0" borderId="8" xfId="1" applyNumberFormat="1" applyFont="1" applyFill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182" fontId="3" fillId="0" borderId="8" xfId="1" applyNumberFormat="1" applyFont="1" applyFill="1" applyBorder="1" applyAlignment="1">
      <alignment horizontal="center"/>
    </xf>
    <xf numFmtId="176" fontId="4" fillId="0" borderId="8" xfId="1" applyNumberFormat="1" applyFont="1" applyBorder="1" applyAlignment="1">
      <alignment horizontal="center" vertical="center" wrapText="1"/>
    </xf>
    <xf numFmtId="10" fontId="4" fillId="2" borderId="23" xfId="1" applyNumberFormat="1" applyFont="1" applyFill="1" applyBorder="1" applyAlignment="1">
      <alignment horizontal="center"/>
    </xf>
    <xf numFmtId="165" fontId="21" fillId="4" borderId="7" xfId="5" applyNumberFormat="1" applyFont="1" applyFill="1" applyBorder="1" applyAlignment="1">
      <alignment vertical="center"/>
    </xf>
    <xf numFmtId="172" fontId="21" fillId="4" borderId="9" xfId="19" applyNumberFormat="1" applyFont="1" applyFill="1" applyBorder="1" applyAlignment="1">
      <alignment vertical="center"/>
    </xf>
    <xf numFmtId="3" fontId="87" fillId="4" borderId="7" xfId="7" applyNumberFormat="1" applyFont="1" applyFill="1" applyBorder="1" applyAlignment="1">
      <alignment horizontal="center" vertical="center"/>
    </xf>
    <xf numFmtId="2" fontId="21" fillId="4" borderId="0" xfId="7" applyNumberFormat="1" applyFont="1" applyFill="1" applyAlignment="1">
      <alignment horizontal="left"/>
    </xf>
    <xf numFmtId="0" fontId="21" fillId="28" borderId="13" xfId="7" applyFont="1" applyFill="1" applyBorder="1" applyAlignment="1">
      <alignment horizontal="center"/>
    </xf>
    <xf numFmtId="166" fontId="17" fillId="29" borderId="13" xfId="7" applyNumberFormat="1" applyFont="1" applyFill="1" applyBorder="1" applyAlignment="1">
      <alignment horizontal="center" vertical="center"/>
    </xf>
    <xf numFmtId="166" fontId="17" fillId="30" borderId="13" xfId="7" applyNumberFormat="1" applyFont="1" applyFill="1" applyBorder="1" applyAlignment="1">
      <alignment horizontal="center" vertical="center"/>
    </xf>
    <xf numFmtId="177" fontId="3" fillId="2" borderId="23" xfId="1" applyNumberFormat="1" applyFont="1" applyFill="1" applyBorder="1" applyAlignment="1">
      <alignment horizontal="right" vertical="center"/>
    </xf>
    <xf numFmtId="0" fontId="43" fillId="10" borderId="0" xfId="0" applyFont="1" applyFill="1" applyAlignment="1">
      <alignment horizontal="left" wrapText="1" indent="1"/>
    </xf>
    <xf numFmtId="166" fontId="6" fillId="2" borderId="0" xfId="1" applyNumberFormat="1" applyFont="1" applyFill="1" applyAlignment="1">
      <alignment horizontal="left"/>
    </xf>
    <xf numFmtId="3" fontId="39" fillId="0" borderId="2" xfId="7" applyNumberFormat="1" applyFont="1" applyBorder="1" applyAlignment="1">
      <alignment horizontal="center" vertical="center"/>
    </xf>
    <xf numFmtId="3" fontId="39" fillId="4" borderId="2" xfId="7" applyNumberFormat="1" applyFont="1" applyFill="1" applyBorder="1" applyAlignment="1">
      <alignment horizontal="center" vertical="center"/>
    </xf>
    <xf numFmtId="3" fontId="39" fillId="0" borderId="67" xfId="7" applyNumberFormat="1" applyFont="1" applyBorder="1" applyAlignment="1">
      <alignment horizontal="center" vertical="center"/>
    </xf>
    <xf numFmtId="0" fontId="4" fillId="0" borderId="4" xfId="0" applyFont="1" applyBorder="1"/>
    <xf numFmtId="3" fontId="21" fillId="0" borderId="4" xfId="7" applyNumberFormat="1" applyFont="1" applyBorder="1" applyAlignment="1">
      <alignment horizontal="center" vertical="center"/>
    </xf>
    <xf numFmtId="168" fontId="21" fillId="0" borderId="4" xfId="7" applyNumberFormat="1" applyFont="1" applyBorder="1" applyAlignment="1">
      <alignment horizontal="center" vertical="center"/>
    </xf>
    <xf numFmtId="168" fontId="21" fillId="0" borderId="74" xfId="7" applyNumberFormat="1" applyFont="1" applyBorder="1" applyAlignment="1">
      <alignment horizontal="center" vertical="center"/>
    </xf>
    <xf numFmtId="0" fontId="21" fillId="0" borderId="16" xfId="7" applyFont="1" applyBorder="1" applyAlignment="1">
      <alignment horizontal="left" vertical="center"/>
    </xf>
    <xf numFmtId="3" fontId="39" fillId="0" borderId="0" xfId="7" applyNumberFormat="1" applyFont="1" applyAlignment="1">
      <alignment horizontal="center" vertical="center"/>
    </xf>
    <xf numFmtId="168" fontId="39" fillId="0" borderId="38" xfId="7" applyNumberFormat="1" applyFont="1" applyBorder="1" applyAlignment="1">
      <alignment horizontal="center" vertical="center"/>
    </xf>
    <xf numFmtId="0" fontId="16" fillId="0" borderId="0" xfId="0" applyFont="1"/>
    <xf numFmtId="3" fontId="4" fillId="21" borderId="0" xfId="0" applyNumberFormat="1" applyFont="1" applyFill="1" applyAlignment="1">
      <alignment vertical="center"/>
    </xf>
    <xf numFmtId="0" fontId="4" fillId="21" borderId="0" xfId="0" applyFont="1" applyFill="1" applyAlignment="1">
      <alignment horizontal="left"/>
    </xf>
    <xf numFmtId="0" fontId="4" fillId="21" borderId="0" xfId="0" applyFont="1" applyFill="1"/>
    <xf numFmtId="0" fontId="21" fillId="0" borderId="40" xfId="7" applyFont="1" applyBorder="1" applyAlignment="1">
      <alignment horizontal="left" vertical="center"/>
    </xf>
    <xf numFmtId="3" fontId="21" fillId="0" borderId="2" xfId="7" applyNumberFormat="1" applyFont="1" applyBorder="1" applyAlignment="1">
      <alignment horizontal="center" vertical="center"/>
    </xf>
    <xf numFmtId="168" fontId="21" fillId="0" borderId="10" xfId="7" applyNumberFormat="1" applyFont="1" applyBorder="1" applyAlignment="1">
      <alignment horizontal="center" vertical="center"/>
    </xf>
    <xf numFmtId="3" fontId="16" fillId="0" borderId="0" xfId="0" applyNumberFormat="1" applyFont="1"/>
    <xf numFmtId="43" fontId="4" fillId="21" borderId="0" xfId="19" applyFont="1" applyFill="1" applyAlignment="1">
      <alignment vertical="center"/>
    </xf>
    <xf numFmtId="0" fontId="4" fillId="0" borderId="16" xfId="9" applyFont="1" applyFill="1" applyBorder="1">
      <alignment horizontal="left"/>
    </xf>
    <xf numFmtId="3" fontId="39" fillId="0" borderId="8" xfId="7" applyNumberFormat="1" applyFont="1" applyBorder="1" applyAlignment="1">
      <alignment horizontal="center" vertical="center"/>
    </xf>
    <xf numFmtId="3" fontId="21" fillId="0" borderId="16" xfId="7" applyNumberFormat="1" applyFont="1" applyBorder="1" applyAlignment="1">
      <alignment horizontal="left"/>
    </xf>
    <xf numFmtId="3" fontId="3" fillId="0" borderId="0" xfId="9" applyNumberFormat="1" applyFont="1" applyFill="1" applyAlignment="1">
      <alignment horizontal="center" vertical="center"/>
    </xf>
    <xf numFmtId="168" fontId="3" fillId="0" borderId="8" xfId="9" applyNumberFormat="1" applyFont="1" applyFill="1" applyBorder="1" applyAlignment="1">
      <alignment horizontal="center" vertical="center"/>
    </xf>
    <xf numFmtId="3" fontId="21" fillId="0" borderId="40" xfId="7" applyNumberFormat="1" applyFont="1" applyBorder="1" applyAlignment="1">
      <alignment horizontal="left"/>
    </xf>
    <xf numFmtId="170" fontId="4" fillId="2" borderId="0" xfId="19" applyNumberFormat="1" applyFont="1" applyFill="1" applyBorder="1" applyAlignment="1">
      <alignment horizontal="center" vertical="center"/>
    </xf>
    <xf numFmtId="0" fontId="88" fillId="2" borderId="0" xfId="0" applyFont="1" applyFill="1"/>
    <xf numFmtId="175" fontId="3" fillId="2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center" vertical="center"/>
    </xf>
    <xf numFmtId="177" fontId="3" fillId="0" borderId="8" xfId="1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5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3" fillId="13" borderId="0" xfId="9" applyFont="1" applyFill="1" applyAlignment="1">
      <alignment horizontal="center" vertical="center" wrapText="1"/>
    </xf>
    <xf numFmtId="0" fontId="43" fillId="13" borderId="65" xfId="9" applyFont="1" applyFill="1" applyBorder="1" applyAlignment="1">
      <alignment horizontal="center" vertical="center" wrapText="1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3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58" fillId="4" borderId="47" xfId="2" applyFont="1" applyFill="1" applyBorder="1" applyAlignment="1">
      <alignment horizontal="left" vertical="center"/>
    </xf>
    <xf numFmtId="0" fontId="9" fillId="0" borderId="47" xfId="2" applyFont="1" applyBorder="1" applyAlignment="1">
      <alignment vertical="center"/>
    </xf>
    <xf numFmtId="0" fontId="58" fillId="4" borderId="48" xfId="2" applyFont="1" applyFill="1" applyBorder="1" applyAlignment="1">
      <alignment horizontal="left" vertical="center" wrapText="1"/>
    </xf>
    <xf numFmtId="0" fontId="9" fillId="0" borderId="48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35" fillId="0" borderId="3" xfId="5" applyFont="1" applyBorder="1" applyAlignment="1">
      <alignment horizontal="left" vertical="center" wrapText="1"/>
    </xf>
    <xf numFmtId="0" fontId="53" fillId="17" borderId="37" xfId="5" applyFont="1" applyFill="1" applyBorder="1" applyAlignment="1">
      <alignment horizontal="center" vertical="center" wrapText="1"/>
    </xf>
    <xf numFmtId="0" fontId="53" fillId="17" borderId="38" xfId="5" applyFont="1" applyFill="1" applyBorder="1" applyAlignment="1">
      <alignment horizontal="center" vertical="center" wrapText="1"/>
    </xf>
    <xf numFmtId="0" fontId="53" fillId="17" borderId="5" xfId="5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63" fillId="0" borderId="45" xfId="0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 textRotation="90" wrapText="1"/>
    </xf>
    <xf numFmtId="0" fontId="63" fillId="0" borderId="43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left" vertical="center" wrapText="1"/>
    </xf>
    <xf numFmtId="0" fontId="30" fillId="2" borderId="55" xfId="26" applyFont="1" applyFill="1" applyBorder="1" applyAlignment="1">
      <alignment horizontal="left" vertical="center"/>
    </xf>
    <xf numFmtId="0" fontId="28" fillId="0" borderId="51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4" xfId="26" applyFont="1" applyBorder="1" applyAlignment="1">
      <alignment horizontal="center" vertical="center" textRotation="90" wrapText="1"/>
    </xf>
    <xf numFmtId="0" fontId="81" fillId="0" borderId="51" xfId="26" applyFont="1" applyBorder="1" applyAlignment="1">
      <alignment horizontal="center" vertical="center" textRotation="90" wrapText="1"/>
    </xf>
    <xf numFmtId="0" fontId="81" fillId="0" borderId="0" xfId="26" applyFont="1" applyAlignment="1">
      <alignment horizontal="center" vertical="center" textRotation="90" wrapText="1"/>
    </xf>
    <xf numFmtId="0" fontId="81" fillId="0" borderId="54" xfId="26" applyFont="1" applyBorder="1" applyAlignment="1">
      <alignment horizontal="center" vertical="center" textRotation="90" wrapText="1"/>
    </xf>
    <xf numFmtId="0" fontId="24" fillId="0" borderId="51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4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7575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45-47E5-8DEA-B1B936527DE0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4945-47E5-8DEA-B1B936527D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(Ene-Jul)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2755.2443167853276</c:v>
                </c:pt>
                <c:pt idx="8">
                  <c:v>2736.2371072517262</c:v>
                </c:pt>
                <c:pt idx="9">
                  <c:v>1564.6662157766116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45-47E5-8DEA-B1B936527D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348-95A2-BDFB18E572B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EXPORTACIONES'!$B$59:$I$59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EXPORTACIONES'!$B$82:$I$82</c:f>
              <c:numCache>
                <c:formatCode>0.0%</c:formatCode>
                <c:ptCount val="8"/>
                <c:pt idx="0">
                  <c:v>-0.139061102445313</c:v>
                </c:pt>
                <c:pt idx="1">
                  <c:v>2.7035241836188106E-2</c:v>
                </c:pt>
                <c:pt idx="2">
                  <c:v>0.20320889449895341</c:v>
                </c:pt>
                <c:pt idx="3">
                  <c:v>0.12359699430280324</c:v>
                </c:pt>
                <c:pt idx="4">
                  <c:v>-0.38504948012274554</c:v>
                </c:pt>
                <c:pt idx="5">
                  <c:v>0.21575929864941235</c:v>
                </c:pt>
                <c:pt idx="6">
                  <c:v>-0.7066890140006421</c:v>
                </c:pt>
                <c:pt idx="7">
                  <c:v>-0.20933531610727008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B-4348-95A2-BDFB18E57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DC-4022-BEA2-2CFFE3797E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DC-4022-BEA2-2CFFE3797E8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DC-4022-BEA2-2CFFE3797E8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1DC-4022-BEA2-2CFFE3797E8F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1DC-4022-BEA2-2CFFE3797E8F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1DC-4022-BEA2-2CFFE3797E8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 
(Ene - Jun)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18949.83056080811</c:v>
                </c:pt>
                <c:pt idx="1">
                  <c:v>21825.521895734943</c:v>
                </c:pt>
                <c:pt idx="2">
                  <c:v>27564.080812126464</c:v>
                </c:pt>
                <c:pt idx="3">
                  <c:v>28904.416009361157</c:v>
                </c:pt>
                <c:pt idx="4">
                  <c:v>28350.684823899443</c:v>
                </c:pt>
                <c:pt idx="5">
                  <c:v>26123.679105276184</c:v>
                </c:pt>
                <c:pt idx="6">
                  <c:v>39900.752947377376</c:v>
                </c:pt>
                <c:pt idx="7">
                  <c:v>38278.00956854003</c:v>
                </c:pt>
                <c:pt idx="8">
                  <c:v>42397.759463426621</c:v>
                </c:pt>
                <c:pt idx="9">
                  <c:v>47933.74064288965</c:v>
                </c:pt>
                <c:pt idx="10" formatCode="_-* #,##0.0_-;\-* #,##0.0_-;_-* &quot;-&quot;??_-;_-@_-">
                  <c:v>26062.230420487027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DC-4022-BEA2-2CFFE3797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927-41DF-8798-B2D32F480AC4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2927-41DF-8798-B2D32F480A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(ene-jul)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5155.3422629999995</c:v>
                </c:pt>
                <c:pt idx="6">
                  <c:v>5243.9973179999997</c:v>
                </c:pt>
                <c:pt idx="7">
                  <c:v>4936.0891089999996</c:v>
                </c:pt>
                <c:pt idx="8">
                  <c:v>5010.8172960000002</c:v>
                </c:pt>
                <c:pt idx="9">
                  <c:v>2823.0847720000002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27-41DF-8798-B2D32F480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B8-4AA9-81F1-9A1E8A9C84F7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B8-4AA9-81F1-9A1E8A9C84F7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B8-4AA9-81F1-9A1E8A9C84F7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B8-4AA9-81F1-9A1E8A9C84F7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9B8-4AA9-81F1-9A1E8A9C84F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(ene-jul)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14067.406080539999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B8-4AA9-81F1-9A1E8A9C8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58</xdr:row>
      <xdr:rowOff>19050</xdr:rowOff>
    </xdr:from>
    <xdr:to>
      <xdr:col>13</xdr:col>
      <xdr:colOff>542924</xdr:colOff>
      <xdr:row>65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D232F6D-6B3D-4CA1-A8E4-7CE9740D9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19EFB2-EA63-451B-8B9C-4C0712FD6276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D6B70F-0255-4F3B-8143-DE54D43FD35D}"/>
            </a:ext>
          </a:extLst>
        </xdr:cNvPr>
        <xdr:cNvSpPr/>
      </xdr:nvSpPr>
      <xdr:spPr>
        <a:xfrm>
          <a:off x="8448675" y="66675"/>
          <a:ext cx="1333500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733424</xdr:colOff>
      <xdr:row>0</xdr:row>
      <xdr:rowOff>85726</xdr:rowOff>
    </xdr:from>
    <xdr:to>
      <xdr:col>7</xdr:col>
      <xdr:colOff>609599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8B2531-EC4E-463E-94E5-7D9EE3FBB9F4}"/>
            </a:ext>
          </a:extLst>
        </xdr:cNvPr>
        <xdr:cNvSpPr/>
      </xdr:nvSpPr>
      <xdr:spPr>
        <a:xfrm>
          <a:off x="6076949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E73B0-35A8-43DD-917E-42EC3255C386}"/>
            </a:ext>
          </a:extLst>
        </xdr:cNvPr>
        <xdr:cNvSpPr/>
      </xdr:nvSpPr>
      <xdr:spPr>
        <a:xfrm>
          <a:off x="647700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583BC-DD05-436D-9612-8D5AF35257B5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194F45-9D97-4B1C-8D45-0F1B1612BAFE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53DFAE-9FC7-47C7-B8CA-E814F980128E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96</xdr:row>
      <xdr:rowOff>20554</xdr:rowOff>
    </xdr:from>
    <xdr:to>
      <xdr:col>8</xdr:col>
      <xdr:colOff>0</xdr:colOff>
      <xdr:row>110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77B5D046-725E-4AB7-A511-865565916E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314324</xdr:colOff>
      <xdr:row>42</xdr:row>
      <xdr:rowOff>63567</xdr:rowOff>
    </xdr:from>
    <xdr:to>
      <xdr:col>9</xdr:col>
      <xdr:colOff>152399</xdr:colOff>
      <xdr:row>56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AAC9C902-CA5D-4361-9082-57C7C8FAF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542925</xdr:colOff>
      <xdr:row>0</xdr:row>
      <xdr:rowOff>76200</xdr:rowOff>
    </xdr:from>
    <xdr:to>
      <xdr:col>10</xdr:col>
      <xdr:colOff>862404</xdr:colOff>
      <xdr:row>2</xdr:row>
      <xdr:rowOff>108488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B95121-C4C6-4F9D-B2E0-D15B054E5F81}"/>
            </a:ext>
          </a:extLst>
        </xdr:cNvPr>
        <xdr:cNvSpPr/>
      </xdr:nvSpPr>
      <xdr:spPr>
        <a:xfrm>
          <a:off x="10410825" y="7620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361950</xdr:colOff>
      <xdr:row>0</xdr:row>
      <xdr:rowOff>47625</xdr:rowOff>
    </xdr:from>
    <xdr:to>
      <xdr:col>19</xdr:col>
      <xdr:colOff>5154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C6C68A-592E-4339-B5B8-2BC1D49B665E}"/>
            </a:ext>
          </a:extLst>
        </xdr:cNvPr>
        <xdr:cNvSpPr/>
      </xdr:nvSpPr>
      <xdr:spPr>
        <a:xfrm>
          <a:off x="9944100" y="47625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1247775</xdr:colOff>
      <xdr:row>0</xdr:row>
      <xdr:rowOff>57150</xdr:rowOff>
    </xdr:from>
    <xdr:to>
      <xdr:col>2</xdr:col>
      <xdr:colOff>2738829</xdr:colOff>
      <xdr:row>2</xdr:row>
      <xdr:rowOff>70388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594E54-8E2E-4A5C-9887-212320D0F135}"/>
            </a:ext>
          </a:extLst>
        </xdr:cNvPr>
        <xdr:cNvSpPr/>
      </xdr:nvSpPr>
      <xdr:spPr>
        <a:xfrm>
          <a:off x="56292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53</xdr:row>
      <xdr:rowOff>76200</xdr:rowOff>
    </xdr:from>
    <xdr:to>
      <xdr:col>7</xdr:col>
      <xdr:colOff>866774</xdr:colOff>
      <xdr:row>59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10CE1F0D-F197-49E9-A1E1-89DB514618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626C7A-8339-438B-885E-BA9CFA0BCC46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DB20CE-AAF4-4198-BD9C-9EA61B73AF5F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2F679-200F-4DDE-A125-157DA672E395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0</xdr:row>
      <xdr:rowOff>76200</xdr:rowOff>
    </xdr:from>
    <xdr:to>
      <xdr:col>14</xdr:col>
      <xdr:colOff>24204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5BA01F-92A5-4C56-AFDD-C48D60F8EAD6}"/>
            </a:ext>
          </a:extLst>
        </xdr:cNvPr>
        <xdr:cNvSpPr/>
      </xdr:nvSpPr>
      <xdr:spPr>
        <a:xfrm>
          <a:off x="11125200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352425</xdr:colOff>
      <xdr:row>0</xdr:row>
      <xdr:rowOff>76200</xdr:rowOff>
    </xdr:from>
    <xdr:to>
      <xdr:col>20</xdr:col>
      <xdr:colOff>0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A6C224-30F9-4516-BEE7-A276CEEF9CD3}"/>
            </a:ext>
          </a:extLst>
        </xdr:cNvPr>
        <xdr:cNvSpPr/>
      </xdr:nvSpPr>
      <xdr:spPr>
        <a:xfrm>
          <a:off x="12049125" y="76200"/>
          <a:ext cx="1676400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E56A0D-850C-4C13-AAEA-E784D861EC36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606701</xdr:colOff>
      <xdr:row>0</xdr:row>
      <xdr:rowOff>116784</xdr:rowOff>
    </xdr:from>
    <xdr:to>
      <xdr:col>12</xdr:col>
      <xdr:colOff>7639</xdr:colOff>
      <xdr:row>1</xdr:row>
      <xdr:rowOff>377672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39FB2-C179-47AD-802E-14FDFE2361D7}"/>
            </a:ext>
          </a:extLst>
        </xdr:cNvPr>
        <xdr:cNvSpPr/>
      </xdr:nvSpPr>
      <xdr:spPr>
        <a:xfrm>
          <a:off x="11417576" y="116784"/>
          <a:ext cx="1496438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7EC5C3-C275-49A4-BC82-65A996DA86CD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C1414-B5D1-4331-9702-28EC37E89CA8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C45AE8-24CA-4E2E-B1CE-3BE1B3F304BE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44</xdr:row>
      <xdr:rowOff>22860</xdr:rowOff>
    </xdr:from>
    <xdr:to>
      <xdr:col>6</xdr:col>
      <xdr:colOff>1152525</xdr:colOff>
      <xdr:row>56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F55D9B-6CC1-47E4-A384-900E072A84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BB1A3-175A-4AFD-BEEB-B4579DC9D3A1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206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1" customWidth="1"/>
    <col min="2" max="8" width="11.42578125" style="11"/>
    <col min="9" max="9" width="23" style="11" customWidth="1"/>
    <col min="10" max="11" width="11.42578125" style="444"/>
    <col min="12" max="12" width="11.42578125" style="11"/>
    <col min="13" max="13" width="8.5703125" style="11" customWidth="1"/>
    <col min="14" max="16384" width="11.42578125" style="11"/>
  </cols>
  <sheetData>
    <row r="1" spans="1:17" x14ac:dyDescent="0.3">
      <c r="A1" s="11" t="s">
        <v>520</v>
      </c>
    </row>
    <row r="10" spans="1:17" ht="22.5" customHeight="1" x14ac:dyDescent="0.3">
      <c r="B10" s="1026" t="s">
        <v>63</v>
      </c>
      <c r="C10" s="1026"/>
      <c r="D10" s="1026"/>
      <c r="E10" s="1026"/>
      <c r="F10" s="1026"/>
      <c r="G10" s="1026"/>
      <c r="H10" s="1026"/>
      <c r="I10" s="1026"/>
      <c r="J10" s="1026"/>
      <c r="K10" s="1026"/>
      <c r="L10" s="1026"/>
      <c r="M10" s="13"/>
      <c r="N10" s="13"/>
      <c r="O10" s="13"/>
      <c r="P10" s="13"/>
      <c r="Q10" s="13"/>
    </row>
    <row r="11" spans="1:17" ht="18" customHeight="1" x14ac:dyDescent="0.3">
      <c r="B11" s="1027" t="s">
        <v>884</v>
      </c>
      <c r="C11" s="1027"/>
      <c r="D11" s="1027"/>
      <c r="E11" s="1027"/>
      <c r="F11" s="1027"/>
      <c r="G11" s="1027"/>
      <c r="H11" s="1027"/>
      <c r="I11" s="1027"/>
      <c r="J11" s="1027"/>
      <c r="K11" s="1027"/>
      <c r="L11" s="1027"/>
      <c r="M11" s="14"/>
      <c r="N11" s="14"/>
      <c r="O11" s="14"/>
      <c r="P11" s="14"/>
      <c r="Q11" s="14"/>
    </row>
    <row r="12" spans="1:17" ht="18" customHeight="1" x14ac:dyDescent="0.3">
      <c r="B12" s="1027" t="s">
        <v>885</v>
      </c>
      <c r="C12" s="1027"/>
      <c r="D12" s="1027"/>
      <c r="E12" s="1027"/>
      <c r="F12" s="1027"/>
      <c r="G12" s="1027"/>
      <c r="H12" s="1027"/>
      <c r="I12" s="1027"/>
      <c r="J12" s="1027"/>
      <c r="K12" s="1027"/>
      <c r="L12" s="1027"/>
      <c r="M12" s="14"/>
      <c r="N12" s="14"/>
      <c r="O12" s="14"/>
      <c r="P12" s="14"/>
      <c r="Q12" s="14"/>
    </row>
    <row r="14" spans="1:17" ht="18" x14ac:dyDescent="0.3">
      <c r="B14" s="12" t="s">
        <v>64</v>
      </c>
    </row>
    <row r="15" spans="1:17" x14ac:dyDescent="0.3">
      <c r="B15" s="11" t="s">
        <v>65</v>
      </c>
      <c r="J15" s="443" t="s">
        <v>66</v>
      </c>
    </row>
    <row r="16" spans="1:17" x14ac:dyDescent="0.3">
      <c r="B16" s="11" t="s">
        <v>67</v>
      </c>
      <c r="J16" s="443" t="s">
        <v>68</v>
      </c>
    </row>
    <row r="17" spans="2:10" x14ac:dyDescent="0.3">
      <c r="B17" s="11" t="s">
        <v>214</v>
      </c>
      <c r="I17" s="23"/>
      <c r="J17" s="486" t="s">
        <v>212</v>
      </c>
    </row>
    <row r="19" spans="2:10" ht="18" x14ac:dyDescent="0.3">
      <c r="B19" s="12" t="s">
        <v>398</v>
      </c>
    </row>
    <row r="20" spans="2:10" x14ac:dyDescent="0.3">
      <c r="B20" s="11" t="s">
        <v>388</v>
      </c>
      <c r="J20" s="443" t="s">
        <v>69</v>
      </c>
    </row>
    <row r="21" spans="2:10" x14ac:dyDescent="0.3">
      <c r="B21" s="11" t="s">
        <v>389</v>
      </c>
      <c r="I21" s="23"/>
      <c r="J21" s="443" t="s">
        <v>213</v>
      </c>
    </row>
    <row r="22" spans="2:10" x14ac:dyDescent="0.3">
      <c r="B22" s="11" t="s">
        <v>390</v>
      </c>
      <c r="J22" s="443" t="s">
        <v>70</v>
      </c>
    </row>
    <row r="24" spans="2:10" ht="18" x14ac:dyDescent="0.3">
      <c r="B24" s="12" t="s">
        <v>71</v>
      </c>
      <c r="J24" s="443" t="s">
        <v>72</v>
      </c>
    </row>
    <row r="26" spans="2:10" ht="18" x14ac:dyDescent="0.3">
      <c r="B26" s="12" t="s">
        <v>73</v>
      </c>
    </row>
    <row r="27" spans="2:10" x14ac:dyDescent="0.3">
      <c r="B27" s="11" t="s">
        <v>74</v>
      </c>
      <c r="J27" s="443" t="s">
        <v>77</v>
      </c>
    </row>
    <row r="28" spans="2:10" x14ac:dyDescent="0.3">
      <c r="B28" s="11" t="s">
        <v>75</v>
      </c>
      <c r="J28" s="443" t="s">
        <v>78</v>
      </c>
    </row>
    <row r="29" spans="2:10" x14ac:dyDescent="0.3">
      <c r="B29" s="11" t="s">
        <v>76</v>
      </c>
      <c r="J29" s="443" t="s">
        <v>79</v>
      </c>
    </row>
    <row r="31" spans="2:10" ht="18" x14ac:dyDescent="0.3">
      <c r="B31" s="12" t="s">
        <v>80</v>
      </c>
    </row>
    <row r="32" spans="2:10" x14ac:dyDescent="0.3">
      <c r="B32" s="11" t="s">
        <v>82</v>
      </c>
      <c r="J32" s="443" t="s">
        <v>84</v>
      </c>
    </row>
    <row r="33" spans="2:10" x14ac:dyDescent="0.3">
      <c r="B33" s="11" t="s">
        <v>215</v>
      </c>
      <c r="J33" s="443" t="s">
        <v>85</v>
      </c>
    </row>
    <row r="34" spans="2:10" x14ac:dyDescent="0.3">
      <c r="B34" s="11" t="s">
        <v>81</v>
      </c>
      <c r="J34" s="443" t="s">
        <v>85</v>
      </c>
    </row>
    <row r="35" spans="2:10" x14ac:dyDescent="0.3">
      <c r="B35" s="11" t="s">
        <v>83</v>
      </c>
      <c r="J35" s="443" t="s">
        <v>86</v>
      </c>
    </row>
    <row r="37" spans="2:10" ht="18" x14ac:dyDescent="0.3">
      <c r="B37" s="12" t="s">
        <v>87</v>
      </c>
    </row>
    <row r="38" spans="2:10" x14ac:dyDescent="0.3">
      <c r="B38" s="11" t="s">
        <v>88</v>
      </c>
      <c r="J38" s="443" t="s">
        <v>89</v>
      </c>
    </row>
    <row r="39" spans="2:10" x14ac:dyDescent="0.3">
      <c r="B39" s="11" t="s">
        <v>216</v>
      </c>
      <c r="J39" s="443" t="s">
        <v>89</v>
      </c>
    </row>
    <row r="40" spans="2:10" x14ac:dyDescent="0.3">
      <c r="B40" s="11" t="s">
        <v>176</v>
      </c>
      <c r="J40" s="443" t="s">
        <v>177</v>
      </c>
    </row>
    <row r="42" spans="2:10" ht="18" x14ac:dyDescent="0.3">
      <c r="B42" s="12" t="s">
        <v>90</v>
      </c>
    </row>
    <row r="43" spans="2:10" x14ac:dyDescent="0.3">
      <c r="B43" s="11" t="s">
        <v>217</v>
      </c>
      <c r="J43" s="443" t="s">
        <v>178</v>
      </c>
    </row>
    <row r="44" spans="2:10" ht="36" customHeight="1" x14ac:dyDescent="0.3">
      <c r="B44" s="1025" t="s">
        <v>91</v>
      </c>
      <c r="C44" s="1025"/>
      <c r="D44" s="1025"/>
      <c r="E44" s="1025"/>
      <c r="F44" s="1025"/>
      <c r="G44" s="1025"/>
      <c r="H44" s="1025"/>
      <c r="J44" s="443" t="s">
        <v>179</v>
      </c>
    </row>
    <row r="46" spans="2:10" ht="18" x14ac:dyDescent="0.3">
      <c r="B46" s="12" t="s">
        <v>92</v>
      </c>
    </row>
    <row r="47" spans="2:10" x14ac:dyDescent="0.3">
      <c r="B47" s="11" t="s">
        <v>93</v>
      </c>
      <c r="J47" s="443" t="s">
        <v>180</v>
      </c>
    </row>
    <row r="49" spans="2:10" ht="18" x14ac:dyDescent="0.3">
      <c r="B49" s="12" t="s">
        <v>94</v>
      </c>
      <c r="J49" s="443" t="s">
        <v>181</v>
      </c>
    </row>
    <row r="51" spans="2:10" ht="18" x14ac:dyDescent="0.3">
      <c r="B51" s="12" t="s">
        <v>95</v>
      </c>
      <c r="J51" s="443" t="s">
        <v>182</v>
      </c>
    </row>
    <row r="53" spans="2:10" ht="18" x14ac:dyDescent="0.3">
      <c r="B53" s="12" t="s">
        <v>96</v>
      </c>
      <c r="J53" s="443" t="s">
        <v>183</v>
      </c>
    </row>
    <row r="55" spans="2:10" ht="18" x14ac:dyDescent="0.3">
      <c r="B55" s="12" t="s">
        <v>798</v>
      </c>
      <c r="J55" s="443" t="s">
        <v>799</v>
      </c>
    </row>
    <row r="56" spans="2:10" x14ac:dyDescent="0.3">
      <c r="J56" s="443"/>
    </row>
    <row r="57" spans="2:10" ht="18" x14ac:dyDescent="0.3">
      <c r="B57" s="12" t="s">
        <v>696</v>
      </c>
      <c r="J57" s="443" t="s">
        <v>697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5'!Área_de_impresión" display="CPIM 2025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291A-CD90-4A87-A8BB-33FEA1B6D2B3}">
  <sheetPr>
    <tabColor rgb="FF002060"/>
  </sheetPr>
  <dimension ref="A1:AH67"/>
  <sheetViews>
    <sheetView showGridLines="0" view="pageBreakPreview" zoomScaleNormal="100" zoomScaleSheetLayoutView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837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833" t="s">
        <v>822</v>
      </c>
      <c r="B1" s="834"/>
      <c r="C1" s="834"/>
      <c r="D1" s="834"/>
      <c r="E1" s="834"/>
      <c r="F1" s="835"/>
      <c r="G1" s="836"/>
      <c r="H1" s="835"/>
      <c r="I1" s="834"/>
      <c r="J1" s="834"/>
      <c r="K1" s="834"/>
      <c r="L1" s="834"/>
      <c r="M1" s="834"/>
      <c r="N1" s="834"/>
    </row>
    <row r="2" spans="1:15" ht="14.45" customHeight="1" x14ac:dyDescent="0.25">
      <c r="A2" s="1028" t="s">
        <v>823</v>
      </c>
      <c r="B2" s="1028"/>
      <c r="C2" s="1028"/>
      <c r="D2" s="1028"/>
      <c r="E2" s="1028"/>
      <c r="F2" s="1028"/>
      <c r="G2" s="1028"/>
      <c r="H2" s="1028"/>
      <c r="I2" s="1028"/>
      <c r="J2" s="838"/>
      <c r="K2" s="838"/>
      <c r="L2" s="838"/>
      <c r="M2" s="838"/>
      <c r="N2" s="838"/>
    </row>
    <row r="3" spans="1:15" ht="13.5" thickBot="1" x14ac:dyDescent="0.25">
      <c r="A3" s="834"/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  <c r="N3" s="834"/>
    </row>
    <row r="4" spans="1:15" s="174" customFormat="1" x14ac:dyDescent="0.2">
      <c r="A4" s="839" t="s">
        <v>209</v>
      </c>
      <c r="B4" s="840" t="s">
        <v>700</v>
      </c>
      <c r="C4" s="840" t="s">
        <v>824</v>
      </c>
      <c r="D4" s="840" t="s">
        <v>702</v>
      </c>
      <c r="E4" s="840" t="s">
        <v>703</v>
      </c>
      <c r="F4" s="840" t="s">
        <v>704</v>
      </c>
      <c r="G4" s="840" t="s">
        <v>270</v>
      </c>
      <c r="H4" s="840" t="s">
        <v>705</v>
      </c>
      <c r="I4" s="840" t="s">
        <v>706</v>
      </c>
      <c r="J4" s="840" t="s">
        <v>825</v>
      </c>
      <c r="K4" s="840" t="s">
        <v>826</v>
      </c>
      <c r="L4" s="840" t="s">
        <v>827</v>
      </c>
      <c r="M4" s="840" t="s">
        <v>828</v>
      </c>
      <c r="N4" s="841" t="s">
        <v>829</v>
      </c>
      <c r="O4" s="842"/>
    </row>
    <row r="5" spans="1:15" ht="13.5" thickBot="1" x14ac:dyDescent="0.25">
      <c r="A5" s="843"/>
      <c r="B5" s="844" t="s">
        <v>830</v>
      </c>
      <c r="C5" s="844" t="s">
        <v>831</v>
      </c>
      <c r="D5" s="844" t="s">
        <v>830</v>
      </c>
      <c r="E5" s="844" t="s">
        <v>832</v>
      </c>
      <c r="F5" s="844" t="s">
        <v>830</v>
      </c>
      <c r="G5" s="844" t="s">
        <v>830</v>
      </c>
      <c r="H5" s="844" t="s">
        <v>830</v>
      </c>
      <c r="I5" s="844" t="s">
        <v>830</v>
      </c>
      <c r="J5" s="844" t="s">
        <v>830</v>
      </c>
      <c r="K5" s="844" t="s">
        <v>830</v>
      </c>
      <c r="L5" s="844" t="s">
        <v>830</v>
      </c>
      <c r="M5" s="844" t="s">
        <v>830</v>
      </c>
      <c r="N5" s="845" t="s">
        <v>830</v>
      </c>
      <c r="O5" s="846"/>
    </row>
    <row r="6" spans="1:15" x14ac:dyDescent="0.2">
      <c r="A6" s="847">
        <v>2000</v>
      </c>
      <c r="B6" s="848">
        <v>553924</v>
      </c>
      <c r="C6" s="848">
        <v>132585078.00000001</v>
      </c>
      <c r="D6" s="848">
        <v>910303</v>
      </c>
      <c r="E6" s="848">
        <v>2437706</v>
      </c>
      <c r="F6" s="848">
        <v>270576</v>
      </c>
      <c r="G6" s="848">
        <v>2812784.7804642497</v>
      </c>
      <c r="H6" s="848">
        <v>37410</v>
      </c>
      <c r="I6" s="848">
        <v>7193</v>
      </c>
      <c r="J6" s="849" t="s">
        <v>833</v>
      </c>
      <c r="K6" s="849" t="s">
        <v>833</v>
      </c>
      <c r="L6" s="849" t="s">
        <v>833</v>
      </c>
      <c r="M6" s="849" t="s">
        <v>833</v>
      </c>
      <c r="N6" s="850" t="s">
        <v>833</v>
      </c>
    </row>
    <row r="7" spans="1:15" x14ac:dyDescent="0.2">
      <c r="A7" s="851">
        <v>2001</v>
      </c>
      <c r="B7" s="849">
        <v>722355.34555900015</v>
      </c>
      <c r="C7" s="849">
        <v>138522109.261338</v>
      </c>
      <c r="D7" s="849">
        <v>1056629.375614</v>
      </c>
      <c r="E7" s="849">
        <v>2571113.7884550001</v>
      </c>
      <c r="F7" s="849">
        <v>289546.06610700005</v>
      </c>
      <c r="G7" s="849">
        <v>3038401.494655</v>
      </c>
      <c r="H7" s="849">
        <v>38182.076774000001</v>
      </c>
      <c r="I7" s="849">
        <v>9499.2289039999996</v>
      </c>
      <c r="J7" s="849" t="s">
        <v>833</v>
      </c>
      <c r="K7" s="849" t="s">
        <v>833</v>
      </c>
      <c r="L7" s="849" t="s">
        <v>833</v>
      </c>
      <c r="M7" s="849" t="s">
        <v>833</v>
      </c>
      <c r="N7" s="850" t="s">
        <v>833</v>
      </c>
    </row>
    <row r="8" spans="1:15" x14ac:dyDescent="0.2">
      <c r="A8" s="851">
        <v>2002</v>
      </c>
      <c r="B8" s="849">
        <v>844552.87496099994</v>
      </c>
      <c r="C8" s="849">
        <v>157529918.53579301</v>
      </c>
      <c r="D8" s="849">
        <v>1232996.9204689998</v>
      </c>
      <c r="E8" s="849">
        <v>2869638.9847490001</v>
      </c>
      <c r="F8" s="849">
        <v>305650.71951300005</v>
      </c>
      <c r="G8" s="849">
        <v>3056055.2522</v>
      </c>
      <c r="H8" s="849">
        <v>38815.044966000001</v>
      </c>
      <c r="I8" s="849">
        <v>8612.8507310000005</v>
      </c>
      <c r="J8" s="849" t="s">
        <v>833</v>
      </c>
      <c r="K8" s="849" t="s">
        <v>833</v>
      </c>
      <c r="L8" s="849" t="s">
        <v>833</v>
      </c>
      <c r="M8" s="849" t="s">
        <v>833</v>
      </c>
      <c r="N8" s="850" t="s">
        <v>833</v>
      </c>
    </row>
    <row r="9" spans="1:15" x14ac:dyDescent="0.2">
      <c r="A9" s="851">
        <v>2003</v>
      </c>
      <c r="B9" s="849">
        <v>842605.07863000024</v>
      </c>
      <c r="C9" s="849">
        <v>172624629.84419996</v>
      </c>
      <c r="D9" s="849">
        <v>1373792.267121</v>
      </c>
      <c r="E9" s="849">
        <v>2923686.4022500003</v>
      </c>
      <c r="F9" s="849">
        <v>309163.88219000009</v>
      </c>
      <c r="G9" s="849">
        <v>3484900.3702520002</v>
      </c>
      <c r="H9" s="849">
        <v>40202.178839999993</v>
      </c>
      <c r="I9" s="849">
        <v>9589.5781260000003</v>
      </c>
      <c r="J9" s="849" t="s">
        <v>833</v>
      </c>
      <c r="K9" s="849" t="s">
        <v>833</v>
      </c>
      <c r="L9" s="849" t="s">
        <v>833</v>
      </c>
      <c r="M9" s="849" t="s">
        <v>833</v>
      </c>
      <c r="N9" s="850" t="s">
        <v>833</v>
      </c>
    </row>
    <row r="10" spans="1:15" x14ac:dyDescent="0.2">
      <c r="A10" s="851">
        <v>2004</v>
      </c>
      <c r="B10" s="849">
        <v>1035574.04973</v>
      </c>
      <c r="C10" s="849">
        <v>173223817.38585296</v>
      </c>
      <c r="D10" s="849">
        <v>1209005.7091610003</v>
      </c>
      <c r="E10" s="849">
        <v>3059961.8968920005</v>
      </c>
      <c r="F10" s="849">
        <v>306210.77793799998</v>
      </c>
      <c r="G10" s="849">
        <v>4247173.7726000007</v>
      </c>
      <c r="H10" s="849">
        <v>41613.363517999998</v>
      </c>
      <c r="I10" s="849">
        <v>14246.326868</v>
      </c>
      <c r="J10" s="849" t="s">
        <v>833</v>
      </c>
      <c r="K10" s="849" t="s">
        <v>833</v>
      </c>
      <c r="L10" s="849" t="s">
        <v>833</v>
      </c>
      <c r="M10" s="849" t="s">
        <v>833</v>
      </c>
      <c r="N10" s="850" t="s">
        <v>833</v>
      </c>
    </row>
    <row r="11" spans="1:15" x14ac:dyDescent="0.2">
      <c r="A11" s="851">
        <v>2005</v>
      </c>
      <c r="B11" s="849">
        <v>1009897.918423</v>
      </c>
      <c r="C11" s="849">
        <v>208001717.81876829</v>
      </c>
      <c r="D11" s="849">
        <v>1201670.9143999997</v>
      </c>
      <c r="E11" s="849">
        <v>3193145.5305729993</v>
      </c>
      <c r="F11" s="849">
        <v>319344.80289899989</v>
      </c>
      <c r="G11" s="849">
        <v>4564989.1370999999</v>
      </c>
      <c r="H11" s="849">
        <v>42144.586211000002</v>
      </c>
      <c r="I11" s="849">
        <v>17325.373315000004</v>
      </c>
      <c r="J11" s="849" t="s">
        <v>833</v>
      </c>
      <c r="K11" s="849" t="s">
        <v>833</v>
      </c>
      <c r="L11" s="849" t="s">
        <v>833</v>
      </c>
      <c r="M11" s="849" t="s">
        <v>833</v>
      </c>
      <c r="N11" s="850" t="s">
        <v>833</v>
      </c>
    </row>
    <row r="12" spans="1:15" x14ac:dyDescent="0.2">
      <c r="A12" s="851">
        <v>2006</v>
      </c>
      <c r="B12" s="849">
        <v>1048472.4635900002</v>
      </c>
      <c r="C12" s="849">
        <v>202825998.65453294</v>
      </c>
      <c r="D12" s="849">
        <v>1203364.0679980002</v>
      </c>
      <c r="E12" s="849">
        <v>3470661.2430209992</v>
      </c>
      <c r="F12" s="849">
        <v>313332.28608800005</v>
      </c>
      <c r="G12" s="849">
        <v>4784600.5820000004</v>
      </c>
      <c r="H12" s="849">
        <v>38469.547186000011</v>
      </c>
      <c r="I12" s="849">
        <v>17209.346067999999</v>
      </c>
      <c r="J12" s="849" t="s">
        <v>833</v>
      </c>
      <c r="K12" s="849" t="s">
        <v>833</v>
      </c>
      <c r="L12" s="849" t="s">
        <v>833</v>
      </c>
      <c r="M12" s="849" t="s">
        <v>833</v>
      </c>
      <c r="N12" s="850" t="s">
        <v>833</v>
      </c>
    </row>
    <row r="13" spans="1:15" x14ac:dyDescent="0.2">
      <c r="A13" s="851">
        <v>2007</v>
      </c>
      <c r="B13" s="849">
        <v>1190273.6039159999</v>
      </c>
      <c r="C13" s="849">
        <v>170127538.95581597</v>
      </c>
      <c r="D13" s="849">
        <v>1444361.4378260002</v>
      </c>
      <c r="E13" s="849">
        <v>3501461.9256330007</v>
      </c>
      <c r="F13" s="849">
        <v>329164.77903499996</v>
      </c>
      <c r="G13" s="849">
        <v>5103597.2635999992</v>
      </c>
      <c r="H13" s="849">
        <v>39018.915689000001</v>
      </c>
      <c r="I13" s="849">
        <v>16786.886077000003</v>
      </c>
      <c r="J13" s="849" t="s">
        <v>833</v>
      </c>
      <c r="K13" s="849" t="s">
        <v>833</v>
      </c>
      <c r="L13" s="849" t="s">
        <v>833</v>
      </c>
      <c r="M13" s="849" t="s">
        <v>833</v>
      </c>
      <c r="N13" s="850" t="s">
        <v>833</v>
      </c>
    </row>
    <row r="14" spans="1:15" x14ac:dyDescent="0.2">
      <c r="A14" s="851">
        <v>2008</v>
      </c>
      <c r="B14" s="849">
        <v>1267866.5800789997</v>
      </c>
      <c r="C14" s="849">
        <v>179870472.99560794</v>
      </c>
      <c r="D14" s="849">
        <v>1602597.0080210003</v>
      </c>
      <c r="E14" s="849">
        <v>3685931.0012759985</v>
      </c>
      <c r="F14" s="849">
        <v>345109.27027199999</v>
      </c>
      <c r="G14" s="849">
        <v>5160707.0164000001</v>
      </c>
      <c r="H14" s="849">
        <v>39037.065935000006</v>
      </c>
      <c r="I14" s="849">
        <v>16720.528117000002</v>
      </c>
      <c r="J14" s="849" t="s">
        <v>833</v>
      </c>
      <c r="K14" s="849" t="s">
        <v>833</v>
      </c>
      <c r="L14" s="849" t="s">
        <v>833</v>
      </c>
      <c r="M14" s="849" t="s">
        <v>833</v>
      </c>
      <c r="N14" s="850" t="s">
        <v>833</v>
      </c>
    </row>
    <row r="15" spans="1:15" x14ac:dyDescent="0.2">
      <c r="A15" s="851">
        <v>2009</v>
      </c>
      <c r="B15" s="849">
        <v>1276249.2028349997</v>
      </c>
      <c r="C15" s="849">
        <v>183994691.50778204</v>
      </c>
      <c r="D15" s="849">
        <v>1512931.0674320005</v>
      </c>
      <c r="E15" s="849">
        <v>3922708.3963299985</v>
      </c>
      <c r="F15" s="849">
        <v>302459.11290999997</v>
      </c>
      <c r="G15" s="849">
        <v>4418768.325600001</v>
      </c>
      <c r="H15" s="849">
        <v>37502.627191</v>
      </c>
      <c r="I15" s="849">
        <v>12297.103142</v>
      </c>
      <c r="J15" s="849" t="s">
        <v>833</v>
      </c>
      <c r="K15" s="849" t="s">
        <v>833</v>
      </c>
      <c r="L15" s="849" t="s">
        <v>833</v>
      </c>
      <c r="M15" s="849" t="s">
        <v>833</v>
      </c>
      <c r="N15" s="850" t="s">
        <v>833</v>
      </c>
    </row>
    <row r="16" spans="1:15" x14ac:dyDescent="0.2">
      <c r="A16" s="851">
        <v>2010</v>
      </c>
      <c r="B16" s="849">
        <v>1247184.0293920001</v>
      </c>
      <c r="C16" s="849">
        <v>164084388.90122896</v>
      </c>
      <c r="D16" s="849">
        <v>1470449.7064990005</v>
      </c>
      <c r="E16" s="849">
        <v>3640465.4641499999</v>
      </c>
      <c r="F16" s="849">
        <v>261989.60579399997</v>
      </c>
      <c r="G16" s="849">
        <v>6042644.2223000005</v>
      </c>
      <c r="H16" s="849">
        <v>33847.813441999999</v>
      </c>
      <c r="I16" s="849">
        <v>16963.268973000002</v>
      </c>
      <c r="J16" s="849" t="s">
        <v>833</v>
      </c>
      <c r="K16" s="849" t="s">
        <v>833</v>
      </c>
      <c r="L16" s="849" t="s">
        <v>833</v>
      </c>
      <c r="M16" s="849" t="s">
        <v>833</v>
      </c>
      <c r="N16" s="850" t="s">
        <v>833</v>
      </c>
    </row>
    <row r="17" spans="1:34" x14ac:dyDescent="0.2">
      <c r="A17" s="851">
        <v>2011</v>
      </c>
      <c r="B17" s="849">
        <v>1235345.068018001</v>
      </c>
      <c r="C17" s="849">
        <v>166186716.98165271</v>
      </c>
      <c r="D17" s="849">
        <v>1256382.6002109998</v>
      </c>
      <c r="E17" s="849">
        <v>3418862.1174220056</v>
      </c>
      <c r="F17" s="849">
        <v>230199.08238500016</v>
      </c>
      <c r="G17" s="849">
        <v>7010937.8915999997</v>
      </c>
      <c r="H17" s="849">
        <v>28881.790965999993</v>
      </c>
      <c r="I17" s="849">
        <v>19141.078052000001</v>
      </c>
      <c r="J17" s="849" t="s">
        <v>833</v>
      </c>
      <c r="K17" s="849" t="s">
        <v>833</v>
      </c>
      <c r="L17" s="849" t="s">
        <v>833</v>
      </c>
      <c r="M17" s="849" t="s">
        <v>833</v>
      </c>
      <c r="N17" s="850" t="s">
        <v>833</v>
      </c>
      <c r="O17" s="852">
        <f t="shared" ref="O17:O31" si="0">B17/1000</f>
        <v>1235.345068018001</v>
      </c>
      <c r="Q17" s="17"/>
      <c r="R17" s="17"/>
      <c r="Z17" s="853"/>
      <c r="AA17" s="853"/>
      <c r="AB17" s="853"/>
      <c r="AC17" s="853"/>
      <c r="AD17" s="853"/>
      <c r="AE17" s="853"/>
      <c r="AF17" s="853"/>
      <c r="AG17" s="853"/>
      <c r="AH17" s="71"/>
    </row>
    <row r="18" spans="1:34" x14ac:dyDescent="0.2">
      <c r="A18" s="851">
        <v>2012</v>
      </c>
      <c r="B18" s="849">
        <v>1289916.9346156276</v>
      </c>
      <c r="C18" s="849">
        <v>153780960.26084191</v>
      </c>
      <c r="D18" s="849">
        <v>1281282.431485241</v>
      </c>
      <c r="E18" s="849">
        <v>3452004.3609873233</v>
      </c>
      <c r="F18" s="849">
        <v>249236.15747171015</v>
      </c>
      <c r="G18" s="849">
        <v>6684539.3918000003</v>
      </c>
      <c r="H18" s="849">
        <v>26104.854505400006</v>
      </c>
      <c r="I18" s="849">
        <v>16790.374244900002</v>
      </c>
      <c r="J18" s="849" t="s">
        <v>833</v>
      </c>
      <c r="K18" s="849" t="s">
        <v>833</v>
      </c>
      <c r="L18" s="849" t="s">
        <v>833</v>
      </c>
      <c r="M18" s="849" t="s">
        <v>833</v>
      </c>
      <c r="N18" s="850" t="s">
        <v>833</v>
      </c>
      <c r="O18" s="852">
        <f t="shared" si="0"/>
        <v>1289.9169346156277</v>
      </c>
      <c r="P18" s="71"/>
      <c r="Q18" s="17"/>
      <c r="R18" s="17"/>
      <c r="Z18" s="853"/>
      <c r="AA18" s="853"/>
      <c r="AB18" s="853"/>
      <c r="AC18" s="853"/>
      <c r="AD18" s="853"/>
      <c r="AE18" s="853"/>
      <c r="AF18" s="853"/>
      <c r="AG18" s="853"/>
    </row>
    <row r="19" spans="1:34" x14ac:dyDescent="0.2">
      <c r="A19" s="851">
        <v>2013</v>
      </c>
      <c r="B19" s="849">
        <v>1363452.9126998207</v>
      </c>
      <c r="C19" s="849">
        <v>143716837.41998193</v>
      </c>
      <c r="D19" s="849">
        <v>1351048.7423302194</v>
      </c>
      <c r="E19" s="849">
        <v>3648503.3400407191</v>
      </c>
      <c r="F19" s="849">
        <v>266312.71547875</v>
      </c>
      <c r="G19" s="849">
        <v>6680658.79</v>
      </c>
      <c r="H19" s="849">
        <v>23667.787451500008</v>
      </c>
      <c r="I19" s="849">
        <v>18139.597244000001</v>
      </c>
      <c r="J19" s="849" t="s">
        <v>833</v>
      </c>
      <c r="K19" s="849" t="s">
        <v>833</v>
      </c>
      <c r="L19" s="849" t="s">
        <v>833</v>
      </c>
      <c r="M19" s="849" t="s">
        <v>833</v>
      </c>
      <c r="N19" s="850" t="s">
        <v>833</v>
      </c>
      <c r="O19" s="852">
        <f t="shared" si="0"/>
        <v>1363.4529126998207</v>
      </c>
      <c r="P19" s="71"/>
      <c r="Q19" s="17"/>
      <c r="R19" s="17"/>
      <c r="Z19" s="853"/>
      <c r="AA19" s="853"/>
      <c r="AB19" s="853"/>
      <c r="AC19" s="853"/>
      <c r="AD19" s="853"/>
      <c r="AE19" s="853"/>
      <c r="AF19" s="853"/>
      <c r="AG19" s="853"/>
    </row>
    <row r="20" spans="1:34" x14ac:dyDescent="0.2">
      <c r="A20" s="851">
        <v>2014</v>
      </c>
      <c r="B20" s="849">
        <v>1377373.7760182077</v>
      </c>
      <c r="C20" s="849">
        <v>129946243.44281495</v>
      </c>
      <c r="D20" s="849">
        <v>1315221.0230463955</v>
      </c>
      <c r="E20" s="849">
        <v>3738279.9180184668</v>
      </c>
      <c r="F20" s="849">
        <v>277116.52714844397</v>
      </c>
      <c r="G20" s="849">
        <v>7192591.9308000002</v>
      </c>
      <c r="H20" s="849">
        <v>23105.261867800007</v>
      </c>
      <c r="I20" s="849">
        <v>17017.692464999996</v>
      </c>
      <c r="J20" s="849" t="s">
        <v>833</v>
      </c>
      <c r="K20" s="849" t="s">
        <v>833</v>
      </c>
      <c r="L20" s="849" t="s">
        <v>833</v>
      </c>
      <c r="M20" s="849" t="s">
        <v>833</v>
      </c>
      <c r="N20" s="850" t="s">
        <v>833</v>
      </c>
      <c r="O20" s="852">
        <f t="shared" si="0"/>
        <v>1377.3737760182078</v>
      </c>
      <c r="P20" s="71"/>
      <c r="Q20" s="17"/>
      <c r="R20" s="17"/>
      <c r="Z20" s="853"/>
      <c r="AA20" s="853"/>
      <c r="AB20" s="853"/>
      <c r="AC20" s="853"/>
      <c r="AD20" s="853"/>
      <c r="AE20" s="853"/>
      <c r="AF20" s="853"/>
      <c r="AG20" s="853"/>
    </row>
    <row r="21" spans="1:34" x14ac:dyDescent="0.2">
      <c r="A21" s="851">
        <v>2015</v>
      </c>
      <c r="B21" s="849">
        <v>1699939.7432781935</v>
      </c>
      <c r="C21" s="849">
        <v>137378305.7952458</v>
      </c>
      <c r="D21" s="849">
        <v>1415823.5863843861</v>
      </c>
      <c r="E21" s="849">
        <v>4071094.9244271382</v>
      </c>
      <c r="F21" s="849">
        <v>314011.10750861233</v>
      </c>
      <c r="G21" s="849">
        <v>7320806.8477000007</v>
      </c>
      <c r="H21" s="849">
        <v>19510.729779199999</v>
      </c>
      <c r="I21" s="849">
        <v>20153.237616000009</v>
      </c>
      <c r="J21" s="849" t="s">
        <v>833</v>
      </c>
      <c r="K21" s="849" t="s">
        <v>833</v>
      </c>
      <c r="L21" s="849" t="s">
        <v>833</v>
      </c>
      <c r="M21" s="849" t="s">
        <v>833</v>
      </c>
      <c r="N21" s="850" t="s">
        <v>833</v>
      </c>
      <c r="O21" s="852">
        <f t="shared" si="0"/>
        <v>1699.9397432781934</v>
      </c>
      <c r="P21" s="71"/>
      <c r="Q21" s="17"/>
      <c r="R21" s="17"/>
      <c r="Z21" s="853"/>
      <c r="AA21" s="853"/>
      <c r="AB21" s="853"/>
      <c r="AC21" s="853"/>
      <c r="AD21" s="853"/>
      <c r="AE21" s="853"/>
      <c r="AF21" s="853"/>
      <c r="AG21" s="853"/>
    </row>
    <row r="22" spans="1:34" x14ac:dyDescent="0.2">
      <c r="A22" s="851">
        <v>2016</v>
      </c>
      <c r="B22" s="849">
        <v>2352959.5047380654</v>
      </c>
      <c r="C22" s="849">
        <v>142230636.69316867</v>
      </c>
      <c r="D22" s="849">
        <v>1329178.0227656392</v>
      </c>
      <c r="E22" s="849">
        <v>4329179.7629066529</v>
      </c>
      <c r="F22" s="849">
        <v>312806.40109176951</v>
      </c>
      <c r="G22" s="849">
        <v>7663123.9877000004</v>
      </c>
      <c r="H22" s="849">
        <v>18789.0047614</v>
      </c>
      <c r="I22" s="849">
        <v>25756.505005499999</v>
      </c>
      <c r="J22" s="849">
        <v>23251.82108854</v>
      </c>
      <c r="K22" s="849">
        <v>187.59719447999996</v>
      </c>
      <c r="L22" s="849" t="s">
        <v>833</v>
      </c>
      <c r="M22" s="849">
        <v>1194.0643193499998</v>
      </c>
      <c r="N22" s="850" t="s">
        <v>833</v>
      </c>
      <c r="O22" s="852">
        <f t="shared" si="0"/>
        <v>2352.9595047380653</v>
      </c>
      <c r="P22" s="71"/>
      <c r="Q22" s="17"/>
      <c r="R22" s="17"/>
      <c r="Z22" s="853"/>
      <c r="AA22" s="853"/>
      <c r="AB22" s="853"/>
      <c r="AC22" s="853"/>
      <c r="AD22" s="853"/>
      <c r="AE22" s="853"/>
      <c r="AF22" s="853"/>
      <c r="AG22" s="853"/>
    </row>
    <row r="23" spans="1:34" x14ac:dyDescent="0.2">
      <c r="A23" s="851">
        <v>2017</v>
      </c>
      <c r="B23" s="849">
        <v>2440181.1105834288</v>
      </c>
      <c r="C23" s="849">
        <v>138425832.76156646</v>
      </c>
      <c r="D23" s="849">
        <v>1466521.468671351</v>
      </c>
      <c r="E23" s="849">
        <v>4318324.2784375055</v>
      </c>
      <c r="F23" s="849">
        <v>305279.59941443987</v>
      </c>
      <c r="G23" s="849">
        <v>8668091.618999999</v>
      </c>
      <c r="H23" s="849">
        <v>17790.363566100001</v>
      </c>
      <c r="I23" s="849">
        <v>28141.125214199987</v>
      </c>
      <c r="J23" s="849">
        <v>22403.407244680002</v>
      </c>
      <c r="K23" s="849">
        <v>123.17674860000001</v>
      </c>
      <c r="L23" s="849" t="s">
        <v>833</v>
      </c>
      <c r="M23" s="849">
        <v>1133.2781170000001</v>
      </c>
      <c r="N23" s="850" t="s">
        <v>833</v>
      </c>
      <c r="O23" s="852">
        <f t="shared" si="0"/>
        <v>2440.1811105834286</v>
      </c>
      <c r="P23" s="71"/>
      <c r="Q23" s="17"/>
      <c r="R23" s="17"/>
      <c r="Z23" s="853"/>
      <c r="AA23" s="853"/>
      <c r="AB23" s="853"/>
      <c r="AC23" s="853"/>
      <c r="AD23" s="853"/>
      <c r="AE23" s="853"/>
      <c r="AF23" s="853"/>
      <c r="AG23" s="853"/>
    </row>
    <row r="24" spans="1:34" ht="12" customHeight="1" x14ac:dyDescent="0.2">
      <c r="A24" s="851">
        <v>2018</v>
      </c>
      <c r="B24" s="849">
        <v>2416881.1002070699</v>
      </c>
      <c r="C24" s="849">
        <v>125933914.4370804</v>
      </c>
      <c r="D24" s="849">
        <v>1471845.936649523</v>
      </c>
      <c r="E24" s="849">
        <v>3999990.1319625694</v>
      </c>
      <c r="F24" s="849">
        <v>288796.22529555805</v>
      </c>
      <c r="G24" s="849">
        <v>9096993.8719999995</v>
      </c>
      <c r="H24" s="849">
        <v>18601.344508400005</v>
      </c>
      <c r="I24" s="849">
        <v>27604.218841510006</v>
      </c>
      <c r="J24" s="849">
        <v>20407.598393799999</v>
      </c>
      <c r="K24" s="849">
        <v>145.236144</v>
      </c>
      <c r="L24" s="849" t="s">
        <v>833</v>
      </c>
      <c r="M24" s="849">
        <v>20879.636489500001</v>
      </c>
      <c r="N24" s="850" t="s">
        <v>833</v>
      </c>
      <c r="O24" s="852">
        <f t="shared" si="0"/>
        <v>2416.8811002070697</v>
      </c>
      <c r="P24" s="71"/>
      <c r="Q24" s="17"/>
      <c r="R24" s="17"/>
      <c r="Z24" s="853"/>
      <c r="AA24" s="853"/>
      <c r="AB24" s="853"/>
      <c r="AC24" s="853"/>
      <c r="AD24" s="853"/>
      <c r="AE24" s="853"/>
      <c r="AF24" s="853"/>
      <c r="AG24" s="853"/>
    </row>
    <row r="25" spans="1:34" x14ac:dyDescent="0.2">
      <c r="A25" s="851">
        <v>2019</v>
      </c>
      <c r="B25" s="849">
        <v>2437925.373902773</v>
      </c>
      <c r="C25" s="849">
        <v>113586028.97131993</v>
      </c>
      <c r="D25" s="849">
        <v>1382753.4838439696</v>
      </c>
      <c r="E25" s="849">
        <v>3706760.2491151234</v>
      </c>
      <c r="F25" s="849">
        <v>307020.88310454384</v>
      </c>
      <c r="G25" s="849">
        <v>9666411.8718999997</v>
      </c>
      <c r="H25" s="849">
        <v>19853.168399999995</v>
      </c>
      <c r="I25" s="849">
        <v>30441.359039579998</v>
      </c>
      <c r="J25" s="849">
        <v>24914.734069159997</v>
      </c>
      <c r="K25" s="849">
        <v>72.514848099999995</v>
      </c>
      <c r="L25" s="849" t="s">
        <v>833</v>
      </c>
      <c r="M25" s="849">
        <v>18814.2028421</v>
      </c>
      <c r="N25" s="850" t="s">
        <v>833</v>
      </c>
      <c r="O25" s="852">
        <f t="shared" si="0"/>
        <v>2437.9253739027731</v>
      </c>
      <c r="P25" s="71"/>
      <c r="Q25" s="17"/>
      <c r="R25" s="17"/>
      <c r="Z25" s="853"/>
      <c r="AA25" s="853"/>
      <c r="AB25" s="853"/>
      <c r="AC25" s="853"/>
      <c r="AD25" s="853"/>
      <c r="AE25" s="853"/>
      <c r="AF25" s="853"/>
      <c r="AG25" s="853"/>
    </row>
    <row r="26" spans="1:34" x14ac:dyDescent="0.2">
      <c r="A26" s="851">
        <v>2020</v>
      </c>
      <c r="B26" s="849">
        <v>2150125.9121219628</v>
      </c>
      <c r="C26" s="849">
        <v>85368457.367976174</v>
      </c>
      <c r="D26" s="849">
        <v>1334570.4777680759</v>
      </c>
      <c r="E26" s="849">
        <v>2721461.1368655483</v>
      </c>
      <c r="F26" s="849">
        <v>241547.91303967001</v>
      </c>
      <c r="G26" s="849">
        <v>8893971.5276180003</v>
      </c>
      <c r="H26" s="849">
        <v>20646.581029499997</v>
      </c>
      <c r="I26" s="849">
        <v>32184.625879069805</v>
      </c>
      <c r="J26" s="849">
        <v>19013.894022044497</v>
      </c>
      <c r="K26" s="849">
        <v>73.906293489500015</v>
      </c>
      <c r="L26" s="849">
        <v>235.52044689999997</v>
      </c>
      <c r="M26" s="849">
        <v>10119.873510295998</v>
      </c>
      <c r="N26" s="850" t="s">
        <v>833</v>
      </c>
      <c r="O26" s="852">
        <f t="shared" si="0"/>
        <v>2150.1259121219628</v>
      </c>
      <c r="P26" s="71"/>
      <c r="Q26" s="17"/>
      <c r="R26" s="17"/>
      <c r="Z26" s="853"/>
      <c r="AA26" s="853"/>
      <c r="AB26" s="853"/>
      <c r="AC26" s="853"/>
      <c r="AD26" s="853"/>
      <c r="AE26" s="853"/>
      <c r="AF26" s="853"/>
      <c r="AG26" s="853"/>
    </row>
    <row r="27" spans="1:34" x14ac:dyDescent="0.2">
      <c r="A27" s="851">
        <v>2021</v>
      </c>
      <c r="B27" s="849">
        <v>2326035.3089323733</v>
      </c>
      <c r="C27" s="849">
        <v>97492951.121057257</v>
      </c>
      <c r="D27" s="849">
        <v>1533134.9989912319</v>
      </c>
      <c r="E27" s="849">
        <v>3333632.4494976597</v>
      </c>
      <c r="F27" s="849">
        <v>264426.50705023162</v>
      </c>
      <c r="G27" s="849">
        <v>12149273.526027001</v>
      </c>
      <c r="H27" s="849">
        <v>26995.267701000004</v>
      </c>
      <c r="I27" s="849">
        <v>34148.029036760017</v>
      </c>
      <c r="J27" s="849">
        <v>21876.501141209999</v>
      </c>
      <c r="K27" s="849">
        <v>247.486251065</v>
      </c>
      <c r="L27" s="849">
        <v>278.81457949999998</v>
      </c>
      <c r="M27" s="849">
        <v>11390.682832689996</v>
      </c>
      <c r="N27" s="850" t="s">
        <v>833</v>
      </c>
      <c r="O27" s="852">
        <f t="shared" si="0"/>
        <v>2326.0353089323735</v>
      </c>
      <c r="P27" s="71"/>
      <c r="Q27" s="17"/>
      <c r="R27" s="17"/>
      <c r="Z27" s="853"/>
      <c r="AA27" s="853"/>
      <c r="AB27" s="853"/>
      <c r="AC27" s="853"/>
      <c r="AD27" s="853"/>
      <c r="AE27" s="853"/>
      <c r="AF27" s="853"/>
      <c r="AG27" s="853"/>
    </row>
    <row r="28" spans="1:34" x14ac:dyDescent="0.2">
      <c r="A28" s="851">
        <v>2022</v>
      </c>
      <c r="B28" s="854">
        <v>2445270.8303173976</v>
      </c>
      <c r="C28" s="849">
        <v>96965977.163885579</v>
      </c>
      <c r="D28" s="854">
        <v>1369649.1117797941</v>
      </c>
      <c r="E28" s="854">
        <v>3084038.7076613051</v>
      </c>
      <c r="F28" s="854">
        <v>255442.99715858512</v>
      </c>
      <c r="G28" s="854">
        <v>12936826.381839</v>
      </c>
      <c r="H28" s="854">
        <v>28231.359913</v>
      </c>
      <c r="I28" s="854">
        <v>31587.568951759989</v>
      </c>
      <c r="J28" s="854">
        <v>25378.500620530005</v>
      </c>
      <c r="K28" s="854">
        <v>251.24793746000006</v>
      </c>
      <c r="L28" s="854">
        <v>263.99886950000001</v>
      </c>
      <c r="M28" s="854">
        <v>1169.1241914</v>
      </c>
      <c r="N28" s="850" t="s">
        <v>833</v>
      </c>
      <c r="O28" s="852">
        <f t="shared" si="0"/>
        <v>2445.2708303173977</v>
      </c>
      <c r="P28" s="71"/>
      <c r="Q28" s="17"/>
      <c r="R28" s="17"/>
      <c r="Z28" s="853"/>
      <c r="AA28" s="853"/>
      <c r="AB28" s="853"/>
      <c r="AC28" s="853"/>
      <c r="AD28" s="853"/>
      <c r="AE28" s="853"/>
      <c r="AF28" s="853"/>
      <c r="AG28" s="853"/>
    </row>
    <row r="29" spans="1:34" x14ac:dyDescent="0.2">
      <c r="A29" s="851">
        <v>2023</v>
      </c>
      <c r="B29" s="854">
        <v>2755244.3167853276</v>
      </c>
      <c r="C29" s="849">
        <v>100985631.43873213</v>
      </c>
      <c r="D29" s="854">
        <v>1469127.1631768667</v>
      </c>
      <c r="E29" s="854">
        <v>3041393.6459926581</v>
      </c>
      <c r="F29" s="854">
        <v>273335.49825696991</v>
      </c>
      <c r="G29" s="854">
        <v>12986023.244491</v>
      </c>
      <c r="H29" s="854">
        <v>26230.046980000003</v>
      </c>
      <c r="I29" s="854">
        <v>33475.6190292315</v>
      </c>
      <c r="J29" s="854">
        <v>31161.763995300007</v>
      </c>
      <c r="K29" s="854">
        <v>303.74941249999995</v>
      </c>
      <c r="L29" s="854">
        <v>331.35815600000001</v>
      </c>
      <c r="M29" s="854">
        <v>1326.7171017999999</v>
      </c>
      <c r="N29" s="850">
        <v>22.705695600000002</v>
      </c>
      <c r="O29" s="852">
        <f t="shared" si="0"/>
        <v>2755.2443167853276</v>
      </c>
      <c r="P29" s="71"/>
      <c r="Q29" s="17"/>
      <c r="R29" s="17"/>
      <c r="Z29" s="853"/>
      <c r="AA29" s="853"/>
      <c r="AB29" s="853"/>
      <c r="AC29" s="853"/>
      <c r="AD29" s="853"/>
      <c r="AE29" s="853"/>
      <c r="AF29" s="853"/>
      <c r="AG29" s="853"/>
    </row>
    <row r="30" spans="1:34" x14ac:dyDescent="0.2">
      <c r="A30" s="855">
        <v>2024</v>
      </c>
      <c r="B30" s="995">
        <v>2736237.1072517261</v>
      </c>
      <c r="C30" s="996">
        <v>109597239.67250271</v>
      </c>
      <c r="D30" s="995">
        <v>1270646.9547949794</v>
      </c>
      <c r="E30" s="995">
        <v>3512301.3933015349</v>
      </c>
      <c r="F30" s="995">
        <v>291319.6266162931</v>
      </c>
      <c r="G30" s="995">
        <v>13309265.480335999</v>
      </c>
      <c r="H30" s="995">
        <v>32317.234399999998</v>
      </c>
      <c r="I30" s="995">
        <v>41941.797900007783</v>
      </c>
      <c r="J30" s="995">
        <v>32027.784417280007</v>
      </c>
      <c r="K30" s="995">
        <v>265.34277630000003</v>
      </c>
      <c r="L30" s="995">
        <v>317.31784800000003</v>
      </c>
      <c r="M30" s="995">
        <v>24159.249493900003</v>
      </c>
      <c r="N30" s="997">
        <v>40.573911600000002</v>
      </c>
      <c r="O30" s="852">
        <f t="shared" si="0"/>
        <v>2736.2371072517262</v>
      </c>
      <c r="P30" s="71"/>
      <c r="Q30" s="17"/>
      <c r="R30" s="17"/>
      <c r="Z30" s="853"/>
      <c r="AA30" s="853"/>
      <c r="AB30" s="853"/>
      <c r="AC30" s="853"/>
      <c r="AD30" s="853"/>
      <c r="AE30" s="853"/>
      <c r="AF30" s="853"/>
      <c r="AG30" s="853"/>
    </row>
    <row r="31" spans="1:34" ht="25.5" x14ac:dyDescent="0.2">
      <c r="A31" s="856" t="s">
        <v>923</v>
      </c>
      <c r="B31" s="857">
        <f>SUM(B32:B38)</f>
        <v>1564666.2157766116</v>
      </c>
      <c r="C31" s="857">
        <f t="shared" ref="C31:N31" si="1">SUM(C32:C38)</f>
        <v>60287654.726385877</v>
      </c>
      <c r="D31" s="857">
        <f t="shared" si="1"/>
        <v>840375.26413740683</v>
      </c>
      <c r="E31" s="857">
        <f t="shared" si="1"/>
        <v>2092614.7529623588</v>
      </c>
      <c r="F31" s="857">
        <f t="shared" si="1"/>
        <v>178220.1793666594</v>
      </c>
      <c r="G31" s="857">
        <f t="shared" si="1"/>
        <v>6092975.9230469996</v>
      </c>
      <c r="H31" s="857">
        <f t="shared" si="1"/>
        <v>19479.14014</v>
      </c>
      <c r="I31" s="857">
        <f t="shared" si="1"/>
        <v>22794.190983976103</v>
      </c>
      <c r="J31" s="857">
        <f t="shared" si="1"/>
        <v>16256.337704999998</v>
      </c>
      <c r="K31" s="857">
        <f t="shared" si="1"/>
        <v>150.48968680000002</v>
      </c>
      <c r="L31" s="857">
        <f t="shared" si="1"/>
        <v>196.94737200000003</v>
      </c>
      <c r="M31" s="857">
        <f t="shared" si="1"/>
        <v>20857.585341799997</v>
      </c>
      <c r="N31" s="857">
        <f t="shared" si="1"/>
        <v>21.336172000000001</v>
      </c>
      <c r="O31" s="852">
        <f t="shared" si="0"/>
        <v>1564.6662157766116</v>
      </c>
      <c r="P31" s="858"/>
      <c r="Q31" s="17"/>
      <c r="R31" s="17"/>
      <c r="Z31" s="853"/>
      <c r="AA31" s="853"/>
      <c r="AB31" s="853"/>
      <c r="AC31" s="853"/>
      <c r="AD31" s="853"/>
      <c r="AE31" s="853"/>
      <c r="AF31" s="853"/>
      <c r="AG31" s="853"/>
    </row>
    <row r="32" spans="1:34" x14ac:dyDescent="0.2">
      <c r="A32" s="859" t="s">
        <v>274</v>
      </c>
      <c r="B32" s="849">
        <v>219671.15839866945</v>
      </c>
      <c r="C32" s="849">
        <v>8481520.9210064206</v>
      </c>
      <c r="D32" s="849">
        <v>91855.694164931963</v>
      </c>
      <c r="E32" s="849">
        <v>273383.0685694681</v>
      </c>
      <c r="F32" s="849">
        <v>21568.800301891904</v>
      </c>
      <c r="G32" s="849">
        <v>1161378.8055939998</v>
      </c>
      <c r="H32" s="849">
        <v>2537.2527399999999</v>
      </c>
      <c r="I32" s="849">
        <v>3231.3934248973001</v>
      </c>
      <c r="J32" s="849">
        <v>2338.8900573999999</v>
      </c>
      <c r="K32" s="849">
        <v>20.011532799999998</v>
      </c>
      <c r="L32" s="849">
        <v>30.094110000000001</v>
      </c>
      <c r="M32" s="849">
        <v>2581.9835498000002</v>
      </c>
      <c r="N32" s="862">
        <v>2.2356600000000002</v>
      </c>
      <c r="O32" s="987">
        <v>11138766.849174995</v>
      </c>
      <c r="Q32" s="17"/>
      <c r="R32" s="17"/>
      <c r="S32" s="861"/>
      <c r="T32" s="861"/>
      <c r="U32" s="861"/>
      <c r="V32" s="861"/>
      <c r="W32" s="861"/>
      <c r="X32" s="861"/>
      <c r="Y32" s="17"/>
      <c r="Z32" s="853"/>
      <c r="AA32" s="853"/>
      <c r="AB32" s="853"/>
      <c r="AC32" s="853"/>
      <c r="AD32" s="853"/>
      <c r="AE32" s="853"/>
      <c r="AF32" s="853"/>
      <c r="AG32" s="853"/>
    </row>
    <row r="33" spans="1:33" x14ac:dyDescent="0.2">
      <c r="A33" s="859" t="s">
        <v>695</v>
      </c>
      <c r="B33" s="849">
        <v>217002.48869369697</v>
      </c>
      <c r="C33" s="849">
        <v>7947065.9093341008</v>
      </c>
      <c r="D33" s="849">
        <v>109459.79120289112</v>
      </c>
      <c r="E33" s="849">
        <v>297317.38332509756</v>
      </c>
      <c r="F33" s="849">
        <v>23230.586675680905</v>
      </c>
      <c r="G33" s="849">
        <v>1122169.9234620002</v>
      </c>
      <c r="H33" s="849">
        <v>2597.7712999999999</v>
      </c>
      <c r="I33" s="849">
        <v>3448.2970789000001</v>
      </c>
      <c r="J33" s="849">
        <v>2295.3407548999994</v>
      </c>
      <c r="K33" s="849">
        <v>16.554153000000003</v>
      </c>
      <c r="L33" s="849">
        <v>26.565791999999998</v>
      </c>
      <c r="M33" s="849">
        <v>3577.7138660000001</v>
      </c>
      <c r="N33" s="862">
        <v>2.8617279999999998</v>
      </c>
      <c r="O33" s="987"/>
      <c r="Q33" s="17"/>
      <c r="R33" s="17"/>
      <c r="S33" s="861"/>
      <c r="T33" s="861"/>
      <c r="U33" s="861"/>
      <c r="V33" s="861"/>
      <c r="W33" s="861"/>
      <c r="X33" s="861"/>
      <c r="Y33" s="17"/>
      <c r="Z33" s="853"/>
      <c r="AA33" s="853"/>
      <c r="AB33" s="853"/>
      <c r="AC33" s="853"/>
      <c r="AD33" s="853"/>
      <c r="AE33" s="853"/>
      <c r="AF33" s="853"/>
      <c r="AG33" s="853"/>
    </row>
    <row r="34" spans="1:33" x14ac:dyDescent="0.2">
      <c r="A34" s="859" t="s">
        <v>747</v>
      </c>
      <c r="B34" s="849">
        <v>229868.94897684446</v>
      </c>
      <c r="C34" s="849">
        <v>8850716.9447445944</v>
      </c>
      <c r="D34" s="849">
        <v>119229.05424405822</v>
      </c>
      <c r="E34" s="849">
        <v>288373.17516136076</v>
      </c>
      <c r="F34" s="849">
        <v>25091.882432795606</v>
      </c>
      <c r="G34" s="849">
        <v>1218023.8837799998</v>
      </c>
      <c r="H34" s="849">
        <v>2922.6831999999999</v>
      </c>
      <c r="I34" s="849">
        <v>4034.7399693068</v>
      </c>
      <c r="J34" s="849">
        <v>1854.5507202000001</v>
      </c>
      <c r="K34" s="862">
        <v>24.502823000000003</v>
      </c>
      <c r="L34" s="849">
        <v>31.670008000000003</v>
      </c>
      <c r="M34" s="849">
        <v>2958.1502466000002</v>
      </c>
      <c r="N34" s="862">
        <v>2.6791360000000002</v>
      </c>
      <c r="O34" s="987"/>
      <c r="Q34" s="17"/>
      <c r="R34" s="17"/>
      <c r="S34" s="861"/>
      <c r="T34" s="861"/>
      <c r="U34" s="861"/>
      <c r="V34" s="861"/>
      <c r="W34" s="861"/>
      <c r="X34" s="861"/>
      <c r="Y34" s="17"/>
      <c r="Z34" s="853"/>
      <c r="AA34" s="853"/>
      <c r="AB34" s="853"/>
      <c r="AC34" s="853"/>
      <c r="AD34" s="853"/>
      <c r="AE34" s="853"/>
      <c r="AF34" s="853"/>
      <c r="AG34" s="853"/>
    </row>
    <row r="35" spans="1:33" x14ac:dyDescent="0.2">
      <c r="A35" s="859" t="s">
        <v>806</v>
      </c>
      <c r="B35" s="849">
        <v>220273.34907759307</v>
      </c>
      <c r="C35" s="849">
        <v>8916681.8454674985</v>
      </c>
      <c r="D35" s="849">
        <v>137649.17032455638</v>
      </c>
      <c r="E35" s="849">
        <v>311933.92596635834</v>
      </c>
      <c r="F35" s="849">
        <v>28510.480416305996</v>
      </c>
      <c r="G35" s="849">
        <v>1091388.6164500001</v>
      </c>
      <c r="H35" s="849">
        <v>2723.0601999999999</v>
      </c>
      <c r="I35" s="849">
        <v>3212.9077212199995</v>
      </c>
      <c r="J35" s="849">
        <v>2378.2725716999998</v>
      </c>
      <c r="K35" s="862">
        <v>21.847186999999998</v>
      </c>
      <c r="L35" s="862">
        <v>27.547941999999999</v>
      </c>
      <c r="M35" s="849">
        <v>1961.2639583999999</v>
      </c>
      <c r="N35" s="862">
        <v>2.5161519999999999</v>
      </c>
      <c r="O35" s="987"/>
      <c r="Q35" s="17"/>
      <c r="R35" s="17"/>
      <c r="S35" s="861"/>
      <c r="T35" s="861"/>
      <c r="U35" s="861"/>
      <c r="V35" s="861"/>
      <c r="W35" s="861"/>
      <c r="X35" s="861"/>
      <c r="Y35" s="17"/>
      <c r="Z35" s="853"/>
      <c r="AA35" s="853"/>
      <c r="AB35" s="853"/>
      <c r="AC35" s="853"/>
      <c r="AD35" s="853"/>
      <c r="AE35" s="853"/>
      <c r="AF35" s="853"/>
      <c r="AG35" s="853"/>
    </row>
    <row r="36" spans="1:33" x14ac:dyDescent="0.2">
      <c r="A36" s="988" t="s">
        <v>810</v>
      </c>
      <c r="B36" s="849">
        <v>220911.28287911677</v>
      </c>
      <c r="C36" s="849">
        <v>8058694.4987969501</v>
      </c>
      <c r="D36" s="849">
        <v>120959.41946630899</v>
      </c>
      <c r="E36" s="849">
        <v>313652.44260025572</v>
      </c>
      <c r="F36" s="849">
        <v>26061.362419922007</v>
      </c>
      <c r="G36" s="849">
        <v>441193.98143799999</v>
      </c>
      <c r="H36" s="849">
        <v>2871.1295</v>
      </c>
      <c r="I36" s="849">
        <v>2855.7800881120002</v>
      </c>
      <c r="J36" s="849">
        <v>2487.8129531</v>
      </c>
      <c r="K36" s="862">
        <v>22.439415</v>
      </c>
      <c r="L36" s="862">
        <v>27.668381</v>
      </c>
      <c r="M36" s="849">
        <v>3843.0657880000003</v>
      </c>
      <c r="N36" s="862">
        <v>3.6912739999999999</v>
      </c>
      <c r="O36" s="987"/>
      <c r="Q36" s="17"/>
      <c r="R36" s="17"/>
      <c r="S36" s="861"/>
      <c r="T36" s="861"/>
      <c r="U36" s="861"/>
      <c r="V36" s="861"/>
      <c r="W36" s="861"/>
      <c r="X36" s="861"/>
      <c r="Y36" s="17"/>
      <c r="Z36" s="853"/>
      <c r="AA36" s="853"/>
      <c r="AB36" s="853"/>
      <c r="AC36" s="853"/>
      <c r="AD36" s="853"/>
      <c r="AE36" s="853"/>
      <c r="AF36" s="853"/>
      <c r="AG36" s="853"/>
    </row>
    <row r="37" spans="1:33" x14ac:dyDescent="0.2">
      <c r="A37" s="859" t="s">
        <v>878</v>
      </c>
      <c r="B37" s="849">
        <v>228931.7259096911</v>
      </c>
      <c r="C37" s="849">
        <v>8894295.897689322</v>
      </c>
      <c r="D37" s="849">
        <v>136087.19853966002</v>
      </c>
      <c r="E37" s="849">
        <v>310457.29754481843</v>
      </c>
      <c r="F37" s="849">
        <v>27426.236327062998</v>
      </c>
      <c r="G37" s="849">
        <v>17858.915341</v>
      </c>
      <c r="H37" s="849">
        <v>2794.1680000000001</v>
      </c>
      <c r="I37" s="849">
        <v>2874.2517345399997</v>
      </c>
      <c r="J37" s="849">
        <v>2331.0077547000001</v>
      </c>
      <c r="K37" s="862">
        <v>20.607745000000001</v>
      </c>
      <c r="L37" s="849">
        <v>25.639190000000003</v>
      </c>
      <c r="M37" s="849">
        <v>2300.5616680000003</v>
      </c>
      <c r="N37" s="862">
        <v>3.5141680000000002</v>
      </c>
      <c r="O37" s="987"/>
      <c r="Q37" s="17"/>
      <c r="R37" s="17"/>
      <c r="S37" s="861"/>
      <c r="T37" s="861"/>
      <c r="U37" s="861"/>
      <c r="V37" s="861"/>
      <c r="W37" s="861"/>
      <c r="X37" s="861"/>
      <c r="Y37" s="17"/>
      <c r="Z37" s="853"/>
      <c r="AA37" s="853"/>
      <c r="AB37" s="853"/>
      <c r="AC37" s="853"/>
      <c r="AD37" s="853"/>
      <c r="AE37" s="853"/>
      <c r="AF37" s="853"/>
      <c r="AG37" s="853"/>
    </row>
    <row r="38" spans="1:33" ht="13.5" thickBot="1" x14ac:dyDescent="0.25">
      <c r="A38" s="998" t="s">
        <v>909</v>
      </c>
      <c r="B38" s="999">
        <v>228007.26184099991</v>
      </c>
      <c r="C38" s="999">
        <v>9138678.7093469985</v>
      </c>
      <c r="D38" s="999">
        <v>125134.93619500002</v>
      </c>
      <c r="E38" s="999">
        <v>297497.45979500015</v>
      </c>
      <c r="F38" s="999">
        <v>26330.830793000005</v>
      </c>
      <c r="G38" s="999">
        <v>1040961.796982</v>
      </c>
      <c r="H38" s="999">
        <v>3033.0752000000002</v>
      </c>
      <c r="I38" s="999">
        <v>3136.8209670000001</v>
      </c>
      <c r="J38" s="999">
        <v>2570.4628929999999</v>
      </c>
      <c r="K38" s="1000">
        <v>24.526831000000001</v>
      </c>
      <c r="L38" s="1000">
        <v>27.761948999999998</v>
      </c>
      <c r="M38" s="999">
        <v>3634.8462650000006</v>
      </c>
      <c r="N38" s="1001">
        <v>3.8380540000000001</v>
      </c>
      <c r="O38" s="987"/>
      <c r="Q38" s="17"/>
      <c r="R38" s="17"/>
      <c r="S38" s="861"/>
      <c r="T38" s="861"/>
      <c r="U38" s="861"/>
      <c r="V38" s="861"/>
      <c r="W38" s="861"/>
      <c r="X38" s="861"/>
      <c r="Y38" s="17"/>
      <c r="Z38" s="853"/>
      <c r="AA38" s="853"/>
      <c r="AB38" s="853"/>
      <c r="AC38" s="853"/>
      <c r="AD38" s="853"/>
      <c r="AE38" s="853"/>
      <c r="AF38" s="853"/>
      <c r="AG38" s="853"/>
    </row>
    <row r="39" spans="1:33" x14ac:dyDescent="0.2">
      <c r="A39" s="859"/>
      <c r="B39" s="849"/>
      <c r="C39" s="849"/>
      <c r="D39" s="849"/>
      <c r="E39" s="849"/>
      <c r="F39" s="849"/>
      <c r="G39" s="849"/>
      <c r="H39" s="849"/>
      <c r="I39" s="849"/>
      <c r="J39" s="849"/>
      <c r="K39" s="849"/>
      <c r="L39" s="849"/>
      <c r="M39" s="849"/>
      <c r="N39" s="862"/>
      <c r="O39" s="860"/>
      <c r="R39" s="861"/>
      <c r="S39" s="861"/>
      <c r="T39" s="861"/>
      <c r="U39" s="861"/>
      <c r="V39" s="861"/>
      <c r="W39" s="861"/>
      <c r="X39" s="861"/>
      <c r="Y39" s="17"/>
      <c r="Z39" s="853"/>
      <c r="AA39" s="853"/>
      <c r="AB39" s="853"/>
      <c r="AC39" s="853"/>
      <c r="AD39" s="853"/>
      <c r="AE39" s="853"/>
      <c r="AF39" s="853"/>
      <c r="AG39" s="853"/>
    </row>
    <row r="40" spans="1:33" x14ac:dyDescent="0.2">
      <c r="A40" s="863" t="s">
        <v>901</v>
      </c>
      <c r="B40" s="864"/>
      <c r="C40" s="864"/>
      <c r="D40" s="865"/>
      <c r="E40" s="864"/>
      <c r="F40" s="864"/>
      <c r="G40" s="864"/>
      <c r="H40" s="864"/>
      <c r="I40" s="864"/>
      <c r="J40" s="864"/>
      <c r="K40" s="864"/>
      <c r="L40" s="864"/>
      <c r="M40" s="864"/>
      <c r="N40" s="989"/>
      <c r="P40" s="858"/>
      <c r="Q40" s="7"/>
    </row>
    <row r="41" spans="1:33" s="1008" customFormat="1" x14ac:dyDescent="0.2">
      <c r="A41" s="1002" t="s">
        <v>902</v>
      </c>
      <c r="B41" s="1003">
        <v>223593.50799819099</v>
      </c>
      <c r="C41" s="1003">
        <v>8497715.0590460543</v>
      </c>
      <c r="D41" s="1003">
        <v>106722.379202909</v>
      </c>
      <c r="E41" s="1003">
        <v>289166.78179339383</v>
      </c>
      <c r="F41" s="1003">
        <v>26066.796739928999</v>
      </c>
      <c r="G41" s="1003">
        <v>1041562.64579</v>
      </c>
      <c r="H41" s="1003">
        <v>2820.0151000000001</v>
      </c>
      <c r="I41" s="1003">
        <v>3801.1640480399997</v>
      </c>
      <c r="J41" s="1003">
        <v>3995.9850443999999</v>
      </c>
      <c r="K41" s="1003">
        <v>23.380024299999999</v>
      </c>
      <c r="L41" s="1003">
        <v>26.369333999999998</v>
      </c>
      <c r="M41" s="1003">
        <v>1969.7420953999999</v>
      </c>
      <c r="N41" s="1004">
        <v>3.9313997999999999</v>
      </c>
      <c r="O41" s="1005"/>
      <c r="P41" s="1006"/>
      <c r="Q41" s="1007"/>
    </row>
    <row r="42" spans="1:33" s="1008" customFormat="1" x14ac:dyDescent="0.2">
      <c r="A42" s="1009" t="s">
        <v>903</v>
      </c>
      <c r="B42" s="995">
        <v>228007.26184099991</v>
      </c>
      <c r="C42" s="995">
        <v>9138678.7093469985</v>
      </c>
      <c r="D42" s="995">
        <v>125134.93619500002</v>
      </c>
      <c r="E42" s="995">
        <v>297497.45979500015</v>
      </c>
      <c r="F42" s="995">
        <v>26330.830793000005</v>
      </c>
      <c r="G42" s="995">
        <v>1040961.796982</v>
      </c>
      <c r="H42" s="995">
        <v>3033.0752000000002</v>
      </c>
      <c r="I42" s="995">
        <v>3136.8209670000001</v>
      </c>
      <c r="J42" s="1010">
        <v>2570.4628929999999</v>
      </c>
      <c r="K42" s="1010">
        <v>24.526831000000001</v>
      </c>
      <c r="L42" s="1010">
        <v>27.761948999999998</v>
      </c>
      <c r="M42" s="1010">
        <v>3634.8462650000006</v>
      </c>
      <c r="N42" s="1011">
        <v>3.8380540000000001</v>
      </c>
      <c r="O42" s="1012"/>
      <c r="P42" s="1006"/>
      <c r="Q42" s="1013"/>
      <c r="R42" s="1013"/>
      <c r="S42" s="1013"/>
      <c r="T42" s="1013"/>
      <c r="U42" s="1013"/>
      <c r="V42" s="1013"/>
      <c r="W42" s="1013"/>
      <c r="X42" s="1013"/>
    </row>
    <row r="43" spans="1:33" x14ac:dyDescent="0.2">
      <c r="A43" s="867" t="s">
        <v>275</v>
      </c>
      <c r="B43" s="868">
        <f t="shared" ref="B43:N43" si="2">+B42/B41-1</f>
        <v>1.9740080480532773E-2</v>
      </c>
      <c r="C43" s="868">
        <f>+C42/C41-1</f>
        <v>7.542776450460309E-2</v>
      </c>
      <c r="D43" s="869">
        <f>+D42/D41-1</f>
        <v>0.17252760976293091</v>
      </c>
      <c r="E43" s="869">
        <f>+E42/E41-1</f>
        <v>2.8809249630749267E-2</v>
      </c>
      <c r="F43" s="869">
        <f t="shared" si="2"/>
        <v>1.0129133077044328E-2</v>
      </c>
      <c r="G43" s="868">
        <f t="shared" si="2"/>
        <v>-5.7687246218807164E-4</v>
      </c>
      <c r="H43" s="868">
        <f t="shared" si="2"/>
        <v>7.5552822394461705E-2</v>
      </c>
      <c r="I43" s="868">
        <f t="shared" si="2"/>
        <v>-0.17477358847023605</v>
      </c>
      <c r="J43" s="868">
        <f t="shared" si="2"/>
        <v>-0.35673861027026021</v>
      </c>
      <c r="K43" s="868">
        <f t="shared" si="2"/>
        <v>4.9050706076468886E-2</v>
      </c>
      <c r="L43" s="868">
        <f t="shared" si="2"/>
        <v>5.2811914021036577E-2</v>
      </c>
      <c r="M43" s="868">
        <f t="shared" si="2"/>
        <v>0.84534121166855813</v>
      </c>
      <c r="N43" s="990">
        <f t="shared" si="2"/>
        <v>-2.3743654868171871E-2</v>
      </c>
      <c r="P43" s="858"/>
      <c r="Q43" s="866"/>
      <c r="R43" s="866"/>
      <c r="S43" s="866"/>
      <c r="T43" s="866"/>
      <c r="U43" s="866"/>
      <c r="V43" s="866"/>
      <c r="W43" s="866"/>
      <c r="X43" s="866"/>
    </row>
    <row r="44" spans="1:33" x14ac:dyDescent="0.2">
      <c r="A44" s="859"/>
      <c r="B44" s="849"/>
      <c r="C44" s="849"/>
      <c r="D44" s="849"/>
      <c r="E44" s="849"/>
      <c r="F44" s="849"/>
      <c r="G44" s="849"/>
      <c r="H44" s="849"/>
      <c r="I44" s="849"/>
      <c r="J44" s="849"/>
      <c r="K44" s="849"/>
      <c r="L44" s="849"/>
      <c r="M44" s="849"/>
      <c r="N44" s="862"/>
      <c r="O44" s="860"/>
      <c r="R44" s="861"/>
      <c r="S44" s="861"/>
      <c r="T44" s="861"/>
      <c r="U44" s="861"/>
      <c r="V44" s="861"/>
      <c r="W44" s="861"/>
      <c r="X44" s="861"/>
      <c r="Y44" s="17"/>
      <c r="Z44" s="853"/>
      <c r="AA44" s="853"/>
      <c r="AB44" s="853"/>
      <c r="AC44" s="853"/>
      <c r="AD44" s="853"/>
      <c r="AE44" s="853"/>
      <c r="AF44" s="853"/>
      <c r="AG44" s="853"/>
    </row>
    <row r="45" spans="1:33" x14ac:dyDescent="0.2">
      <c r="A45" s="863" t="s">
        <v>910</v>
      </c>
      <c r="B45" s="864"/>
      <c r="C45" s="864"/>
      <c r="D45" s="865"/>
      <c r="E45" s="864"/>
      <c r="F45" s="864"/>
      <c r="G45" s="864"/>
      <c r="H45" s="864"/>
      <c r="I45" s="864"/>
      <c r="J45" s="864"/>
      <c r="K45" s="864"/>
      <c r="L45" s="864"/>
      <c r="M45" s="864"/>
      <c r="N45" s="989"/>
      <c r="P45" s="858"/>
      <c r="Q45" s="866"/>
      <c r="R45" s="866"/>
      <c r="S45" s="866"/>
      <c r="T45" s="866"/>
      <c r="U45" s="866"/>
      <c r="V45" s="866"/>
      <c r="W45" s="866"/>
      <c r="X45" s="866"/>
    </row>
    <row r="46" spans="1:33" s="1008" customFormat="1" x14ac:dyDescent="0.2">
      <c r="A46" s="1014" t="s">
        <v>905</v>
      </c>
      <c r="B46" s="1003">
        <v>1514531.9733985451</v>
      </c>
      <c r="C46" s="1003">
        <v>61995836.506440975</v>
      </c>
      <c r="D46" s="1003">
        <v>736325.24293817498</v>
      </c>
      <c r="E46" s="1003">
        <v>1931255.6546894214</v>
      </c>
      <c r="F46" s="1003">
        <v>166919.85109403401</v>
      </c>
      <c r="G46" s="1003">
        <v>7857312.8106919993</v>
      </c>
      <c r="H46" s="1003">
        <v>19144.9735</v>
      </c>
      <c r="I46" s="1003">
        <v>24357.129152705002</v>
      </c>
      <c r="J46" s="1003">
        <v>17675.055585479997</v>
      </c>
      <c r="K46" s="1003">
        <v>156.1590041</v>
      </c>
      <c r="L46" s="1003">
        <v>178.723028</v>
      </c>
      <c r="M46" s="1003">
        <v>8232.5018104999999</v>
      </c>
      <c r="N46" s="1015">
        <v>24.921010900000002</v>
      </c>
      <c r="O46" s="1005"/>
      <c r="P46" s="1006"/>
      <c r="Q46" s="1013"/>
      <c r="R46" s="1013"/>
      <c r="S46" s="1013"/>
      <c r="T46" s="1013"/>
      <c r="U46" s="1013"/>
      <c r="V46" s="1013"/>
      <c r="W46" s="1013"/>
      <c r="X46" s="1013"/>
    </row>
    <row r="47" spans="1:33" s="1008" customFormat="1" x14ac:dyDescent="0.2">
      <c r="A47" s="1014" t="s">
        <v>906</v>
      </c>
      <c r="B47" s="1003">
        <v>1564666.2157766116</v>
      </c>
      <c r="C47" s="1003">
        <v>60287654.726385877</v>
      </c>
      <c r="D47" s="1003">
        <v>840375.26413740683</v>
      </c>
      <c r="E47" s="1003">
        <v>2092614.7529623588</v>
      </c>
      <c r="F47" s="1003">
        <v>178220.17936665943</v>
      </c>
      <c r="G47" s="1003">
        <v>6092975.9230469996</v>
      </c>
      <c r="H47" s="1003">
        <v>19479.14014</v>
      </c>
      <c r="I47" s="1003">
        <v>22794.190983976103</v>
      </c>
      <c r="J47" s="1003">
        <v>16256.337704999998</v>
      </c>
      <c r="K47" s="1003">
        <v>150.48968680000002</v>
      </c>
      <c r="L47" s="1003">
        <v>196.94737200000003</v>
      </c>
      <c r="M47" s="1003">
        <v>20857.585341799997</v>
      </c>
      <c r="N47" s="1015">
        <v>21.336172000000001</v>
      </c>
      <c r="O47" s="1005"/>
      <c r="P47" s="1006"/>
      <c r="Q47" s="1013"/>
      <c r="R47" s="1013"/>
      <c r="S47" s="1013"/>
      <c r="T47" s="1013"/>
      <c r="U47" s="1013"/>
      <c r="V47" s="1013"/>
      <c r="W47" s="1013"/>
      <c r="X47" s="1013"/>
    </row>
    <row r="48" spans="1:33" x14ac:dyDescent="0.2">
      <c r="A48" s="870" t="s">
        <v>275</v>
      </c>
      <c r="B48" s="871">
        <f t="shared" ref="B48:N48" si="3">+B47/B46-1</f>
        <v>3.3102135351799511E-2</v>
      </c>
      <c r="C48" s="872">
        <f t="shared" si="3"/>
        <v>-2.7553169314485038E-2</v>
      </c>
      <c r="D48" s="871">
        <f t="shared" si="3"/>
        <v>0.14130986571102566</v>
      </c>
      <c r="E48" s="871">
        <f t="shared" si="3"/>
        <v>8.3551392008162972E-2</v>
      </c>
      <c r="F48" s="871">
        <f t="shared" si="3"/>
        <v>6.7699127446857243E-2</v>
      </c>
      <c r="G48" s="872">
        <f t="shared" si="3"/>
        <v>-0.22454711046302522</v>
      </c>
      <c r="H48" s="872">
        <f t="shared" si="3"/>
        <v>1.7454536565433276E-2</v>
      </c>
      <c r="I48" s="871">
        <f t="shared" si="3"/>
        <v>-6.4167585552886264E-2</v>
      </c>
      <c r="J48" s="872">
        <f t="shared" si="3"/>
        <v>-8.026667150317035E-2</v>
      </c>
      <c r="K48" s="872">
        <f>+K47/K46-1</f>
        <v>-3.6304773667546697E-2</v>
      </c>
      <c r="L48" s="871">
        <f>+L47/L46-1</f>
        <v>0.101969758480144</v>
      </c>
      <c r="M48" s="871">
        <f>+M47/M46-1</f>
        <v>1.5335658372036503</v>
      </c>
      <c r="N48" s="991">
        <f t="shared" si="3"/>
        <v>-0.14384805313014015</v>
      </c>
      <c r="P48" s="858"/>
      <c r="Q48" s="866"/>
      <c r="R48" s="866"/>
      <c r="S48" s="866"/>
      <c r="T48" s="866"/>
      <c r="U48" s="866"/>
      <c r="V48" s="866"/>
      <c r="W48" s="866"/>
      <c r="X48" s="866"/>
    </row>
    <row r="49" spans="1:34" x14ac:dyDescent="0.2">
      <c r="A49" s="859"/>
      <c r="B49" s="849"/>
      <c r="C49" s="849"/>
      <c r="D49" s="849"/>
      <c r="E49" s="849"/>
      <c r="F49" s="849"/>
      <c r="G49" s="849"/>
      <c r="H49" s="849"/>
      <c r="I49" s="849"/>
      <c r="J49" s="849"/>
      <c r="K49" s="849"/>
      <c r="L49" s="849"/>
      <c r="M49" s="849"/>
      <c r="N49" s="862"/>
      <c r="O49" s="860"/>
      <c r="R49" s="861"/>
      <c r="S49" s="861"/>
      <c r="T49" s="861"/>
      <c r="U49" s="861"/>
      <c r="V49" s="861"/>
      <c r="W49" s="861"/>
      <c r="X49" s="861"/>
      <c r="Y49" s="17"/>
      <c r="Z49" s="853"/>
      <c r="AA49" s="853"/>
      <c r="AB49" s="853"/>
      <c r="AC49" s="853"/>
      <c r="AD49" s="853"/>
      <c r="AE49" s="853"/>
      <c r="AF49" s="853"/>
      <c r="AG49" s="853"/>
    </row>
    <row r="50" spans="1:34" x14ac:dyDescent="0.2">
      <c r="A50" s="863" t="s">
        <v>276</v>
      </c>
      <c r="B50" s="864"/>
      <c r="C50" s="864"/>
      <c r="D50" s="865"/>
      <c r="E50" s="864"/>
      <c r="F50" s="864"/>
      <c r="G50" s="864"/>
      <c r="H50" s="864"/>
      <c r="I50" s="864"/>
      <c r="J50" s="864"/>
      <c r="K50" s="864"/>
      <c r="L50" s="864"/>
      <c r="M50" s="864"/>
      <c r="N50" s="989"/>
      <c r="O50" s="860"/>
      <c r="R50" s="861"/>
      <c r="S50" s="861"/>
      <c r="T50" s="861"/>
      <c r="U50" s="861"/>
      <c r="V50" s="861"/>
      <c r="W50" s="861"/>
      <c r="X50" s="861"/>
      <c r="Y50" s="17"/>
      <c r="Z50" s="853"/>
      <c r="AA50" s="853"/>
      <c r="AB50" s="853"/>
      <c r="AC50" s="853"/>
      <c r="AD50" s="853"/>
      <c r="AE50" s="853"/>
      <c r="AF50" s="853"/>
      <c r="AG50" s="853"/>
    </row>
    <row r="51" spans="1:34" x14ac:dyDescent="0.2">
      <c r="A51" s="1016" t="s">
        <v>880</v>
      </c>
      <c r="B51" s="1017">
        <v>228931.7259096911</v>
      </c>
      <c r="C51" s="1017">
        <v>8894295.897689322</v>
      </c>
      <c r="D51" s="1017">
        <v>136087.19853966002</v>
      </c>
      <c r="E51" s="1017">
        <v>310457.29754481837</v>
      </c>
      <c r="F51" s="1017">
        <v>27426.236327063001</v>
      </c>
      <c r="G51" s="1017">
        <v>17858.915341</v>
      </c>
      <c r="H51" s="1017">
        <v>2794.1680000000001</v>
      </c>
      <c r="I51" s="1017">
        <v>2874.2517345399997</v>
      </c>
      <c r="J51" s="1017">
        <v>2331.0077547000001</v>
      </c>
      <c r="K51" s="1017">
        <v>20.607745000000001</v>
      </c>
      <c r="L51" s="1017">
        <v>25.639190000000003</v>
      </c>
      <c r="M51" s="1017">
        <v>2300.5616680000003</v>
      </c>
      <c r="N51" s="1018">
        <v>3.5141680000000002</v>
      </c>
      <c r="O51" s="860"/>
      <c r="R51" s="861"/>
      <c r="S51" s="861"/>
      <c r="T51" s="861"/>
      <c r="U51" s="861"/>
      <c r="V51" s="861"/>
      <c r="W51" s="861"/>
      <c r="X51" s="861"/>
      <c r="Y51" s="17"/>
      <c r="Z51" s="853"/>
      <c r="AA51" s="853"/>
      <c r="AB51" s="853"/>
      <c r="AC51" s="853"/>
      <c r="AD51" s="853"/>
      <c r="AE51" s="853"/>
      <c r="AF51" s="853"/>
      <c r="AG51" s="853"/>
    </row>
    <row r="52" spans="1:34" x14ac:dyDescent="0.2">
      <c r="A52" s="1019" t="s">
        <v>903</v>
      </c>
      <c r="B52" s="1010">
        <v>228007.26184099991</v>
      </c>
      <c r="C52" s="1010">
        <v>9138678.7093469985</v>
      </c>
      <c r="D52" s="1010">
        <v>125134.93619500002</v>
      </c>
      <c r="E52" s="1010">
        <v>297497.45979500015</v>
      </c>
      <c r="F52" s="1010">
        <v>26330.830793000005</v>
      </c>
      <c r="G52" s="1010">
        <v>1040961.796982</v>
      </c>
      <c r="H52" s="1010">
        <v>3033.0752000000002</v>
      </c>
      <c r="I52" s="1010">
        <v>3136.8209670000001</v>
      </c>
      <c r="J52" s="1010">
        <v>2570.4628929999999</v>
      </c>
      <c r="K52" s="1010">
        <v>24.526831000000001</v>
      </c>
      <c r="L52" s="1010">
        <v>27.761948999999998</v>
      </c>
      <c r="M52" s="1010">
        <v>3634.8462650000006</v>
      </c>
      <c r="N52" s="1011">
        <v>3.8380540000000001</v>
      </c>
      <c r="O52" s="860"/>
      <c r="R52" s="861"/>
      <c r="S52" s="861"/>
      <c r="T52" s="861"/>
      <c r="U52" s="861"/>
      <c r="V52" s="861"/>
      <c r="W52" s="861"/>
      <c r="X52" s="861"/>
      <c r="Y52" s="17"/>
      <c r="Z52" s="853"/>
      <c r="AA52" s="853"/>
      <c r="AB52" s="853"/>
      <c r="AC52" s="853"/>
      <c r="AD52" s="853"/>
      <c r="AE52" s="853"/>
      <c r="AF52" s="853"/>
      <c r="AG52" s="853"/>
    </row>
    <row r="53" spans="1:34" x14ac:dyDescent="0.2">
      <c r="A53" s="874" t="s">
        <v>275</v>
      </c>
      <c r="B53" s="872">
        <f t="shared" ref="B53:K53" si="4">+B52/B51-1</f>
        <v>-4.0381649376804996E-3</v>
      </c>
      <c r="C53" s="872">
        <f t="shared" si="4"/>
        <v>2.7476352762354717E-2</v>
      </c>
      <c r="D53" s="872">
        <f t="shared" si="4"/>
        <v>-8.047973991813917E-2</v>
      </c>
      <c r="E53" s="872">
        <f t="shared" si="4"/>
        <v>-4.1744348908233753E-2</v>
      </c>
      <c r="F53" s="872">
        <f t="shared" si="4"/>
        <v>-3.9940060349516471E-2</v>
      </c>
      <c r="G53" s="872" t="s">
        <v>246</v>
      </c>
      <c r="H53" s="872">
        <f t="shared" si="4"/>
        <v>8.5502088636044915E-2</v>
      </c>
      <c r="I53" s="872">
        <f t="shared" si="4"/>
        <v>9.1352204577175744E-2</v>
      </c>
      <c r="J53" s="872">
        <f t="shared" si="4"/>
        <v>0.10272601531126946</v>
      </c>
      <c r="K53" s="872">
        <f t="shared" si="4"/>
        <v>0.19017539279528162</v>
      </c>
      <c r="L53" s="872">
        <f>+L52/L51-1</f>
        <v>8.2793528188682908E-2</v>
      </c>
      <c r="M53" s="872">
        <f>+M52/M51-1</f>
        <v>0.57998210417891749</v>
      </c>
      <c r="N53" s="991">
        <f>+N52/N51-1</f>
        <v>9.2165770105470113E-2</v>
      </c>
      <c r="O53" s="860"/>
      <c r="R53" s="861"/>
      <c r="S53" s="861"/>
      <c r="T53" s="861"/>
      <c r="U53" s="861"/>
      <c r="V53" s="861"/>
      <c r="W53" s="861"/>
      <c r="X53" s="861"/>
      <c r="Y53" s="17"/>
      <c r="Z53" s="853"/>
      <c r="AA53" s="853"/>
      <c r="AB53" s="853"/>
      <c r="AC53" s="853"/>
      <c r="AD53" s="853"/>
      <c r="AE53" s="853"/>
      <c r="AF53" s="853"/>
      <c r="AG53" s="853"/>
    </row>
    <row r="54" spans="1:34" x14ac:dyDescent="0.2">
      <c r="A54" s="875"/>
      <c r="B54" s="876"/>
      <c r="C54" s="877"/>
      <c r="D54" s="876"/>
      <c r="E54" s="876"/>
      <c r="F54" s="876"/>
      <c r="G54" s="876"/>
      <c r="H54" s="876"/>
      <c r="I54" s="876"/>
      <c r="J54" s="876"/>
      <c r="K54" s="876"/>
      <c r="L54" s="876"/>
      <c r="M54" s="876"/>
      <c r="N54" s="876"/>
      <c r="P54" s="858"/>
      <c r="Q54" s="866"/>
      <c r="R54" s="866"/>
      <c r="S54" s="866"/>
      <c r="T54" s="866"/>
      <c r="U54" s="866"/>
      <c r="V54" s="866"/>
      <c r="W54" s="866"/>
      <c r="X54" s="866"/>
    </row>
    <row r="55" spans="1:34" customFormat="1" ht="50.25" customHeight="1" x14ac:dyDescent="0.25">
      <c r="A55" s="1029" t="s">
        <v>936</v>
      </c>
      <c r="B55" s="1030"/>
      <c r="C55" s="1030"/>
      <c r="D55" s="1030"/>
      <c r="E55" s="1030"/>
      <c r="F55" s="1030"/>
      <c r="G55" s="1030"/>
      <c r="H55" s="1030"/>
      <c r="I55" s="1030"/>
      <c r="J55" s="878"/>
      <c r="K55" s="878"/>
      <c r="L55" s="878"/>
      <c r="M55" s="878"/>
      <c r="N55" s="878"/>
      <c r="O55" s="879"/>
    </row>
    <row r="56" spans="1:34" customFormat="1" ht="15" x14ac:dyDescent="0.25">
      <c r="O56" s="879"/>
    </row>
    <row r="57" spans="1:34" customFormat="1" ht="15" x14ac:dyDescent="0.25">
      <c r="J57" s="880"/>
      <c r="K57" s="880"/>
      <c r="L57" s="880"/>
      <c r="M57" s="880"/>
      <c r="N57" s="880"/>
      <c r="O57" s="879"/>
    </row>
    <row r="58" spans="1:34" ht="36.6" customHeight="1" x14ac:dyDescent="0.2">
      <c r="A58" s="1031" t="s">
        <v>834</v>
      </c>
      <c r="B58" s="1031"/>
      <c r="C58" s="1031"/>
      <c r="D58" s="1031"/>
      <c r="E58" s="1031"/>
      <c r="F58" s="1031"/>
      <c r="G58" s="1031"/>
      <c r="H58" s="1031"/>
      <c r="I58" s="1031"/>
      <c r="J58" s="1031"/>
      <c r="K58" s="1031"/>
      <c r="L58" s="1031"/>
      <c r="M58" s="1031"/>
      <c r="N58" s="1031"/>
    </row>
    <row r="59" spans="1:34" ht="36.75" customHeight="1" x14ac:dyDescent="0.2"/>
    <row r="60" spans="1:34" ht="36.75" customHeight="1" x14ac:dyDescent="0.2"/>
    <row r="61" spans="1:34" ht="36.75" customHeight="1" x14ac:dyDescent="0.2"/>
    <row r="62" spans="1:34" s="837" customFormat="1" ht="36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s="837" customFormat="1" ht="36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ht="36.75" customHeight="1" x14ac:dyDescent="0.2"/>
    <row r="65" spans="1:34" s="837" customFormat="1" ht="36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s="837" customFormat="1" x14ac:dyDescent="0.2">
      <c r="A66" s="7"/>
      <c r="B66" s="6"/>
      <c r="C66" s="6"/>
      <c r="D66" s="6"/>
      <c r="E66" s="6"/>
      <c r="F66" s="6"/>
      <c r="G66" s="6"/>
      <c r="H66" s="6"/>
      <c r="I66" s="881"/>
      <c r="J66" s="881"/>
      <c r="K66" s="881"/>
      <c r="L66" s="881"/>
      <c r="M66" s="881"/>
      <c r="N66" s="881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s="837" customFormat="1" ht="45.75" customHeight="1" x14ac:dyDescent="0.2">
      <c r="A67" s="1032" t="s">
        <v>937</v>
      </c>
      <c r="B67" s="1032"/>
      <c r="C67" s="1032"/>
      <c r="D67" s="1032"/>
      <c r="E67" s="1032"/>
      <c r="F67" s="1032"/>
      <c r="G67" s="1032"/>
      <c r="H67" s="1032"/>
      <c r="I67" s="1032"/>
      <c r="J67" s="882"/>
      <c r="K67" s="882"/>
      <c r="L67" s="882"/>
      <c r="M67" s="882"/>
      <c r="N67" s="882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</sheetData>
  <mergeCells count="4">
    <mergeCell ref="A2:I2"/>
    <mergeCell ref="A55:I55"/>
    <mergeCell ref="A58:N58"/>
    <mergeCell ref="A67:I67"/>
  </mergeCells>
  <conditionalFormatting sqref="D43:F43 B48 D48:F48 L48:M48 B54:N54">
    <cfRule type="cellIs" dxfId="3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1AE0-9048-40BB-88E5-FDC7EDD7F86A}">
  <sheetPr>
    <tabColor rgb="FF002060"/>
  </sheetPr>
  <dimension ref="A1:I104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938" customWidth="1"/>
    <col min="5" max="5" width="13.140625" customWidth="1"/>
    <col min="6" max="6" width="13.5703125" bestFit="1" customWidth="1"/>
    <col min="7" max="7" width="11.7109375" bestFit="1" customWidth="1"/>
    <col min="8" max="8" width="8.7109375" customWidth="1"/>
    <col min="9" max="9" width="3.7109375" customWidth="1"/>
  </cols>
  <sheetData>
    <row r="1" spans="1:9" x14ac:dyDescent="0.25">
      <c r="A1" s="107" t="s">
        <v>835</v>
      </c>
      <c r="B1" s="883"/>
      <c r="C1" s="883"/>
      <c r="D1" s="64"/>
    </row>
    <row r="2" spans="1:9" ht="15.75" x14ac:dyDescent="0.25">
      <c r="A2" s="1028" t="s">
        <v>836</v>
      </c>
      <c r="B2" s="1028"/>
      <c r="C2" s="1028"/>
      <c r="D2" s="1028"/>
      <c r="E2" s="1028"/>
      <c r="F2" s="1028"/>
      <c r="G2" s="1028"/>
      <c r="H2" s="1028"/>
      <c r="I2" s="1028"/>
    </row>
    <row r="3" spans="1:9" ht="15.75" thickBot="1" x14ac:dyDescent="0.3">
      <c r="A3" s="151"/>
      <c r="B3" s="884"/>
      <c r="C3" s="884"/>
      <c r="D3" s="885"/>
    </row>
    <row r="4" spans="1:9" ht="15.75" thickBot="1" x14ac:dyDescent="0.3">
      <c r="A4" s="886"/>
      <c r="B4" s="1033" t="s">
        <v>912</v>
      </c>
      <c r="C4" s="1034"/>
      <c r="D4" s="1034"/>
      <c r="E4" s="1033" t="s">
        <v>913</v>
      </c>
      <c r="F4" s="1034"/>
      <c r="G4" s="1034"/>
      <c r="H4" s="1035"/>
    </row>
    <row r="5" spans="1:9" x14ac:dyDescent="0.25">
      <c r="A5" s="887" t="s">
        <v>837</v>
      </c>
      <c r="B5" s="888">
        <v>2024</v>
      </c>
      <c r="C5" s="888">
        <v>2025</v>
      </c>
      <c r="D5" s="889" t="s">
        <v>275</v>
      </c>
      <c r="E5" s="890">
        <v>2024</v>
      </c>
      <c r="F5" s="888">
        <v>2025</v>
      </c>
      <c r="G5" s="891" t="s">
        <v>275</v>
      </c>
      <c r="H5" s="892" t="s">
        <v>277</v>
      </c>
    </row>
    <row r="6" spans="1:9" x14ac:dyDescent="0.25">
      <c r="A6" s="893" t="s">
        <v>838</v>
      </c>
      <c r="B6" s="894">
        <f>SUM(B7:B17)</f>
        <v>223593.50799819099</v>
      </c>
      <c r="C6" s="894">
        <f>SUM(C7:C17)</f>
        <v>228007.261841</v>
      </c>
      <c r="D6" s="895">
        <f t="shared" ref="D6:D69" si="0">(C6-B6)/B6</f>
        <v>1.9740080480533068E-2</v>
      </c>
      <c r="E6" s="896">
        <f>SUM(E7:E17)</f>
        <v>1514531.9733985453</v>
      </c>
      <c r="F6" s="894">
        <f>SUM(F7:F17)</f>
        <v>1564666.2157766118</v>
      </c>
      <c r="G6" s="897">
        <f t="shared" ref="G6:G69" si="1">(F6-E6)/E6</f>
        <v>3.3102135351799421E-2</v>
      </c>
      <c r="H6" s="175">
        <f>SUM(H7:H17)</f>
        <v>0.99999999999999978</v>
      </c>
    </row>
    <row r="7" spans="1:9" x14ac:dyDescent="0.25">
      <c r="A7" s="898" t="s">
        <v>282</v>
      </c>
      <c r="B7" s="177">
        <v>25192.023512</v>
      </c>
      <c r="C7" s="177">
        <v>37704.023022000001</v>
      </c>
      <c r="D7" s="899">
        <f t="shared" si="0"/>
        <v>0.49666512513534372</v>
      </c>
      <c r="E7" s="176">
        <v>149905.66071199998</v>
      </c>
      <c r="F7" s="177">
        <v>248346.78284</v>
      </c>
      <c r="G7" s="178">
        <f t="shared" si="1"/>
        <v>0.6566871568454371</v>
      </c>
      <c r="H7" s="179">
        <f>(F7/$F$6)</f>
        <v>0.15872189246237076</v>
      </c>
    </row>
    <row r="8" spans="1:9" x14ac:dyDescent="0.25">
      <c r="A8" s="898" t="s">
        <v>280</v>
      </c>
      <c r="B8" s="177">
        <v>34213.011414492001</v>
      </c>
      <c r="C8" s="177">
        <v>33116.708420000003</v>
      </c>
      <c r="D8" s="899">
        <f t="shared" si="0"/>
        <v>-3.204345215947943E-2</v>
      </c>
      <c r="E8" s="176">
        <v>244514.925686484</v>
      </c>
      <c r="F8" s="177">
        <v>243380.69891124603</v>
      </c>
      <c r="G8" s="178">
        <f t="shared" si="1"/>
        <v>-4.6386811441207114E-3</v>
      </c>
      <c r="H8" s="179">
        <f t="shared" ref="H8:H17" si="2">(F8/$F$6)</f>
        <v>0.15554799896439614</v>
      </c>
    </row>
    <row r="9" spans="1:9" x14ac:dyDescent="0.25">
      <c r="A9" s="898" t="s">
        <v>278</v>
      </c>
      <c r="B9" s="177">
        <v>40342.7595009</v>
      </c>
      <c r="C9" s="177">
        <v>31615.375296000002</v>
      </c>
      <c r="D9" s="899">
        <f t="shared" si="0"/>
        <v>-0.21633086860866074</v>
      </c>
      <c r="E9" s="176">
        <v>262597.75064550003</v>
      </c>
      <c r="F9" s="177">
        <v>233642.75613170001</v>
      </c>
      <c r="G9" s="178">
        <f t="shared" si="1"/>
        <v>-0.11026368063939927</v>
      </c>
      <c r="H9" s="179">
        <f t="shared" si="2"/>
        <v>0.14932434392451743</v>
      </c>
    </row>
    <row r="10" spans="1:9" x14ac:dyDescent="0.25">
      <c r="A10" s="898" t="s">
        <v>279</v>
      </c>
      <c r="B10" s="177">
        <v>35269.608087299996</v>
      </c>
      <c r="C10" s="177">
        <v>26440.278170999998</v>
      </c>
      <c r="D10" s="899">
        <f t="shared" si="0"/>
        <v>-0.25033819186324596</v>
      </c>
      <c r="E10" s="176">
        <v>260429.71771500001</v>
      </c>
      <c r="F10" s="177">
        <v>192952.37247900997</v>
      </c>
      <c r="G10" s="178">
        <f t="shared" si="1"/>
        <v>-0.25910002064293425</v>
      </c>
      <c r="H10" s="179">
        <f t="shared" si="2"/>
        <v>0.12331855224677381</v>
      </c>
    </row>
    <row r="11" spans="1:9" x14ac:dyDescent="0.25">
      <c r="A11" s="898" t="s">
        <v>281</v>
      </c>
      <c r="B11" s="177">
        <v>23063.352579999999</v>
      </c>
      <c r="C11" s="177">
        <v>27453.265200999998</v>
      </c>
      <c r="D11" s="899">
        <f t="shared" si="0"/>
        <v>0.19034147814255023</v>
      </c>
      <c r="E11" s="176">
        <v>170394.0430006033</v>
      </c>
      <c r="F11" s="177">
        <v>184069.67764132872</v>
      </c>
      <c r="G11" s="178">
        <f t="shared" si="1"/>
        <v>8.0258877598655229E-2</v>
      </c>
      <c r="H11" s="179">
        <f t="shared" si="2"/>
        <v>0.11764149809419061</v>
      </c>
    </row>
    <row r="12" spans="1:9" x14ac:dyDescent="0.25">
      <c r="A12" s="898" t="s">
        <v>283</v>
      </c>
      <c r="B12" s="177">
        <v>18138.718499999999</v>
      </c>
      <c r="C12" s="177">
        <v>21357.734680000001</v>
      </c>
      <c r="D12" s="899">
        <f t="shared" si="0"/>
        <v>0.17746657130160559</v>
      </c>
      <c r="E12" s="176">
        <v>99150.429140000007</v>
      </c>
      <c r="F12" s="177">
        <v>140494.53549799998</v>
      </c>
      <c r="G12" s="178">
        <f t="shared" si="1"/>
        <v>0.4169836350342192</v>
      </c>
      <c r="H12" s="179">
        <f t="shared" si="2"/>
        <v>8.9792017033017132E-2</v>
      </c>
    </row>
    <row r="13" spans="1:9" x14ac:dyDescent="0.25">
      <c r="A13" s="898" t="s">
        <v>285</v>
      </c>
      <c r="B13" s="177">
        <v>9134.1342663300002</v>
      </c>
      <c r="C13" s="177">
        <v>11145.863519</v>
      </c>
      <c r="D13" s="899">
        <f t="shared" si="0"/>
        <v>0.22024301307739502</v>
      </c>
      <c r="E13" s="176">
        <v>65314.531825310005</v>
      </c>
      <c r="F13" s="177">
        <v>79409.08502061</v>
      </c>
      <c r="G13" s="178">
        <f t="shared" si="1"/>
        <v>0.21579505818088435</v>
      </c>
      <c r="H13" s="179">
        <f t="shared" si="2"/>
        <v>5.0751453709375213E-2</v>
      </c>
    </row>
    <row r="14" spans="1:9" x14ac:dyDescent="0.25">
      <c r="A14" s="900" t="s">
        <v>284</v>
      </c>
      <c r="B14" s="901">
        <v>10836.86292</v>
      </c>
      <c r="C14" s="901">
        <v>12588.684010000001</v>
      </c>
      <c r="D14" s="899">
        <f t="shared" si="0"/>
        <v>0.16165389402194277</v>
      </c>
      <c r="E14" s="176">
        <v>80271.283881199997</v>
      </c>
      <c r="F14" s="177">
        <v>60670.537133999998</v>
      </c>
      <c r="G14" s="178">
        <f t="shared" si="1"/>
        <v>-0.24418130369272203</v>
      </c>
      <c r="H14" s="179">
        <f t="shared" si="2"/>
        <v>3.8775386419324313E-2</v>
      </c>
    </row>
    <row r="15" spans="1:9" x14ac:dyDescent="0.25">
      <c r="A15" s="900" t="s">
        <v>286</v>
      </c>
      <c r="B15" s="901">
        <v>5667.5320208399999</v>
      </c>
      <c r="C15" s="901">
        <v>5920.4644250000001</v>
      </c>
      <c r="D15" s="899">
        <f t="shared" si="0"/>
        <v>4.4628314975538944E-2</v>
      </c>
      <c r="E15" s="176">
        <v>49460.075611339998</v>
      </c>
      <c r="F15" s="177">
        <v>47923.471304550003</v>
      </c>
      <c r="G15" s="178">
        <f t="shared" si="1"/>
        <v>-3.1067568898695521E-2</v>
      </c>
      <c r="H15" s="179">
        <f t="shared" si="2"/>
        <v>3.0628558871748569E-2</v>
      </c>
    </row>
    <row r="16" spans="1:9" x14ac:dyDescent="0.25">
      <c r="A16" s="900" t="s">
        <v>287</v>
      </c>
      <c r="B16" s="901">
        <v>7029.7476999999999</v>
      </c>
      <c r="C16" s="901">
        <v>4906.6627939999998</v>
      </c>
      <c r="D16" s="899">
        <f t="shared" si="0"/>
        <v>-0.30201438182482709</v>
      </c>
      <c r="E16" s="176">
        <v>32688.654940099997</v>
      </c>
      <c r="F16" s="177">
        <v>30048.979637600001</v>
      </c>
      <c r="G16" s="178">
        <f t="shared" si="1"/>
        <v>-8.0752031777907143E-2</v>
      </c>
      <c r="H16" s="179">
        <f t="shared" si="2"/>
        <v>1.9204721962176059E-2</v>
      </c>
    </row>
    <row r="17" spans="1:8" x14ac:dyDescent="0.25">
      <c r="A17" s="902" t="s">
        <v>924</v>
      </c>
      <c r="B17" s="903">
        <v>14705.757496329008</v>
      </c>
      <c r="C17" s="901">
        <v>15758.202302999998</v>
      </c>
      <c r="D17" s="899">
        <f t="shared" si="0"/>
        <v>7.1566854474086866E-2</v>
      </c>
      <c r="E17" s="904">
        <v>99804.900241008057</v>
      </c>
      <c r="F17" s="177">
        <v>103727.31917856709</v>
      </c>
      <c r="G17" s="178">
        <f t="shared" si="1"/>
        <v>3.9300865269011949E-2</v>
      </c>
      <c r="H17" s="179">
        <f t="shared" si="2"/>
        <v>6.6293576312109942E-2</v>
      </c>
    </row>
    <row r="18" spans="1:8" x14ac:dyDescent="0.25">
      <c r="A18" s="893" t="s">
        <v>839</v>
      </c>
      <c r="B18" s="894">
        <f>SUM(B19:B29)</f>
        <v>8497715.0590460524</v>
      </c>
      <c r="C18" s="894">
        <f>SUM(C19:C29)</f>
        <v>9138678.7093470003</v>
      </c>
      <c r="D18" s="895">
        <f t="shared" si="0"/>
        <v>7.5427764504603437E-2</v>
      </c>
      <c r="E18" s="896">
        <f>SUM(E19:E29)</f>
        <v>61995836.506440952</v>
      </c>
      <c r="F18" s="894">
        <f>SUM(F19:F29)</f>
        <v>60287654.726385877</v>
      </c>
      <c r="G18" s="897">
        <f t="shared" si="1"/>
        <v>-2.7553169314484646E-2</v>
      </c>
      <c r="H18" s="175">
        <f>SUM(H19:H29)</f>
        <v>1</v>
      </c>
    </row>
    <row r="19" spans="1:8" x14ac:dyDescent="0.25">
      <c r="A19" s="898" t="s">
        <v>288</v>
      </c>
      <c r="B19" s="177">
        <v>840190.6324</v>
      </c>
      <c r="C19" s="177">
        <v>1430734.9979999999</v>
      </c>
      <c r="D19" s="899">
        <f t="shared" si="0"/>
        <v>0.70286949512054553</v>
      </c>
      <c r="E19" s="176">
        <v>6088653.4670000002</v>
      </c>
      <c r="F19" s="177">
        <v>8779240.8999000005</v>
      </c>
      <c r="G19" s="178">
        <f t="shared" si="1"/>
        <v>0.44190188314752388</v>
      </c>
      <c r="H19" s="179">
        <f>(F19/$F$18)</f>
        <v>0.14562253150739371</v>
      </c>
    </row>
    <row r="20" spans="1:8" x14ac:dyDescent="0.25">
      <c r="A20" s="898" t="s">
        <v>289</v>
      </c>
      <c r="B20" s="177">
        <v>704961.43862000003</v>
      </c>
      <c r="C20" s="177">
        <v>764391.71025</v>
      </c>
      <c r="D20" s="899">
        <f t="shared" si="0"/>
        <v>8.4302868744619466E-2</v>
      </c>
      <c r="E20" s="176">
        <v>5298277.6952999998</v>
      </c>
      <c r="F20" s="177">
        <v>4357009.27618</v>
      </c>
      <c r="G20" s="178">
        <f t="shared" si="1"/>
        <v>-0.17765554643445375</v>
      </c>
      <c r="H20" s="179">
        <f t="shared" ref="H20:H29" si="3">(F20/$F$18)</f>
        <v>7.2270339523973617E-2</v>
      </c>
    </row>
    <row r="21" spans="1:8" x14ac:dyDescent="0.25">
      <c r="A21" s="898" t="s">
        <v>745</v>
      </c>
      <c r="B21" s="177">
        <v>501772.56476400001</v>
      </c>
      <c r="C21" s="177">
        <v>585133.27099999995</v>
      </c>
      <c r="D21" s="899">
        <f t="shared" si="0"/>
        <v>0.16613245141293684</v>
      </c>
      <c r="E21" s="176">
        <v>4458336.0541130798</v>
      </c>
      <c r="F21" s="177">
        <v>3319438.2920000004</v>
      </c>
      <c r="G21" s="178">
        <f t="shared" si="1"/>
        <v>-0.25545354775631562</v>
      </c>
      <c r="H21" s="179">
        <f t="shared" si="3"/>
        <v>5.5060000377609546E-2</v>
      </c>
    </row>
    <row r="22" spans="1:8" x14ac:dyDescent="0.25">
      <c r="A22" s="898" t="s">
        <v>290</v>
      </c>
      <c r="B22" s="177">
        <v>552261.65922000003</v>
      </c>
      <c r="C22" s="177">
        <v>349816.82694</v>
      </c>
      <c r="D22" s="899">
        <f t="shared" si="0"/>
        <v>-0.36657412098085507</v>
      </c>
      <c r="E22" s="176">
        <v>3691770.9121200005</v>
      </c>
      <c r="F22" s="177">
        <v>3234700.0777399996</v>
      </c>
      <c r="G22" s="178">
        <f t="shared" si="1"/>
        <v>-0.1238080166023974</v>
      </c>
      <c r="H22" s="179">
        <f t="shared" si="3"/>
        <v>5.3654435429950145E-2</v>
      </c>
    </row>
    <row r="23" spans="1:8" x14ac:dyDescent="0.25">
      <c r="A23" s="900" t="s">
        <v>291</v>
      </c>
      <c r="B23" s="901">
        <v>516248.23499999999</v>
      </c>
      <c r="C23" s="901">
        <v>489048.462</v>
      </c>
      <c r="D23" s="899">
        <f t="shared" si="0"/>
        <v>-5.2687391754472512E-2</v>
      </c>
      <c r="E23" s="176">
        <v>3443908.6439999999</v>
      </c>
      <c r="F23" s="177">
        <v>3194159.6429999997</v>
      </c>
      <c r="G23" s="178">
        <f t="shared" si="1"/>
        <v>-7.2519055183160708E-2</v>
      </c>
      <c r="H23" s="179">
        <f t="shared" si="3"/>
        <v>5.2981985408067693E-2</v>
      </c>
    </row>
    <row r="24" spans="1:8" x14ac:dyDescent="0.25">
      <c r="A24" s="900" t="s">
        <v>293</v>
      </c>
      <c r="B24" s="901">
        <v>381118.54</v>
      </c>
      <c r="C24" s="901">
        <v>360819</v>
      </c>
      <c r="D24" s="899">
        <f t="shared" si="0"/>
        <v>-5.326306088389187E-2</v>
      </c>
      <c r="E24" s="176">
        <v>2630357.4561600001</v>
      </c>
      <c r="F24" s="177">
        <v>2554077.23</v>
      </c>
      <c r="G24" s="178">
        <f t="shared" si="1"/>
        <v>-2.8999946749199583E-2</v>
      </c>
      <c r="H24" s="179">
        <f t="shared" si="3"/>
        <v>4.2364846361856674E-2</v>
      </c>
    </row>
    <row r="25" spans="1:8" x14ac:dyDescent="0.25">
      <c r="A25" s="900" t="s">
        <v>292</v>
      </c>
      <c r="B25" s="901">
        <v>352373.78268399998</v>
      </c>
      <c r="C25" s="901">
        <v>396601.93702800001</v>
      </c>
      <c r="D25" s="899">
        <f t="shared" si="0"/>
        <v>0.12551488367584585</v>
      </c>
      <c r="E25" s="176">
        <v>2379381.3493959997</v>
      </c>
      <c r="F25" s="177">
        <v>2384553.3812250001</v>
      </c>
      <c r="G25" s="178">
        <f t="shared" si="1"/>
        <v>2.1736876395678896E-3</v>
      </c>
      <c r="H25" s="179">
        <f t="shared" si="3"/>
        <v>3.9552929899947846E-2</v>
      </c>
    </row>
    <row r="26" spans="1:8" x14ac:dyDescent="0.25">
      <c r="A26" s="900" t="s">
        <v>841</v>
      </c>
      <c r="B26" s="901">
        <v>153374.6384</v>
      </c>
      <c r="C26" s="901">
        <v>346250.84</v>
      </c>
      <c r="D26" s="899">
        <f t="shared" si="0"/>
        <v>1.2575495115234125</v>
      </c>
      <c r="E26" s="176">
        <v>1360197.8778000001</v>
      </c>
      <c r="F26" s="177">
        <v>2250036.0410000002</v>
      </c>
      <c r="G26" s="178">
        <f t="shared" si="1"/>
        <v>0.65419758236884962</v>
      </c>
      <c r="H26" s="179">
        <f t="shared" si="3"/>
        <v>3.7321671430274352E-2</v>
      </c>
    </row>
    <row r="27" spans="1:8" x14ac:dyDescent="0.25">
      <c r="A27" s="900" t="s">
        <v>840</v>
      </c>
      <c r="B27" s="901">
        <v>299200.44261974999</v>
      </c>
      <c r="C27" s="901">
        <v>290499.68023499998</v>
      </c>
      <c r="D27" s="899">
        <f t="shared" si="0"/>
        <v>-2.9080045164932108E-2</v>
      </c>
      <c r="E27" s="176">
        <v>1771881.3717503538</v>
      </c>
      <c r="F27" s="177">
        <v>2013347.7786581418</v>
      </c>
      <c r="G27" s="178">
        <f t="shared" si="1"/>
        <v>0.13627684717360922</v>
      </c>
      <c r="H27" s="179">
        <f t="shared" si="3"/>
        <v>3.3395689180408063E-2</v>
      </c>
    </row>
    <row r="28" spans="1:8" x14ac:dyDescent="0.25">
      <c r="A28" s="900" t="s">
        <v>842</v>
      </c>
      <c r="B28" s="901">
        <v>277450.99617945799</v>
      </c>
      <c r="C28" s="901">
        <v>245065.95422499999</v>
      </c>
      <c r="D28" s="899">
        <f t="shared" si="0"/>
        <v>-0.11672346612700946</v>
      </c>
      <c r="E28" s="176">
        <v>2109415.9475271581</v>
      </c>
      <c r="F28" s="177">
        <v>1830149.4680720449</v>
      </c>
      <c r="G28" s="178">
        <f t="shared" si="1"/>
        <v>-0.13239042768330911</v>
      </c>
      <c r="H28" s="179">
        <f t="shared" si="3"/>
        <v>3.0356952453667933E-2</v>
      </c>
    </row>
    <row r="29" spans="1:8" x14ac:dyDescent="0.25">
      <c r="A29" s="902" t="s">
        <v>938</v>
      </c>
      <c r="B29" s="903">
        <v>3918762.1291588461</v>
      </c>
      <c r="C29" s="901">
        <v>3880316.0296690003</v>
      </c>
      <c r="D29" s="906">
        <f t="shared" si="0"/>
        <v>-9.8107765214364203E-3</v>
      </c>
      <c r="E29" s="907">
        <v>28763655.731274359</v>
      </c>
      <c r="F29" s="901">
        <v>26370942.638610691</v>
      </c>
      <c r="G29" s="908">
        <f t="shared" si="1"/>
        <v>-8.3185291710403189E-2</v>
      </c>
      <c r="H29" s="179">
        <f t="shared" si="3"/>
        <v>0.43741861842685043</v>
      </c>
    </row>
    <row r="30" spans="1:8" x14ac:dyDescent="0.25">
      <c r="A30" s="893" t="s">
        <v>843</v>
      </c>
      <c r="B30" s="894">
        <f>SUM(B31:B41)</f>
        <v>106722.37920290901</v>
      </c>
      <c r="C30" s="894">
        <f>SUM(C31:C41)</f>
        <v>125134.936195</v>
      </c>
      <c r="D30" s="895">
        <f t="shared" si="0"/>
        <v>0.17252760976293063</v>
      </c>
      <c r="E30" s="896">
        <f>SUM(E31:E41)</f>
        <v>736325.24293817487</v>
      </c>
      <c r="F30" s="894">
        <f>SUM(F31:F41)</f>
        <v>840375.26413740648</v>
      </c>
      <c r="G30" s="897">
        <f t="shared" si="1"/>
        <v>0.14130986571102536</v>
      </c>
      <c r="H30" s="175">
        <f>SUM(H31:H41)</f>
        <v>1.0000000000000002</v>
      </c>
    </row>
    <row r="31" spans="1:8" x14ac:dyDescent="0.25">
      <c r="A31" s="898" t="s">
        <v>279</v>
      </c>
      <c r="B31" s="177">
        <v>23941.098710099999</v>
      </c>
      <c r="C31" s="177">
        <v>47023.378404000003</v>
      </c>
      <c r="D31" s="899">
        <f t="shared" si="0"/>
        <v>0.96412783612818542</v>
      </c>
      <c r="E31" s="909">
        <v>172007.01053609999</v>
      </c>
      <c r="F31" s="901">
        <v>303584.16166884999</v>
      </c>
      <c r="G31" s="908">
        <f t="shared" si="1"/>
        <v>0.76495225818214685</v>
      </c>
      <c r="H31" s="910">
        <f>(F31/$F$30)</f>
        <v>0.36124833110177329</v>
      </c>
    </row>
    <row r="32" spans="1:8" x14ac:dyDescent="0.25">
      <c r="A32" s="898" t="s">
        <v>295</v>
      </c>
      <c r="B32" s="177">
        <v>14820.042165536001</v>
      </c>
      <c r="C32" s="177">
        <v>14618.292056999999</v>
      </c>
      <c r="D32" s="899">
        <f t="shared" si="0"/>
        <v>-1.3613328915161359E-2</v>
      </c>
      <c r="E32" s="909">
        <v>87081.336738475991</v>
      </c>
      <c r="F32" s="901">
        <v>96542.239450120003</v>
      </c>
      <c r="G32" s="908">
        <f t="shared" si="1"/>
        <v>0.10864443594908448</v>
      </c>
      <c r="H32" s="910">
        <f t="shared" ref="H32:H41" si="4">(F32/$F$30)</f>
        <v>0.11487991564008571</v>
      </c>
    </row>
    <row r="33" spans="1:8" x14ac:dyDescent="0.25">
      <c r="A33" s="898" t="s">
        <v>296</v>
      </c>
      <c r="B33" s="177">
        <v>10082.834000000001</v>
      </c>
      <c r="C33" s="177">
        <v>8432.112000000001</v>
      </c>
      <c r="D33" s="899">
        <f t="shared" si="0"/>
        <v>-0.16371607427038862</v>
      </c>
      <c r="E33" s="909">
        <v>62402.895400000001</v>
      </c>
      <c r="F33" s="901">
        <v>51647.586500000005</v>
      </c>
      <c r="G33" s="908">
        <f t="shared" si="1"/>
        <v>-0.17235272227448595</v>
      </c>
      <c r="H33" s="910">
        <f t="shared" si="4"/>
        <v>6.1457766195692438E-2</v>
      </c>
    </row>
    <row r="34" spans="1:8" x14ac:dyDescent="0.25">
      <c r="A34" s="898" t="s">
        <v>299</v>
      </c>
      <c r="B34" s="177">
        <v>7914.837724</v>
      </c>
      <c r="C34" s="177">
        <v>6803.480517</v>
      </c>
      <c r="D34" s="899">
        <f t="shared" si="0"/>
        <v>-0.14041440213360967</v>
      </c>
      <c r="E34" s="909">
        <v>61231.025311999991</v>
      </c>
      <c r="F34" s="901">
        <v>32156.221278000001</v>
      </c>
      <c r="G34" s="908">
        <f t="shared" si="1"/>
        <v>-0.47483777849302061</v>
      </c>
      <c r="H34" s="911">
        <f t="shared" si="4"/>
        <v>3.8264121577883878E-2</v>
      </c>
    </row>
    <row r="35" spans="1:8" x14ac:dyDescent="0.25">
      <c r="A35" s="900" t="s">
        <v>297</v>
      </c>
      <c r="B35" s="901">
        <v>4906.5333540000001</v>
      </c>
      <c r="C35" s="901">
        <v>4709.3742300000004</v>
      </c>
      <c r="D35" s="906">
        <f t="shared" si="0"/>
        <v>-4.0182978444295678E-2</v>
      </c>
      <c r="E35" s="909">
        <v>31587.853112000001</v>
      </c>
      <c r="F35" s="901">
        <v>31749.291926000005</v>
      </c>
      <c r="G35" s="908">
        <f t="shared" si="1"/>
        <v>5.1107877900912228E-3</v>
      </c>
      <c r="H35" s="911">
        <f t="shared" si="4"/>
        <v>3.777989819653807E-2</v>
      </c>
    </row>
    <row r="36" spans="1:8" x14ac:dyDescent="0.25">
      <c r="A36" s="900" t="s">
        <v>320</v>
      </c>
      <c r="B36" s="901">
        <v>4793.8171224000007</v>
      </c>
      <c r="C36" s="901">
        <v>4470.553191</v>
      </c>
      <c r="D36" s="906">
        <f t="shared" si="0"/>
        <v>-6.7433513449958279E-2</v>
      </c>
      <c r="E36" s="909">
        <v>31718.859922299998</v>
      </c>
      <c r="F36" s="901">
        <v>29279.718499899998</v>
      </c>
      <c r="G36" s="908">
        <f t="shared" si="1"/>
        <v>-7.6898773422974048E-2</v>
      </c>
      <c r="H36" s="911">
        <f t="shared" si="4"/>
        <v>3.4841242655986343E-2</v>
      </c>
    </row>
    <row r="37" spans="1:8" x14ac:dyDescent="0.25">
      <c r="A37" s="900" t="s">
        <v>298</v>
      </c>
      <c r="B37" s="901">
        <v>4277.3769199059998</v>
      </c>
      <c r="C37" s="901">
        <v>4254.5052180000002</v>
      </c>
      <c r="D37" s="906">
        <f t="shared" si="0"/>
        <v>-5.3471326783383344E-3</v>
      </c>
      <c r="E37" s="909">
        <v>28015.439879684</v>
      </c>
      <c r="F37" s="901">
        <v>29162.170321778998</v>
      </c>
      <c r="G37" s="908">
        <f t="shared" si="1"/>
        <v>4.093208769948941E-2</v>
      </c>
      <c r="H37" s="911">
        <f t="shared" si="4"/>
        <v>3.4701366837245229E-2</v>
      </c>
    </row>
    <row r="38" spans="1:8" x14ac:dyDescent="0.25">
      <c r="A38" s="900" t="s">
        <v>283</v>
      </c>
      <c r="B38" s="901">
        <v>4338.5230000000001</v>
      </c>
      <c r="C38" s="901">
        <v>4274.03388</v>
      </c>
      <c r="D38" s="906">
        <f t="shared" si="0"/>
        <v>-1.4864302897552965E-2</v>
      </c>
      <c r="E38" s="909">
        <v>37121.299537999999</v>
      </c>
      <c r="F38" s="901">
        <v>28616.711080999998</v>
      </c>
      <c r="G38" s="908">
        <f t="shared" si="1"/>
        <v>-0.22910265973566202</v>
      </c>
      <c r="H38" s="911">
        <f t="shared" si="4"/>
        <v>3.4052300564050147E-2</v>
      </c>
    </row>
    <row r="39" spans="1:8" x14ac:dyDescent="0.25">
      <c r="A39" s="900" t="s">
        <v>300</v>
      </c>
      <c r="B39" s="901">
        <v>3236.0991617199998</v>
      </c>
      <c r="C39" s="901">
        <v>3893.0745069999998</v>
      </c>
      <c r="D39" s="906">
        <f t="shared" si="0"/>
        <v>0.20301459023610852</v>
      </c>
      <c r="E39" s="909">
        <v>28355.11280404</v>
      </c>
      <c r="F39" s="901">
        <v>24812.053537510001</v>
      </c>
      <c r="G39" s="908">
        <f t="shared" si="1"/>
        <v>-0.12495310073410072</v>
      </c>
      <c r="H39" s="910">
        <f t="shared" si="4"/>
        <v>2.9524968899433335E-2</v>
      </c>
    </row>
    <row r="40" spans="1:8" x14ac:dyDescent="0.25">
      <c r="A40" s="900" t="s">
        <v>528</v>
      </c>
      <c r="B40" s="901">
        <v>3272.4712260000001</v>
      </c>
      <c r="C40" s="901">
        <v>2594.6459</v>
      </c>
      <c r="D40" s="906">
        <f t="shared" si="0"/>
        <v>-0.20712949914261525</v>
      </c>
      <c r="E40" s="909">
        <v>25017.856086600001</v>
      </c>
      <c r="F40" s="901">
        <v>22741.143188900001</v>
      </c>
      <c r="G40" s="908">
        <f t="shared" si="1"/>
        <v>-9.1003517240609857E-2</v>
      </c>
      <c r="H40" s="910">
        <f t="shared" si="4"/>
        <v>2.7060700331586255E-2</v>
      </c>
    </row>
    <row r="41" spans="1:8" x14ac:dyDescent="0.25">
      <c r="A41" s="902" t="s">
        <v>925</v>
      </c>
      <c r="B41" s="903">
        <v>25138.745819247</v>
      </c>
      <c r="C41" s="901">
        <v>24061.486290999997</v>
      </c>
      <c r="D41" s="906">
        <f t="shared" si="0"/>
        <v>-4.2852556606949727E-2</v>
      </c>
      <c r="E41" s="907">
        <v>171786.55360897497</v>
      </c>
      <c r="F41" s="901">
        <v>190083.96668534764</v>
      </c>
      <c r="G41" s="178">
        <f t="shared" si="1"/>
        <v>0.10651248710665516</v>
      </c>
      <c r="H41" s="910">
        <f t="shared" si="4"/>
        <v>0.22618938799972549</v>
      </c>
    </row>
    <row r="42" spans="1:8" x14ac:dyDescent="0.25">
      <c r="A42" s="893" t="s">
        <v>844</v>
      </c>
      <c r="B42" s="894">
        <f>SUM(B43:B53)</f>
        <v>289166.78179339378</v>
      </c>
      <c r="C42" s="894">
        <f>SUM(C43:C53)</f>
        <v>297497.45979500003</v>
      </c>
      <c r="D42" s="895">
        <f t="shared" si="0"/>
        <v>2.8809249630749167E-2</v>
      </c>
      <c r="E42" s="896">
        <f>SUM(E43:E53)</f>
        <v>1931255.6546894209</v>
      </c>
      <c r="F42" s="894">
        <f>SUM(F43:F53)</f>
        <v>2092614.7529623585</v>
      </c>
      <c r="G42" s="897">
        <f t="shared" si="1"/>
        <v>8.3551392008163153E-2</v>
      </c>
      <c r="H42" s="175">
        <f>SUM(H43:H53)</f>
        <v>0.99999999999999989</v>
      </c>
    </row>
    <row r="43" spans="1:8" x14ac:dyDescent="0.25">
      <c r="A43" s="898" t="s">
        <v>279</v>
      </c>
      <c r="B43" s="901">
        <v>29679.887284710399</v>
      </c>
      <c r="C43" s="901">
        <v>45401.543319000004</v>
      </c>
      <c r="D43" s="906">
        <f t="shared" si="0"/>
        <v>0.5297074036527295</v>
      </c>
      <c r="E43" s="909">
        <v>198903.94730202178</v>
      </c>
      <c r="F43" s="901">
        <v>293039.75094378856</v>
      </c>
      <c r="G43" s="908">
        <f t="shared" si="1"/>
        <v>0.47327267718235938</v>
      </c>
      <c r="H43" s="910">
        <f>(F43/$F$42)</f>
        <v>0.14003521218081544</v>
      </c>
    </row>
    <row r="44" spans="1:8" x14ac:dyDescent="0.25">
      <c r="A44" s="898" t="s">
        <v>294</v>
      </c>
      <c r="B44" s="901">
        <v>35707.896850415003</v>
      </c>
      <c r="C44" s="901">
        <v>33812.951503000004</v>
      </c>
      <c r="D44" s="906">
        <f t="shared" si="0"/>
        <v>-5.3067962959374805E-2</v>
      </c>
      <c r="E44" s="909">
        <v>189082.39661043652</v>
      </c>
      <c r="F44" s="901">
        <v>227453.36012733052</v>
      </c>
      <c r="G44" s="908">
        <f t="shared" si="1"/>
        <v>0.20293250035300267</v>
      </c>
      <c r="H44" s="910">
        <f t="shared" ref="H44:H53" si="5">(F44/$F$42)</f>
        <v>0.10869337502535609</v>
      </c>
    </row>
    <row r="45" spans="1:8" x14ac:dyDescent="0.25">
      <c r="A45" s="898" t="s">
        <v>283</v>
      </c>
      <c r="B45" s="901">
        <v>22449.423746647801</v>
      </c>
      <c r="C45" s="901">
        <v>19966.953098000002</v>
      </c>
      <c r="D45" s="906">
        <f t="shared" si="0"/>
        <v>-0.11058059559406228</v>
      </c>
      <c r="E45" s="909">
        <v>146118.20046093571</v>
      </c>
      <c r="F45" s="901">
        <v>134828.42524037921</v>
      </c>
      <c r="G45" s="908">
        <f t="shared" si="1"/>
        <v>-7.7264674660257632E-2</v>
      </c>
      <c r="H45" s="910">
        <f t="shared" si="5"/>
        <v>6.4430600543894989E-2</v>
      </c>
    </row>
    <row r="46" spans="1:8" x14ac:dyDescent="0.25">
      <c r="A46" s="898" t="s">
        <v>295</v>
      </c>
      <c r="B46" s="901">
        <v>21818.687250427</v>
      </c>
      <c r="C46" s="901">
        <v>16443.792782</v>
      </c>
      <c r="D46" s="906">
        <f t="shared" si="0"/>
        <v>-0.24634362309408925</v>
      </c>
      <c r="E46" s="909">
        <v>114348.38943522659</v>
      </c>
      <c r="F46" s="901">
        <v>123494.2210799857</v>
      </c>
      <c r="G46" s="908">
        <f t="shared" si="1"/>
        <v>7.9982164068343298E-2</v>
      </c>
      <c r="H46" s="910">
        <f t="shared" si="5"/>
        <v>5.9014312550919441E-2</v>
      </c>
    </row>
    <row r="47" spans="1:8" x14ac:dyDescent="0.25">
      <c r="A47" s="898" t="s">
        <v>293</v>
      </c>
      <c r="B47" s="901">
        <v>16266.315629910399</v>
      </c>
      <c r="C47" s="901">
        <v>14849.337186999999</v>
      </c>
      <c r="D47" s="906">
        <f t="shared" si="0"/>
        <v>-8.7111210377897069E-2</v>
      </c>
      <c r="E47" s="909">
        <v>110853.9030847629</v>
      </c>
      <c r="F47" s="901">
        <v>106952.05378387059</v>
      </c>
      <c r="G47" s="908">
        <f t="shared" si="1"/>
        <v>-3.5198122865451258E-2</v>
      </c>
      <c r="H47" s="910">
        <f t="shared" si="5"/>
        <v>5.1109289768920221E-2</v>
      </c>
    </row>
    <row r="48" spans="1:8" x14ac:dyDescent="0.25">
      <c r="A48" s="900" t="s">
        <v>280</v>
      </c>
      <c r="B48" s="901">
        <v>14847.144987285199</v>
      </c>
      <c r="C48" s="901">
        <v>13893.590779</v>
      </c>
      <c r="D48" s="906">
        <f t="shared" si="0"/>
        <v>-6.4224752240367014E-2</v>
      </c>
      <c r="E48" s="909">
        <v>104181.02055912818</v>
      </c>
      <c r="F48" s="901">
        <v>104103.9662674494</v>
      </c>
      <c r="G48" s="908">
        <f t="shared" si="1"/>
        <v>-7.3961928252612376E-4</v>
      </c>
      <c r="H48" s="910">
        <f t="shared" si="5"/>
        <v>4.9748271209536864E-2</v>
      </c>
    </row>
    <row r="49" spans="1:8" x14ac:dyDescent="0.25">
      <c r="A49" s="900" t="s">
        <v>282</v>
      </c>
      <c r="B49" s="901">
        <v>7597.9854711217004</v>
      </c>
      <c r="C49" s="901">
        <v>13309.312411000001</v>
      </c>
      <c r="D49" s="906">
        <f t="shared" si="0"/>
        <v>0.75168963688938584</v>
      </c>
      <c r="E49" s="909">
        <v>56149.561683370994</v>
      </c>
      <c r="F49" s="901">
        <v>86893.638740484603</v>
      </c>
      <c r="G49" s="908">
        <f t="shared" si="1"/>
        <v>0.54753903922670588</v>
      </c>
      <c r="H49" s="910">
        <f t="shared" si="5"/>
        <v>4.15239539994047E-2</v>
      </c>
    </row>
    <row r="50" spans="1:8" x14ac:dyDescent="0.25">
      <c r="A50" s="900" t="s">
        <v>297</v>
      </c>
      <c r="B50" s="901">
        <v>11074.462622442599</v>
      </c>
      <c r="C50" s="901">
        <v>12243.943107999999</v>
      </c>
      <c r="D50" s="906">
        <f t="shared" si="0"/>
        <v>0.10560155606895334</v>
      </c>
      <c r="E50" s="909">
        <v>79616.576250507103</v>
      </c>
      <c r="F50" s="901">
        <v>80239.839067833818</v>
      </c>
      <c r="G50" s="908">
        <f t="shared" si="1"/>
        <v>7.8283046907928946E-3</v>
      </c>
      <c r="H50" s="910">
        <f t="shared" si="5"/>
        <v>3.8344295792736939E-2</v>
      </c>
    </row>
    <row r="51" spans="1:8" x14ac:dyDescent="0.25">
      <c r="A51" s="900" t="s">
        <v>400</v>
      </c>
      <c r="B51" s="901">
        <v>11406.0074959638</v>
      </c>
      <c r="C51" s="901">
        <v>12592.988664</v>
      </c>
      <c r="D51" s="906">
        <f t="shared" si="0"/>
        <v>0.10406631491836493</v>
      </c>
      <c r="E51" s="909">
        <v>78112.278566947207</v>
      </c>
      <c r="F51" s="901">
        <v>77762.174139292401</v>
      </c>
      <c r="G51" s="908">
        <f t="shared" si="1"/>
        <v>-4.4820665083370173E-3</v>
      </c>
      <c r="H51" s="910">
        <f t="shared" si="5"/>
        <v>3.7160291462731157E-2</v>
      </c>
    </row>
    <row r="52" spans="1:8" x14ac:dyDescent="0.25">
      <c r="A52" s="900" t="s">
        <v>285</v>
      </c>
      <c r="B52" s="901">
        <v>4874.9200847950997</v>
      </c>
      <c r="C52" s="901">
        <v>8889.5574460000007</v>
      </c>
      <c r="D52" s="906">
        <f t="shared" si="0"/>
        <v>0.82352885613993454</v>
      </c>
      <c r="E52" s="909">
        <v>40908.583140082497</v>
      </c>
      <c r="F52" s="901">
        <v>69836.210911582893</v>
      </c>
      <c r="G52" s="908">
        <f t="shared" si="1"/>
        <v>0.70712856694264037</v>
      </c>
      <c r="H52" s="910">
        <f t="shared" si="5"/>
        <v>3.3372703127855223E-2</v>
      </c>
    </row>
    <row r="53" spans="1:8" x14ac:dyDescent="0.25">
      <c r="A53" s="902" t="s">
        <v>939</v>
      </c>
      <c r="B53" s="903">
        <v>113444.05036967478</v>
      </c>
      <c r="C53" s="901">
        <v>106093.48949800001</v>
      </c>
      <c r="D53" s="906">
        <f t="shared" si="0"/>
        <v>-6.4794591234373602E-2</v>
      </c>
      <c r="E53" s="907">
        <v>812980.79759600165</v>
      </c>
      <c r="F53" s="901">
        <v>788011.11266036076</v>
      </c>
      <c r="G53" s="908">
        <f t="shared" si="1"/>
        <v>-3.0713745034909416E-2</v>
      </c>
      <c r="H53" s="910">
        <f t="shared" si="5"/>
        <v>0.37656769433782888</v>
      </c>
    </row>
    <row r="54" spans="1:8" x14ac:dyDescent="0.25">
      <c r="A54" s="893" t="s">
        <v>845</v>
      </c>
      <c r="B54" s="894">
        <f>SUM(B55:B65)</f>
        <v>26066.796739928999</v>
      </c>
      <c r="C54" s="894">
        <f>SUM(C55:C65)</f>
        <v>26330.830792999997</v>
      </c>
      <c r="D54" s="895">
        <f t="shared" si="0"/>
        <v>1.0129133077044026E-2</v>
      </c>
      <c r="E54" s="896">
        <f>SUM(E55:E65)</f>
        <v>166919.85109403398</v>
      </c>
      <c r="F54" s="894">
        <f>SUM(F55:F65)</f>
        <v>178220.17936665937</v>
      </c>
      <c r="G54" s="897">
        <f t="shared" si="1"/>
        <v>6.769912744685698E-2</v>
      </c>
      <c r="H54" s="175">
        <f>SUM(H55:H65)</f>
        <v>1</v>
      </c>
    </row>
    <row r="55" spans="1:8" x14ac:dyDescent="0.25">
      <c r="A55" s="898" t="s">
        <v>295</v>
      </c>
      <c r="B55" s="177">
        <v>2837.6198878719997</v>
      </c>
      <c r="C55" s="177">
        <v>2498.0608030000003</v>
      </c>
      <c r="D55" s="899">
        <f t="shared" si="0"/>
        <v>-0.11966334403112851</v>
      </c>
      <c r="E55" s="176">
        <v>14812.770565367999</v>
      </c>
      <c r="F55" s="177">
        <v>16793.826367865004</v>
      </c>
      <c r="G55" s="178">
        <f t="shared" si="1"/>
        <v>0.13373972098971676</v>
      </c>
      <c r="H55" s="179">
        <f>(F55/$F$54)</f>
        <v>9.4230779183059873E-2</v>
      </c>
    </row>
    <row r="56" spans="1:8" x14ac:dyDescent="0.25">
      <c r="A56" s="898" t="s">
        <v>297</v>
      </c>
      <c r="B56" s="177">
        <v>2231.7341070000002</v>
      </c>
      <c r="C56" s="177">
        <v>2402.8685459999997</v>
      </c>
      <c r="D56" s="899">
        <f t="shared" si="0"/>
        <v>7.6682270734324293E-2</v>
      </c>
      <c r="E56" s="176">
        <v>16136.709854000001</v>
      </c>
      <c r="F56" s="177">
        <v>16082.704029999999</v>
      </c>
      <c r="G56" s="178">
        <f t="shared" si="1"/>
        <v>-3.3467679897965443E-3</v>
      </c>
      <c r="H56" s="179">
        <f t="shared" ref="H56:H65" si="6">(F56/$F$54)</f>
        <v>9.0240645515861709E-2</v>
      </c>
    </row>
    <row r="57" spans="1:8" x14ac:dyDescent="0.25">
      <c r="A57" s="898" t="s">
        <v>298</v>
      </c>
      <c r="B57" s="177">
        <v>1948.382403217</v>
      </c>
      <c r="C57" s="177">
        <v>2471.1671679999999</v>
      </c>
      <c r="D57" s="899">
        <f t="shared" si="0"/>
        <v>0.26831733027347354</v>
      </c>
      <c r="E57" s="176">
        <v>11410.694726658001</v>
      </c>
      <c r="F57" s="177">
        <v>14884.849849100001</v>
      </c>
      <c r="G57" s="178">
        <f t="shared" si="1"/>
        <v>0.30446482056220264</v>
      </c>
      <c r="H57" s="179">
        <f t="shared" si="6"/>
        <v>8.3519441524502205E-2</v>
      </c>
    </row>
    <row r="58" spans="1:8" x14ac:dyDescent="0.25">
      <c r="A58" s="898" t="s">
        <v>301</v>
      </c>
      <c r="B58" s="177">
        <v>1876.2924798000001</v>
      </c>
      <c r="C58" s="177">
        <v>1883.4267579999998</v>
      </c>
      <c r="D58" s="899">
        <f t="shared" si="0"/>
        <v>3.8023273433149206E-3</v>
      </c>
      <c r="E58" s="176">
        <v>11314.618780300001</v>
      </c>
      <c r="F58" s="177">
        <v>12771.1539263</v>
      </c>
      <c r="G58" s="178">
        <f t="shared" si="1"/>
        <v>0.12873037742429172</v>
      </c>
      <c r="H58" s="179">
        <f t="shared" si="6"/>
        <v>7.1659415738918111E-2</v>
      </c>
    </row>
    <row r="59" spans="1:8" x14ac:dyDescent="0.25">
      <c r="A59" s="900" t="s">
        <v>294</v>
      </c>
      <c r="B59" s="901">
        <v>2422.6807853</v>
      </c>
      <c r="C59" s="901">
        <v>1838.1777510000002</v>
      </c>
      <c r="D59" s="899">
        <f t="shared" si="0"/>
        <v>-0.24126291744523864</v>
      </c>
      <c r="E59" s="176">
        <v>13150.179457779999</v>
      </c>
      <c r="F59" s="177">
        <v>11976.264331399998</v>
      </c>
      <c r="G59" s="178">
        <f t="shared" si="1"/>
        <v>-8.9269894007832848E-2</v>
      </c>
      <c r="H59" s="179">
        <f t="shared" si="6"/>
        <v>6.7199260902777794E-2</v>
      </c>
    </row>
    <row r="60" spans="1:8" x14ac:dyDescent="0.25">
      <c r="A60" s="900" t="s">
        <v>302</v>
      </c>
      <c r="B60" s="901">
        <v>1191.2471436999999</v>
      </c>
      <c r="C60" s="901">
        <v>1081.6554719999999</v>
      </c>
      <c r="D60" s="899">
        <f t="shared" si="0"/>
        <v>-9.1997426629380652E-2</v>
      </c>
      <c r="E60" s="176">
        <v>7887.2613488999996</v>
      </c>
      <c r="F60" s="177">
        <v>9563.2114184000002</v>
      </c>
      <c r="G60" s="178">
        <f t="shared" si="1"/>
        <v>0.21248821300104856</v>
      </c>
      <c r="H60" s="905">
        <f t="shared" si="6"/>
        <v>5.3659532003529353E-2</v>
      </c>
    </row>
    <row r="61" spans="1:8" x14ac:dyDescent="0.25">
      <c r="A61" s="900" t="s">
        <v>846</v>
      </c>
      <c r="B61" s="901">
        <v>1532.626385</v>
      </c>
      <c r="C61" s="901">
        <v>1401.988681</v>
      </c>
      <c r="D61" s="899">
        <f t="shared" si="0"/>
        <v>-8.5237801775153429E-2</v>
      </c>
      <c r="E61" s="176">
        <v>10767.099261999998</v>
      </c>
      <c r="F61" s="177">
        <v>9550.4767740000007</v>
      </c>
      <c r="G61" s="178">
        <f t="shared" si="1"/>
        <v>-0.11299445267434161</v>
      </c>
      <c r="H61" s="905">
        <f t="shared" si="6"/>
        <v>5.3588077444089145E-2</v>
      </c>
    </row>
    <row r="62" spans="1:8" x14ac:dyDescent="0.25">
      <c r="A62" s="900" t="s">
        <v>400</v>
      </c>
      <c r="B62" s="901">
        <v>1024.2756651499999</v>
      </c>
      <c r="C62" s="901">
        <v>1483.909815</v>
      </c>
      <c r="D62" s="899">
        <f t="shared" si="0"/>
        <v>0.44874067156783326</v>
      </c>
      <c r="E62" s="176">
        <v>5231.0313002479998</v>
      </c>
      <c r="F62" s="177">
        <v>9235.9519960850012</v>
      </c>
      <c r="G62" s="178">
        <f t="shared" si="1"/>
        <v>0.76560824548060546</v>
      </c>
      <c r="H62" s="179">
        <f t="shared" si="6"/>
        <v>5.182326731409867E-2</v>
      </c>
    </row>
    <row r="63" spans="1:8" x14ac:dyDescent="0.25">
      <c r="A63" s="900" t="s">
        <v>528</v>
      </c>
      <c r="B63" s="901">
        <v>818.40580319999992</v>
      </c>
      <c r="C63" s="901">
        <v>814.17751900000007</v>
      </c>
      <c r="D63" s="899">
        <f t="shared" si="0"/>
        <v>-5.1664885359647807E-3</v>
      </c>
      <c r="E63" s="176">
        <v>8398.1298739999984</v>
      </c>
      <c r="F63" s="177">
        <v>7746.7608191999998</v>
      </c>
      <c r="G63" s="178">
        <f t="shared" si="1"/>
        <v>-7.7561202859768821E-2</v>
      </c>
      <c r="H63" s="179">
        <f t="shared" si="6"/>
        <v>4.3467360692429138E-2</v>
      </c>
    </row>
    <row r="64" spans="1:8" x14ac:dyDescent="0.25">
      <c r="A64" s="900" t="s">
        <v>279</v>
      </c>
      <c r="B64" s="901">
        <v>89.214839999999995</v>
      </c>
      <c r="C64" s="901">
        <v>808.91373699999997</v>
      </c>
      <c r="D64" s="899">
        <f t="shared" si="0"/>
        <v>8.067031191223343</v>
      </c>
      <c r="E64" s="176">
        <v>497.38382939999997</v>
      </c>
      <c r="F64" s="177">
        <v>7227.5199191999991</v>
      </c>
      <c r="G64" s="178" t="s">
        <v>246</v>
      </c>
      <c r="H64" s="179">
        <f t="shared" si="6"/>
        <v>4.0553880850554745E-2</v>
      </c>
    </row>
    <row r="65" spans="1:8" x14ac:dyDescent="0.25">
      <c r="A65" s="902" t="s">
        <v>926</v>
      </c>
      <c r="B65" s="903">
        <v>10094.317239689999</v>
      </c>
      <c r="C65" s="901">
        <v>9646.4845429999987</v>
      </c>
      <c r="D65" s="906">
        <f t="shared" si="0"/>
        <v>-4.4364832811986547E-2</v>
      </c>
      <c r="E65" s="907">
        <v>67313.972095379984</v>
      </c>
      <c r="F65" s="901">
        <v>62387.459935109386</v>
      </c>
      <c r="G65" s="178">
        <f t="shared" si="1"/>
        <v>-7.3187066621028057E-2</v>
      </c>
      <c r="H65" s="179">
        <f t="shared" si="6"/>
        <v>0.35005833883017934</v>
      </c>
    </row>
    <row r="66" spans="1:8" x14ac:dyDescent="0.25">
      <c r="A66" s="912" t="s">
        <v>847</v>
      </c>
      <c r="B66" s="894">
        <f>SUM(B67:B68)</f>
        <v>1041562.64579</v>
      </c>
      <c r="C66" s="894">
        <f>SUM(C67:C68)</f>
        <v>1040961.796982</v>
      </c>
      <c r="D66" s="895">
        <f t="shared" si="0"/>
        <v>-5.7687246218805343E-4</v>
      </c>
      <c r="E66" s="896">
        <f>SUM(E67:E68)</f>
        <v>7857312.8106919993</v>
      </c>
      <c r="F66" s="894">
        <f>SUM(F67:F68)</f>
        <v>6092975.9230469996</v>
      </c>
      <c r="G66" s="897">
        <f t="shared" si="1"/>
        <v>-0.22454711046302522</v>
      </c>
      <c r="H66" s="175">
        <f>SUM(H67:H68)</f>
        <v>1</v>
      </c>
    </row>
    <row r="67" spans="1:8" x14ac:dyDescent="0.25">
      <c r="A67" s="898" t="s">
        <v>305</v>
      </c>
      <c r="B67" s="177">
        <v>1030214.589</v>
      </c>
      <c r="C67" s="1020">
        <v>1018129.4808</v>
      </c>
      <c r="D67" s="899">
        <f t="shared" si="0"/>
        <v>-1.1730670802993275E-2</v>
      </c>
      <c r="E67" s="176">
        <v>7741686.5732999993</v>
      </c>
      <c r="F67" s="177">
        <v>5962035.7491809996</v>
      </c>
      <c r="G67" s="178">
        <f t="shared" si="1"/>
        <v>-0.22987895560855795</v>
      </c>
      <c r="H67" s="179">
        <f>(F67/$F$66)</f>
        <v>0.97850965184833372</v>
      </c>
    </row>
    <row r="68" spans="1:8" x14ac:dyDescent="0.25">
      <c r="A68" s="898" t="s">
        <v>299</v>
      </c>
      <c r="B68" s="177">
        <v>11348.056790000001</v>
      </c>
      <c r="C68" s="177">
        <v>22832.316181999999</v>
      </c>
      <c r="D68" s="899">
        <f t="shared" si="0"/>
        <v>1.0120022841373177</v>
      </c>
      <c r="E68" s="913">
        <v>115626.23739200001</v>
      </c>
      <c r="F68" s="914">
        <v>130940.17386599998</v>
      </c>
      <c r="G68" s="178">
        <f t="shared" si="1"/>
        <v>0.13244343861231203</v>
      </c>
      <c r="H68" s="179">
        <f>(F68/$F$66)</f>
        <v>2.1490348151666238E-2</v>
      </c>
    </row>
    <row r="69" spans="1:8" x14ac:dyDescent="0.25">
      <c r="A69" s="912" t="s">
        <v>848</v>
      </c>
      <c r="B69" s="894">
        <f>B70</f>
        <v>2820.0151000000001</v>
      </c>
      <c r="C69" s="894">
        <f>C70</f>
        <v>3033.0751999999998</v>
      </c>
      <c r="D69" s="895">
        <f t="shared" si="0"/>
        <v>7.5552822394461538E-2</v>
      </c>
      <c r="E69" s="896">
        <f>E70</f>
        <v>19144.9735</v>
      </c>
      <c r="F69" s="894">
        <f>F70</f>
        <v>19479.14014</v>
      </c>
      <c r="G69" s="897">
        <f t="shared" si="1"/>
        <v>1.745453656543319E-2</v>
      </c>
      <c r="H69" s="175">
        <f>SUM(H70)</f>
        <v>1</v>
      </c>
    </row>
    <row r="70" spans="1:8" x14ac:dyDescent="0.25">
      <c r="A70" s="900" t="s">
        <v>306</v>
      </c>
      <c r="B70" s="915">
        <v>2820.0151000000001</v>
      </c>
      <c r="C70" s="901">
        <v>3033.0751999999998</v>
      </c>
      <c r="D70" s="899">
        <f t="shared" ref="D70:D81" si="7">(C70-B70)/B70</f>
        <v>7.5552822394461538E-2</v>
      </c>
      <c r="E70" s="916">
        <v>19144.9735</v>
      </c>
      <c r="F70" s="177">
        <v>19479.14014</v>
      </c>
      <c r="G70" s="178">
        <f t="shared" ref="G70:G84" si="8">(F70-E70)/E70</f>
        <v>1.745453656543319E-2</v>
      </c>
      <c r="H70" s="179">
        <f>(F70/$F$69)</f>
        <v>1</v>
      </c>
    </row>
    <row r="71" spans="1:8" x14ac:dyDescent="0.25">
      <c r="A71" s="912" t="s">
        <v>849</v>
      </c>
      <c r="B71" s="894">
        <f>SUM(B72:B76)</f>
        <v>3801.1640480400001</v>
      </c>
      <c r="C71" s="894">
        <f>SUM(C72:C76)</f>
        <v>3136.8209670000006</v>
      </c>
      <c r="D71" s="895">
        <f t="shared" si="7"/>
        <v>-0.17477358847023605</v>
      </c>
      <c r="E71" s="896">
        <f>SUM(E72:E76)</f>
        <v>24357.129152704998</v>
      </c>
      <c r="F71" s="894">
        <f>SUM(F72:F76)</f>
        <v>22794.190983976099</v>
      </c>
      <c r="G71" s="897">
        <f t="shared" si="8"/>
        <v>-6.4167585552886292E-2</v>
      </c>
      <c r="H71" s="175">
        <f>SUM(H72:H76)</f>
        <v>1</v>
      </c>
    </row>
    <row r="72" spans="1:8" x14ac:dyDescent="0.25">
      <c r="A72" s="898" t="s">
        <v>280</v>
      </c>
      <c r="B72" s="177">
        <v>1200.6340782</v>
      </c>
      <c r="C72" s="177">
        <v>1234.802214</v>
      </c>
      <c r="D72" s="899">
        <f t="shared" si="7"/>
        <v>2.8458409119309032E-2</v>
      </c>
      <c r="E72" s="176">
        <v>7957.2434697000008</v>
      </c>
      <c r="F72" s="177">
        <v>8450.0727275999998</v>
      </c>
      <c r="G72" s="178">
        <f t="shared" si="8"/>
        <v>6.1934671193186366E-2</v>
      </c>
      <c r="H72" s="179">
        <f>(F72/$F$71)</f>
        <v>0.37071167533606464</v>
      </c>
    </row>
    <row r="73" spans="1:8" x14ac:dyDescent="0.25">
      <c r="A73" s="898" t="s">
        <v>278</v>
      </c>
      <c r="B73" s="177">
        <v>921.94243349999999</v>
      </c>
      <c r="C73" s="177">
        <v>776.54232400000001</v>
      </c>
      <c r="D73" s="899">
        <f t="shared" si="7"/>
        <v>-0.15771061642971876</v>
      </c>
      <c r="E73" s="176">
        <v>5108.1303390000003</v>
      </c>
      <c r="F73" s="177">
        <v>5477.1723145000005</v>
      </c>
      <c r="G73" s="178">
        <f t="shared" si="8"/>
        <v>7.224599824370305E-2</v>
      </c>
      <c r="H73" s="179">
        <f t="shared" ref="H73:H76" si="9">(F73/$F$71)</f>
        <v>0.24028807683283662</v>
      </c>
    </row>
    <row r="74" spans="1:8" x14ac:dyDescent="0.25">
      <c r="A74" s="898" t="s">
        <v>281</v>
      </c>
      <c r="B74" s="177">
        <v>305.01587699999999</v>
      </c>
      <c r="C74" s="177">
        <v>371.612189</v>
      </c>
      <c r="D74" s="899">
        <f t="shared" si="7"/>
        <v>0.21833719823050396</v>
      </c>
      <c r="E74" s="913">
        <v>3398.4630471249998</v>
      </c>
      <c r="F74" s="914">
        <v>2737.8359852460999</v>
      </c>
      <c r="G74" s="178">
        <f t="shared" si="8"/>
        <v>-0.19438995002101642</v>
      </c>
      <c r="H74" s="179">
        <f t="shared" si="9"/>
        <v>0.1201111277505198</v>
      </c>
    </row>
    <row r="75" spans="1:8" x14ac:dyDescent="0.25">
      <c r="A75" s="900" t="s">
        <v>279</v>
      </c>
      <c r="B75" s="901">
        <v>881.7799248</v>
      </c>
      <c r="C75" s="901">
        <v>226.92296200000001</v>
      </c>
      <c r="D75" s="899">
        <f t="shared" si="7"/>
        <v>-0.74265351748457042</v>
      </c>
      <c r="E75" s="913">
        <v>4595.8896196999995</v>
      </c>
      <c r="F75" s="914">
        <v>2486.2516989999999</v>
      </c>
      <c r="G75" s="178">
        <f t="shared" si="8"/>
        <v>-0.45902710797430074</v>
      </c>
      <c r="H75" s="179">
        <f t="shared" si="9"/>
        <v>0.10907391715493608</v>
      </c>
    </row>
    <row r="76" spans="1:8" x14ac:dyDescent="0.25">
      <c r="A76" s="900" t="s">
        <v>940</v>
      </c>
      <c r="B76" s="917">
        <v>491.79173453999999</v>
      </c>
      <c r="C76" s="901">
        <v>526.94127800000001</v>
      </c>
      <c r="D76" s="906">
        <f t="shared" si="7"/>
        <v>7.1472416047978785E-2</v>
      </c>
      <c r="E76" s="909">
        <v>3297.40267718</v>
      </c>
      <c r="F76" s="901">
        <v>3642.85825763</v>
      </c>
      <c r="G76" s="908">
        <f t="shared" si="8"/>
        <v>0.10476596711731917</v>
      </c>
      <c r="H76" s="910">
        <f t="shared" si="9"/>
        <v>0.15981520292564289</v>
      </c>
    </row>
    <row r="77" spans="1:8" x14ac:dyDescent="0.25">
      <c r="A77" s="912" t="s">
        <v>850</v>
      </c>
      <c r="B77" s="894">
        <f>SUM(B78:B85)</f>
        <v>3995.9850443999999</v>
      </c>
      <c r="C77" s="894">
        <f>SUM(C78:C85)</f>
        <v>2570.4628929999999</v>
      </c>
      <c r="D77" s="895">
        <f t="shared" si="7"/>
        <v>-0.35673861027026021</v>
      </c>
      <c r="E77" s="896">
        <f>SUM(E78:E85)</f>
        <v>17675.055585479997</v>
      </c>
      <c r="F77" s="894">
        <f>SUM(F78:F85)</f>
        <v>16256.337705000002</v>
      </c>
      <c r="G77" s="897">
        <f t="shared" si="8"/>
        <v>-8.0266671503170114E-2</v>
      </c>
      <c r="H77" s="175">
        <f>SUM(H78:H85)</f>
        <v>1</v>
      </c>
    </row>
    <row r="78" spans="1:8" x14ac:dyDescent="0.25">
      <c r="A78" s="900" t="s">
        <v>287</v>
      </c>
      <c r="B78" s="918">
        <v>2569.5971380000001</v>
      </c>
      <c r="C78" s="901">
        <v>1742.488433</v>
      </c>
      <c r="D78" s="899">
        <f t="shared" si="7"/>
        <v>-0.32188263785340504</v>
      </c>
      <c r="E78" s="919">
        <v>9950.4837246000006</v>
      </c>
      <c r="F78" s="177">
        <v>10556.055877500001</v>
      </c>
      <c r="G78" s="178">
        <f t="shared" si="8"/>
        <v>6.0858564232699509E-2</v>
      </c>
      <c r="H78" s="179">
        <f>(F78/$F$77)</f>
        <v>0.64935018385188004</v>
      </c>
    </row>
    <row r="79" spans="1:8" x14ac:dyDescent="0.25">
      <c r="A79" s="900" t="s">
        <v>283</v>
      </c>
      <c r="B79" s="901">
        <v>1310.7878000000001</v>
      </c>
      <c r="C79" s="901">
        <v>675.18524000000002</v>
      </c>
      <c r="D79" s="899">
        <f t="shared" si="7"/>
        <v>-0.48490118690454703</v>
      </c>
      <c r="E79" s="176">
        <v>6853.0369360000004</v>
      </c>
      <c r="F79" s="177">
        <v>4475.3876280000004</v>
      </c>
      <c r="G79" s="178">
        <f t="shared" si="8"/>
        <v>-0.34694826982616456</v>
      </c>
      <c r="H79" s="179">
        <f t="shared" ref="H79:H84" si="10">(F79/$F$77)</f>
        <v>0.27530109851393492</v>
      </c>
    </row>
    <row r="80" spans="1:8" x14ac:dyDescent="0.25">
      <c r="A80" s="900" t="s">
        <v>303</v>
      </c>
      <c r="B80" s="901">
        <v>83.141002</v>
      </c>
      <c r="C80" s="901">
        <v>94.438706999999994</v>
      </c>
      <c r="D80" s="899">
        <f t="shared" si="7"/>
        <v>0.13588608181556427</v>
      </c>
      <c r="E80" s="176">
        <v>602.11898699999995</v>
      </c>
      <c r="F80" s="177">
        <v>802.49481100000003</v>
      </c>
      <c r="G80" s="178">
        <f t="shared" si="8"/>
        <v>0.33278443019768134</v>
      </c>
      <c r="H80" s="179">
        <f t="shared" si="10"/>
        <v>4.9365043071981383E-2</v>
      </c>
    </row>
    <row r="81" spans="1:9" x14ac:dyDescent="0.25">
      <c r="A81" s="900" t="s">
        <v>294</v>
      </c>
      <c r="B81" s="901">
        <v>31.1244774</v>
      </c>
      <c r="C81" s="901">
        <v>54.096688</v>
      </c>
      <c r="D81" s="899">
        <f t="shared" si="7"/>
        <v>0.73807538371712544</v>
      </c>
      <c r="E81" s="176">
        <v>243.95309039999998</v>
      </c>
      <c r="F81" s="177">
        <v>398.43860949999998</v>
      </c>
      <c r="G81" s="178">
        <f t="shared" si="8"/>
        <v>0.63325911898347498</v>
      </c>
      <c r="H81" s="179">
        <f t="shared" si="10"/>
        <v>2.4509739938378079E-2</v>
      </c>
    </row>
    <row r="82" spans="1:9" x14ac:dyDescent="0.25">
      <c r="A82" s="900" t="s">
        <v>800</v>
      </c>
      <c r="B82" s="920">
        <v>0</v>
      </c>
      <c r="C82" s="920">
        <v>3.8618250000000001</v>
      </c>
      <c r="D82" s="899" t="s">
        <v>246</v>
      </c>
      <c r="E82" s="176">
        <v>2.0419200000000002</v>
      </c>
      <c r="F82" s="177">
        <v>16.077293999999998</v>
      </c>
      <c r="G82" s="178">
        <f t="shared" si="8"/>
        <v>6.8736160084626219</v>
      </c>
      <c r="H82" s="179">
        <f t="shared" si="10"/>
        <v>9.8898622135876668E-4</v>
      </c>
    </row>
    <row r="83" spans="1:9" x14ac:dyDescent="0.25">
      <c r="A83" s="900" t="s">
        <v>851</v>
      </c>
      <c r="B83" s="920">
        <v>0.84319999999999995</v>
      </c>
      <c r="C83" s="920">
        <v>0.39200000000000002</v>
      </c>
      <c r="D83" s="899">
        <f>(C83-B83)/B83</f>
        <v>-0.53510436432637565</v>
      </c>
      <c r="E83" s="924">
        <v>5.41906</v>
      </c>
      <c r="F83" s="921">
        <v>5.2055000000000007</v>
      </c>
      <c r="G83" s="178">
        <f t="shared" si="8"/>
        <v>-3.940904880182159E-2</v>
      </c>
      <c r="H83" s="905">
        <f t="shared" si="10"/>
        <v>3.2021357420490424E-4</v>
      </c>
    </row>
    <row r="84" spans="1:9" x14ac:dyDescent="0.25">
      <c r="A84" s="900" t="s">
        <v>852</v>
      </c>
      <c r="B84" s="920">
        <v>0</v>
      </c>
      <c r="C84" s="920">
        <v>0</v>
      </c>
      <c r="D84" s="899" t="s">
        <v>247</v>
      </c>
      <c r="E84" s="176">
        <v>16.869692800000003</v>
      </c>
      <c r="F84" s="177">
        <v>2.6779850000000001</v>
      </c>
      <c r="G84" s="178">
        <f t="shared" si="8"/>
        <v>-0.84125466706779628</v>
      </c>
      <c r="H84" s="905">
        <f t="shared" si="10"/>
        <v>1.6473482826186156E-4</v>
      </c>
    </row>
    <row r="85" spans="1:9" x14ac:dyDescent="0.25">
      <c r="A85" s="900" t="s">
        <v>853</v>
      </c>
      <c r="B85" s="920">
        <v>0.491427</v>
      </c>
      <c r="C85" s="901">
        <v>0</v>
      </c>
      <c r="D85" s="899" t="s">
        <v>247</v>
      </c>
      <c r="E85" s="176">
        <v>1.1321746800000001</v>
      </c>
      <c r="F85" s="921">
        <v>0</v>
      </c>
      <c r="G85" s="178" t="s">
        <v>247</v>
      </c>
      <c r="H85" s="905" t="s">
        <v>247</v>
      </c>
      <c r="I85" s="1021"/>
    </row>
    <row r="86" spans="1:9" x14ac:dyDescent="0.25">
      <c r="A86" s="912" t="s">
        <v>854</v>
      </c>
      <c r="B86" s="894">
        <f>SUM(B87:B92)</f>
        <v>23.380024299999999</v>
      </c>
      <c r="C86" s="894">
        <f>SUM(C87:C92)</f>
        <v>24.526831000000001</v>
      </c>
      <c r="D86" s="895">
        <f>(C86-B86)/B86</f>
        <v>4.905070607646899E-2</v>
      </c>
      <c r="E86" s="896">
        <f>SUM(E87:E92)</f>
        <v>156.15900409999998</v>
      </c>
      <c r="F86" s="894">
        <f>SUM(F87:F92)</f>
        <v>150.48968680000002</v>
      </c>
      <c r="G86" s="897">
        <f t="shared" ref="G86:G91" si="11">(F86-E86)/E86</f>
        <v>-3.6304773667546468E-2</v>
      </c>
      <c r="H86" s="175">
        <f>SUM(H87:H92)</f>
        <v>1</v>
      </c>
    </row>
    <row r="87" spans="1:9" x14ac:dyDescent="0.25">
      <c r="A87" s="900" t="s">
        <v>297</v>
      </c>
      <c r="B87" s="901">
        <v>13.922082</v>
      </c>
      <c r="C87" s="901">
        <v>18.831792</v>
      </c>
      <c r="D87" s="899">
        <f>(C87-B87)/B87</f>
        <v>0.35265630528537328</v>
      </c>
      <c r="E87" s="176">
        <v>98.128845999999996</v>
      </c>
      <c r="F87" s="177">
        <v>109.41370000000001</v>
      </c>
      <c r="G87" s="178">
        <f t="shared" si="11"/>
        <v>0.11500037409998698</v>
      </c>
      <c r="H87" s="179">
        <f>(F87/$F$86)</f>
        <v>0.72705115098957063</v>
      </c>
    </row>
    <row r="88" spans="1:9" x14ac:dyDescent="0.25">
      <c r="A88" s="900" t="s">
        <v>607</v>
      </c>
      <c r="B88" s="901">
        <v>5.5306100000000002</v>
      </c>
      <c r="C88" s="901">
        <v>3.8742030000000001</v>
      </c>
      <c r="D88" s="899">
        <f>(C88-B88)/B88</f>
        <v>-0.29949806621692726</v>
      </c>
      <c r="E88" s="176">
        <v>38.829276000000007</v>
      </c>
      <c r="F88" s="177">
        <v>28.6043448</v>
      </c>
      <c r="G88" s="178">
        <f t="shared" si="11"/>
        <v>-0.26333046230375262</v>
      </c>
      <c r="H88" s="179">
        <f t="shared" ref="H88:H91" si="12">(F88/$F$86)</f>
        <v>0.19007511682853737</v>
      </c>
    </row>
    <row r="89" spans="1:9" x14ac:dyDescent="0.25">
      <c r="A89" s="900" t="s">
        <v>304</v>
      </c>
      <c r="B89" s="920">
        <v>3.4448569999999998</v>
      </c>
      <c r="C89" s="920">
        <v>1.4939100000000001</v>
      </c>
      <c r="D89" s="899">
        <f>(C89-B89)/B89</f>
        <v>-0.56633613528805404</v>
      </c>
      <c r="E89" s="176">
        <v>16.726027000000002</v>
      </c>
      <c r="F89" s="177">
        <v>9.4155700000000007</v>
      </c>
      <c r="G89" s="178">
        <f t="shared" si="11"/>
        <v>-0.43707074011060726</v>
      </c>
      <c r="H89" s="179">
        <f t="shared" si="12"/>
        <v>6.2566214338084458E-2</v>
      </c>
    </row>
    <row r="90" spans="1:9" x14ac:dyDescent="0.25">
      <c r="A90" s="900" t="s">
        <v>303</v>
      </c>
      <c r="B90" s="922">
        <v>0</v>
      </c>
      <c r="C90" s="923">
        <v>0.28692600000000001</v>
      </c>
      <c r="D90" s="899" t="s">
        <v>246</v>
      </c>
      <c r="E90" s="924">
        <v>0.93070399999999998</v>
      </c>
      <c r="F90" s="921">
        <v>2.4109720000000001</v>
      </c>
      <c r="G90" s="178">
        <f t="shared" si="11"/>
        <v>1.5904820437002529</v>
      </c>
      <c r="H90" s="179">
        <f t="shared" si="12"/>
        <v>1.602084535669324E-2</v>
      </c>
    </row>
    <row r="91" spans="1:9" x14ac:dyDescent="0.25">
      <c r="A91" s="900" t="s">
        <v>851</v>
      </c>
      <c r="B91" s="922">
        <v>0.20399999999999999</v>
      </c>
      <c r="C91" s="922">
        <v>0.04</v>
      </c>
      <c r="D91" s="899">
        <f>(C91-B91)/B91</f>
        <v>-0.8039215686274509</v>
      </c>
      <c r="E91" s="924">
        <v>0.92979999999999996</v>
      </c>
      <c r="F91" s="921">
        <v>0.64510000000000012</v>
      </c>
      <c r="G91" s="178">
        <f t="shared" si="11"/>
        <v>-0.30619488061948791</v>
      </c>
      <c r="H91" s="179">
        <f t="shared" si="12"/>
        <v>4.2866724871142466E-3</v>
      </c>
    </row>
    <row r="92" spans="1:9" x14ac:dyDescent="0.25">
      <c r="A92" s="900" t="s">
        <v>853</v>
      </c>
      <c r="B92" s="920">
        <v>0.27847529999999998</v>
      </c>
      <c r="C92" s="920">
        <v>0</v>
      </c>
      <c r="D92" s="899" t="s">
        <v>247</v>
      </c>
      <c r="E92" s="924">
        <v>0.61435109999999993</v>
      </c>
      <c r="F92" s="921">
        <v>0</v>
      </c>
      <c r="G92" s="178" t="s">
        <v>247</v>
      </c>
      <c r="H92" s="179" t="s">
        <v>247</v>
      </c>
    </row>
    <row r="93" spans="1:9" x14ac:dyDescent="0.25">
      <c r="A93" s="912" t="s">
        <v>855</v>
      </c>
      <c r="B93" s="894">
        <f>SUM(B94:B96)</f>
        <v>26.369333999999998</v>
      </c>
      <c r="C93" s="894">
        <f>SUM(C94:C96)</f>
        <v>27.761948999999998</v>
      </c>
      <c r="D93" s="895">
        <f t="shared" ref="D93:D102" si="13">(C93-B93)/B93</f>
        <v>5.2811914021036681E-2</v>
      </c>
      <c r="E93" s="896">
        <f>SUM(E94:E96)</f>
        <v>178.723028</v>
      </c>
      <c r="F93" s="894">
        <f>SUM(F94:F96)</f>
        <v>196.947372</v>
      </c>
      <c r="G93" s="897">
        <f t="shared" ref="G93:G102" si="14">(F93-E93)/E93</f>
        <v>0.10196975848014393</v>
      </c>
      <c r="H93" s="175">
        <f>SUM(H94:H96)</f>
        <v>1</v>
      </c>
    </row>
    <row r="94" spans="1:9" x14ac:dyDescent="0.25">
      <c r="A94" s="900" t="s">
        <v>846</v>
      </c>
      <c r="B94" s="901">
        <v>15.259062</v>
      </c>
      <c r="C94" s="901">
        <v>15.999438</v>
      </c>
      <c r="D94" s="899">
        <f t="shared" si="13"/>
        <v>4.8520413640104447E-2</v>
      </c>
      <c r="E94" s="176">
        <v>107.11625899999999</v>
      </c>
      <c r="F94" s="177">
        <v>110.351018</v>
      </c>
      <c r="G94" s="178">
        <f t="shared" si="14"/>
        <v>3.0198580777545746E-2</v>
      </c>
      <c r="H94" s="179">
        <f>(F94/$F$93)</f>
        <v>0.56030713626379336</v>
      </c>
    </row>
    <row r="95" spans="1:9" x14ac:dyDescent="0.25">
      <c r="A95" s="900" t="s">
        <v>303</v>
      </c>
      <c r="B95" s="923">
        <v>6.7420499999999999</v>
      </c>
      <c r="C95" s="923">
        <v>6.0054299999999996</v>
      </c>
      <c r="D95" s="899">
        <f t="shared" si="13"/>
        <v>-0.10925757002692064</v>
      </c>
      <c r="E95" s="176">
        <v>44.161380000000001</v>
      </c>
      <c r="F95" s="177">
        <v>51.912959999999998</v>
      </c>
      <c r="G95" s="178">
        <f t="shared" si="14"/>
        <v>0.17552848212623784</v>
      </c>
      <c r="H95" s="179">
        <f t="shared" ref="H95:H96" si="15">(F95/$F$93)</f>
        <v>0.26358798024479352</v>
      </c>
    </row>
    <row r="96" spans="1:9" x14ac:dyDescent="0.25">
      <c r="A96" s="900" t="s">
        <v>607</v>
      </c>
      <c r="B96" s="978">
        <v>4.3682220000000003</v>
      </c>
      <c r="C96" s="978">
        <v>5.7570810000000003</v>
      </c>
      <c r="D96" s="899">
        <f t="shared" si="13"/>
        <v>0.31794606592796792</v>
      </c>
      <c r="E96" s="176">
        <v>27.445388999999995</v>
      </c>
      <c r="F96" s="177">
        <v>34.683394</v>
      </c>
      <c r="G96" s="178">
        <f t="shared" si="14"/>
        <v>0.26372389912199845</v>
      </c>
      <c r="H96" s="179">
        <f t="shared" si="15"/>
        <v>0.17610488349141312</v>
      </c>
    </row>
    <row r="97" spans="1:8" x14ac:dyDescent="0.25">
      <c r="A97" s="912" t="s">
        <v>856</v>
      </c>
      <c r="B97" s="894">
        <f>SUM(B98:B101)</f>
        <v>1969.7420953999999</v>
      </c>
      <c r="C97" s="894">
        <f>SUM(C98:C101)</f>
        <v>3634.8462650000001</v>
      </c>
      <c r="D97" s="895">
        <f t="shared" si="13"/>
        <v>0.84534121166855791</v>
      </c>
      <c r="E97" s="896">
        <f>SUM(E98:E101)</f>
        <v>8232.5018104999999</v>
      </c>
      <c r="F97" s="894">
        <f>SUM(F98:F101)</f>
        <v>20857.585341799997</v>
      </c>
      <c r="G97" s="897">
        <f t="shared" si="14"/>
        <v>1.53356583720365</v>
      </c>
      <c r="H97" s="175">
        <f>SUM(H98:H101)</f>
        <v>1</v>
      </c>
    </row>
    <row r="98" spans="1:8" x14ac:dyDescent="0.25">
      <c r="A98" s="900" t="s">
        <v>294</v>
      </c>
      <c r="B98" s="901">
        <v>1874.0767974</v>
      </c>
      <c r="C98" s="901">
        <v>3540.3853519999998</v>
      </c>
      <c r="D98" s="899">
        <f t="shared" si="13"/>
        <v>0.8891356837199802</v>
      </c>
      <c r="E98" s="176">
        <v>7582.2210045000002</v>
      </c>
      <c r="F98" s="177">
        <v>20234.247239799999</v>
      </c>
      <c r="G98" s="178">
        <f t="shared" si="14"/>
        <v>1.6686438218816231</v>
      </c>
      <c r="H98" s="179">
        <f>(F98/$F$97)</f>
        <v>0.97011456063656676</v>
      </c>
    </row>
    <row r="99" spans="1:8" x14ac:dyDescent="0.25">
      <c r="A99" s="900" t="s">
        <v>846</v>
      </c>
      <c r="B99" s="901">
        <v>81.867613000000006</v>
      </c>
      <c r="C99" s="901">
        <v>82.698402000000002</v>
      </c>
      <c r="D99" s="899">
        <f t="shared" si="13"/>
        <v>1.0147956799473263E-2</v>
      </c>
      <c r="E99" s="176">
        <v>556.48172600000009</v>
      </c>
      <c r="F99" s="177">
        <v>542.89080000000001</v>
      </c>
      <c r="G99" s="178">
        <f t="shared" si="14"/>
        <v>-2.4422951132091763E-2</v>
      </c>
      <c r="H99" s="179">
        <f t="shared" ref="H99:H101" si="16">(F99/$F$97)</f>
        <v>2.6028458764687901E-2</v>
      </c>
    </row>
    <row r="100" spans="1:8" x14ac:dyDescent="0.25">
      <c r="A100" s="900" t="s">
        <v>303</v>
      </c>
      <c r="B100" s="920">
        <v>6.517315</v>
      </c>
      <c r="C100" s="920">
        <v>6.0054299999999996</v>
      </c>
      <c r="D100" s="899">
        <f t="shared" si="13"/>
        <v>-7.8542313820952392E-2</v>
      </c>
      <c r="E100" s="176">
        <v>48.056764999999999</v>
      </c>
      <c r="F100" s="177">
        <v>53.333697000000001</v>
      </c>
      <c r="G100" s="178">
        <f t="shared" si="14"/>
        <v>0.10980622603290092</v>
      </c>
      <c r="H100" s="179">
        <f t="shared" si="16"/>
        <v>2.557040813977431E-3</v>
      </c>
    </row>
    <row r="101" spans="1:8" x14ac:dyDescent="0.25">
      <c r="A101" s="900" t="s">
        <v>607</v>
      </c>
      <c r="B101" s="901">
        <v>7.2803699999999996</v>
      </c>
      <c r="C101" s="901">
        <v>5.7570810000000003</v>
      </c>
      <c r="D101" s="899">
        <f t="shared" si="13"/>
        <v>-0.20923236044321913</v>
      </c>
      <c r="E101" s="176">
        <v>45.742314999999998</v>
      </c>
      <c r="F101" s="177">
        <v>27.113605</v>
      </c>
      <c r="G101" s="178">
        <f t="shared" si="14"/>
        <v>-0.40725332769012673</v>
      </c>
      <c r="H101" s="179">
        <f t="shared" si="16"/>
        <v>1.2999397847680153E-3</v>
      </c>
    </row>
    <row r="102" spans="1:8" x14ac:dyDescent="0.25">
      <c r="A102" s="912" t="s">
        <v>857</v>
      </c>
      <c r="B102" s="925">
        <f>SUM(B103:B103)</f>
        <v>3.9313997999999999</v>
      </c>
      <c r="C102" s="926">
        <f>SUM(C103:C103)</f>
        <v>3.8380540000000001</v>
      </c>
      <c r="D102" s="895">
        <f t="shared" si="13"/>
        <v>-2.3743654868171843E-2</v>
      </c>
      <c r="E102" s="927">
        <f>SUM(E103:E103)</f>
        <v>24.921010900000002</v>
      </c>
      <c r="F102" s="928">
        <f>SUM(F103:F103)</f>
        <v>21.336172000000001</v>
      </c>
      <c r="G102" s="897">
        <f t="shared" si="14"/>
        <v>-0.14384805313014012</v>
      </c>
      <c r="H102" s="929">
        <f>SUM(H103:H103)</f>
        <v>1</v>
      </c>
    </row>
    <row r="103" spans="1:8" ht="15.75" thickBot="1" x14ac:dyDescent="0.3">
      <c r="A103" s="930" t="s">
        <v>607</v>
      </c>
      <c r="B103" s="931">
        <v>3.9313997999999999</v>
      </c>
      <c r="C103" s="932">
        <v>3.8380540000000001</v>
      </c>
      <c r="D103" s="933">
        <f>(C103-B103)/B103</f>
        <v>-2.3743654868171843E-2</v>
      </c>
      <c r="E103" s="934">
        <v>24.921010900000002</v>
      </c>
      <c r="F103" s="935">
        <v>21.336172000000001</v>
      </c>
      <c r="G103" s="936">
        <f>(F103-E103)/E103</f>
        <v>-0.14384805313014012</v>
      </c>
      <c r="H103" s="937">
        <f>F103/F102</f>
        <v>1</v>
      </c>
    </row>
    <row r="104" spans="1:8" ht="68.25" customHeight="1" thickBot="1" x14ac:dyDescent="0.3">
      <c r="A104" s="1036" t="s">
        <v>941</v>
      </c>
      <c r="B104" s="1037"/>
      <c r="C104" s="1037"/>
      <c r="D104" s="1037"/>
      <c r="E104" s="1037"/>
      <c r="F104" s="1037"/>
      <c r="G104" s="1037"/>
      <c r="H104" s="1038"/>
    </row>
  </sheetData>
  <mergeCells count="4">
    <mergeCell ref="A2:I2"/>
    <mergeCell ref="B4:D4"/>
    <mergeCell ref="E4:H4"/>
    <mergeCell ref="A104:H104"/>
  </mergeCells>
  <printOptions horizontalCentered="1" verticalCentered="1"/>
  <pageMargins left="0" right="0" top="0" bottom="0" header="0.31496062992125984" footer="0.31496062992125984"/>
  <pageSetup paperSize="9" scale="49" orientation="portrait" r:id="rId1"/>
  <ignoredErrors>
    <ignoredError sqref="D7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647C-C5EF-43EA-BC96-62887A52293C}">
  <sheetPr>
    <tabColor rgb="FF002060"/>
  </sheetPr>
  <dimension ref="A1:O121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53.140625" customWidth="1"/>
    <col min="2" max="2" width="11.5703125" style="4" bestFit="1" customWidth="1"/>
    <col min="3" max="3" width="11.7109375" style="4" bestFit="1" customWidth="1"/>
    <col min="4" max="4" width="10.7109375" style="977" bestFit="1" customWidth="1"/>
    <col min="5" max="5" width="11.140625" customWidth="1"/>
    <col min="8" max="8" width="9.140625" customWidth="1"/>
    <col min="9" max="9" width="2.28515625" customWidth="1"/>
    <col min="10" max="10" width="15.42578125" customWidth="1"/>
  </cols>
  <sheetData>
    <row r="1" spans="1:8" x14ac:dyDescent="0.25">
      <c r="A1" s="107" t="s">
        <v>858</v>
      </c>
      <c r="B1" s="873"/>
      <c r="C1" s="873"/>
      <c r="D1" s="939"/>
    </row>
    <row r="2" spans="1:8" ht="15.75" customHeight="1" x14ac:dyDescent="0.25">
      <c r="A2" s="57" t="s">
        <v>859</v>
      </c>
      <c r="B2" s="873"/>
      <c r="C2" s="873"/>
      <c r="D2" s="939"/>
    </row>
    <row r="3" spans="1:8" ht="15.75" thickBot="1" x14ac:dyDescent="0.3">
      <c r="A3" s="75"/>
      <c r="B3" s="940"/>
      <c r="C3" s="940"/>
      <c r="D3" s="939"/>
    </row>
    <row r="4" spans="1:8" ht="15.75" thickBot="1" x14ac:dyDescent="0.3">
      <c r="A4" s="76"/>
      <c r="B4" s="1039" t="s">
        <v>912</v>
      </c>
      <c r="C4" s="1040"/>
      <c r="D4" s="1040"/>
      <c r="E4" s="1039" t="s">
        <v>913</v>
      </c>
      <c r="F4" s="1040"/>
      <c r="G4" s="1040"/>
      <c r="H4" s="1041"/>
    </row>
    <row r="5" spans="1:8" ht="15.75" thickBot="1" x14ac:dyDescent="0.3">
      <c r="A5" s="941" t="s">
        <v>860</v>
      </c>
      <c r="B5" s="890">
        <v>2024</v>
      </c>
      <c r="C5" s="888">
        <v>2025</v>
      </c>
      <c r="D5" s="942" t="s">
        <v>275</v>
      </c>
      <c r="E5" s="890">
        <v>2024</v>
      </c>
      <c r="F5" s="888">
        <v>2025</v>
      </c>
      <c r="G5" s="891" t="s">
        <v>275</v>
      </c>
      <c r="H5" s="943" t="s">
        <v>277</v>
      </c>
    </row>
    <row r="6" spans="1:8" x14ac:dyDescent="0.25">
      <c r="A6" s="944" t="s">
        <v>861</v>
      </c>
      <c r="B6" s="945">
        <f>+SUM(B7:B21)</f>
        <v>223593.50799819099</v>
      </c>
      <c r="C6" s="946">
        <f>+SUM(C7:C21)</f>
        <v>228007.261841</v>
      </c>
      <c r="D6" s="947">
        <f>(C6-B6)/B6</f>
        <v>1.9740080480533068E-2</v>
      </c>
      <c r="E6" s="945">
        <f>+SUM(E7:E21)</f>
        <v>1514531.9733985455</v>
      </c>
      <c r="F6" s="946">
        <f>+SUM(F7:F21)</f>
        <v>1564666.2157766118</v>
      </c>
      <c r="G6" s="947">
        <f>(F6-E6)/E6</f>
        <v>3.3102135351799261E-2</v>
      </c>
      <c r="H6" s="948">
        <f>SUM(H7:H21)</f>
        <v>1</v>
      </c>
    </row>
    <row r="7" spans="1:8" x14ac:dyDescent="0.25">
      <c r="A7" s="949" t="s">
        <v>254</v>
      </c>
      <c r="B7" s="180">
        <v>36509.007762351997</v>
      </c>
      <c r="C7" s="940">
        <v>41809.943292999997</v>
      </c>
      <c r="D7" s="950">
        <f t="shared" ref="D7:D73" si="0">+C7/B7-1</f>
        <v>0.14519527797505116</v>
      </c>
      <c r="E7" s="180">
        <v>268773.07677860028</v>
      </c>
      <c r="F7" s="940">
        <v>282115.0215743467</v>
      </c>
      <c r="G7" s="950">
        <f t="shared" ref="G7:G74" si="1">+F7/E7-1</f>
        <v>4.9640183293867324E-2</v>
      </c>
      <c r="H7" s="951">
        <f t="shared" ref="H7:H21" si="2">(F7/$F$6)</f>
        <v>0.18030364478363889</v>
      </c>
    </row>
    <row r="8" spans="1:8" x14ac:dyDescent="0.25">
      <c r="A8" s="949" t="s">
        <v>307</v>
      </c>
      <c r="B8" s="180">
        <v>25192.023512</v>
      </c>
      <c r="C8" s="940">
        <v>37704.023022000001</v>
      </c>
      <c r="D8" s="950">
        <f t="shared" si="0"/>
        <v>0.49666512513534378</v>
      </c>
      <c r="E8" s="180">
        <v>150424.14071199999</v>
      </c>
      <c r="F8" s="940">
        <v>248517.95283999998</v>
      </c>
      <c r="G8" s="950">
        <f t="shared" si="1"/>
        <v>0.65211482454673986</v>
      </c>
      <c r="H8" s="951">
        <f t="shared" si="2"/>
        <v>0.15883128959658002</v>
      </c>
    </row>
    <row r="9" spans="1:8" x14ac:dyDescent="0.25">
      <c r="A9" s="949" t="s">
        <v>250</v>
      </c>
      <c r="B9" s="180">
        <v>40732.561519199997</v>
      </c>
      <c r="C9" s="940">
        <v>31973.716919000002</v>
      </c>
      <c r="D9" s="950">
        <f t="shared" si="0"/>
        <v>-0.21503299261136233</v>
      </c>
      <c r="E9" s="180">
        <v>265424.40867999999</v>
      </c>
      <c r="F9" s="940">
        <v>235532.76692071001</v>
      </c>
      <c r="G9" s="950">
        <f t="shared" si="1"/>
        <v>-0.11261828521327832</v>
      </c>
      <c r="H9" s="951">
        <f t="shared" si="2"/>
        <v>0.15053227617866399</v>
      </c>
    </row>
    <row r="10" spans="1:8" x14ac:dyDescent="0.25">
      <c r="A10" s="952" t="s">
        <v>260</v>
      </c>
      <c r="B10" s="953">
        <v>36016.832583999996</v>
      </c>
      <c r="C10" s="954">
        <v>27287.071522999999</v>
      </c>
      <c r="D10" s="950">
        <f t="shared" si="0"/>
        <v>-0.24238003274274811</v>
      </c>
      <c r="E10" s="180">
        <v>265617.73675347999</v>
      </c>
      <c r="F10" s="940">
        <v>198385.53692970998</v>
      </c>
      <c r="G10" s="950">
        <f t="shared" si="1"/>
        <v>-0.2531163793710367</v>
      </c>
      <c r="H10" s="951">
        <f t="shared" si="2"/>
        <v>0.12679096342042678</v>
      </c>
    </row>
    <row r="11" spans="1:8" x14ac:dyDescent="0.25">
      <c r="A11" s="330" t="s">
        <v>259</v>
      </c>
      <c r="B11" s="953">
        <v>20767.356232140002</v>
      </c>
      <c r="C11" s="955">
        <v>18760.030328000001</v>
      </c>
      <c r="D11" s="950">
        <f t="shared" si="0"/>
        <v>-9.6657748906595065E-2</v>
      </c>
      <c r="E11" s="180">
        <v>146135.89190848701</v>
      </c>
      <c r="F11" s="956">
        <v>145335.35497822802</v>
      </c>
      <c r="G11" s="950">
        <f t="shared" si="1"/>
        <v>-5.4780308916875242E-3</v>
      </c>
      <c r="H11" s="951">
        <f t="shared" si="2"/>
        <v>9.2885852274947833E-2</v>
      </c>
    </row>
    <row r="12" spans="1:8" x14ac:dyDescent="0.25">
      <c r="A12" s="330" t="s">
        <v>248</v>
      </c>
      <c r="B12" s="953">
        <v>18552.370394923997</v>
      </c>
      <c r="C12" s="955">
        <v>21775.430270999997</v>
      </c>
      <c r="D12" s="950">
        <f t="shared" si="0"/>
        <v>0.1737276589172585</v>
      </c>
      <c r="E12" s="180">
        <v>101330.24723153</v>
      </c>
      <c r="F12" s="956">
        <v>143685.65915764301</v>
      </c>
      <c r="G12" s="950">
        <f t="shared" si="1"/>
        <v>0.41799376872470195</v>
      </c>
      <c r="H12" s="951">
        <f t="shared" si="2"/>
        <v>9.1831508668655942E-2</v>
      </c>
    </row>
    <row r="13" spans="1:8" x14ac:dyDescent="0.25">
      <c r="A13" s="330" t="s">
        <v>256</v>
      </c>
      <c r="B13" s="953">
        <v>13744.99205633</v>
      </c>
      <c r="C13" s="955">
        <v>16564.000669000001</v>
      </c>
      <c r="D13" s="950">
        <f t="shared" si="0"/>
        <v>0.20509350613787802</v>
      </c>
      <c r="E13" s="180">
        <v>98111.713081649985</v>
      </c>
      <c r="F13" s="956">
        <v>112776.04269071011</v>
      </c>
      <c r="G13" s="950">
        <f t="shared" si="1"/>
        <v>0.14946563614536279</v>
      </c>
      <c r="H13" s="951">
        <f t="shared" si="2"/>
        <v>7.2076741706047803E-2</v>
      </c>
    </row>
    <row r="14" spans="1:8" x14ac:dyDescent="0.25">
      <c r="A14" s="330" t="s">
        <v>268</v>
      </c>
      <c r="B14" s="953">
        <v>16504.39494084</v>
      </c>
      <c r="C14" s="955">
        <v>18509.148435000003</v>
      </c>
      <c r="D14" s="950">
        <f t="shared" si="0"/>
        <v>0.12146785758254341</v>
      </c>
      <c r="E14" s="180">
        <v>129731.35949254001</v>
      </c>
      <c r="F14" s="956">
        <v>108594.00843854999</v>
      </c>
      <c r="G14" s="950">
        <f t="shared" si="1"/>
        <v>-0.16293170083680097</v>
      </c>
      <c r="H14" s="951">
        <f t="shared" si="2"/>
        <v>6.9403945291072883E-2</v>
      </c>
    </row>
    <row r="15" spans="1:8" x14ac:dyDescent="0.25">
      <c r="A15" s="330" t="s">
        <v>269</v>
      </c>
      <c r="B15" s="953">
        <v>7861.4043267349998</v>
      </c>
      <c r="C15" s="955">
        <v>5594.996169</v>
      </c>
      <c r="D15" s="950">
        <f t="shared" si="0"/>
        <v>-0.28829558480123163</v>
      </c>
      <c r="E15" s="180">
        <v>38897.593361394</v>
      </c>
      <c r="F15" s="956">
        <v>34774.581454435</v>
      </c>
      <c r="G15" s="950">
        <f t="shared" si="1"/>
        <v>-0.10599658103915255</v>
      </c>
      <c r="H15" s="951">
        <f t="shared" si="2"/>
        <v>2.2224919988557985E-2</v>
      </c>
    </row>
    <row r="16" spans="1:8" x14ac:dyDescent="0.25">
      <c r="A16" s="330" t="s">
        <v>249</v>
      </c>
      <c r="B16" s="953">
        <v>4260.6595875200001</v>
      </c>
      <c r="C16" s="955">
        <v>3714.233886</v>
      </c>
      <c r="D16" s="950">
        <f t="shared" si="0"/>
        <v>-0.12824908685982539</v>
      </c>
      <c r="E16" s="180">
        <v>26422.234680450001</v>
      </c>
      <c r="F16" s="956">
        <v>27753.420237304003</v>
      </c>
      <c r="G16" s="950">
        <f t="shared" si="1"/>
        <v>5.0381263089717132E-2</v>
      </c>
      <c r="H16" s="951">
        <f t="shared" si="2"/>
        <v>1.7737597934604075E-2</v>
      </c>
    </row>
    <row r="17" spans="1:8" x14ac:dyDescent="0.25">
      <c r="A17" s="330" t="s">
        <v>251</v>
      </c>
      <c r="B17" s="953">
        <v>1619.048358</v>
      </c>
      <c r="C17" s="954">
        <v>2316.1215999999999</v>
      </c>
      <c r="D17" s="950">
        <f t="shared" si="0"/>
        <v>0.43054504120006021</v>
      </c>
      <c r="E17" s="180">
        <v>12117.904838999999</v>
      </c>
      <c r="F17" s="940">
        <v>14675.390055</v>
      </c>
      <c r="G17" s="950">
        <f t="shared" si="1"/>
        <v>0.21105011550916353</v>
      </c>
      <c r="H17" s="951">
        <f t="shared" si="2"/>
        <v>9.3792464533504136E-3</v>
      </c>
    </row>
    <row r="18" spans="1:8" x14ac:dyDescent="0.25">
      <c r="A18" s="330" t="s">
        <v>267</v>
      </c>
      <c r="B18" s="953">
        <v>1419.4742506999999</v>
      </c>
      <c r="C18" s="955">
        <v>1585.990055</v>
      </c>
      <c r="D18" s="950">
        <f t="shared" si="0"/>
        <v>0.1173080837626217</v>
      </c>
      <c r="E18" s="180">
        <v>9464.3301990839991</v>
      </c>
      <c r="F18" s="956">
        <v>10534.468461885001</v>
      </c>
      <c r="G18" s="950">
        <f t="shared" si="1"/>
        <v>0.11307068120938712</v>
      </c>
      <c r="H18" s="951">
        <f t="shared" si="2"/>
        <v>6.7327257121457601E-3</v>
      </c>
    </row>
    <row r="19" spans="1:8" x14ac:dyDescent="0.25">
      <c r="A19" s="330" t="s">
        <v>266</v>
      </c>
      <c r="B19" s="953">
        <v>217.74692349999998</v>
      </c>
      <c r="C19" s="955">
        <v>173.282872</v>
      </c>
      <c r="D19" s="950">
        <f t="shared" si="0"/>
        <v>-0.20420059574343419</v>
      </c>
      <c r="E19" s="180">
        <v>1211.1972869000001</v>
      </c>
      <c r="F19" s="956">
        <v>1041.6580965000001</v>
      </c>
      <c r="G19" s="950">
        <f t="shared" si="1"/>
        <v>-0.13997652755145062</v>
      </c>
      <c r="H19" s="951">
        <f t="shared" si="2"/>
        <v>6.6573821687776382E-4</v>
      </c>
    </row>
    <row r="20" spans="1:8" x14ac:dyDescent="0.25">
      <c r="A20" s="330" t="s">
        <v>261</v>
      </c>
      <c r="B20" s="953">
        <v>166.97671199999999</v>
      </c>
      <c r="C20" s="955">
        <v>197.67654999999999</v>
      </c>
      <c r="D20" s="950">
        <f t="shared" si="0"/>
        <v>0.18385700396352278</v>
      </c>
      <c r="E20" s="180">
        <v>630.25488529999996</v>
      </c>
      <c r="F20" s="956">
        <v>701.5294073</v>
      </c>
      <c r="G20" s="950">
        <f t="shared" si="1"/>
        <v>0.11308840861435532</v>
      </c>
      <c r="H20" s="957">
        <f t="shared" si="2"/>
        <v>4.4835722803141149E-4</v>
      </c>
    </row>
    <row r="21" spans="1:8" ht="15.75" thickBot="1" x14ac:dyDescent="0.3">
      <c r="A21" s="330" t="s">
        <v>264</v>
      </c>
      <c r="B21" s="953">
        <v>28.658837949999999</v>
      </c>
      <c r="C21" s="955">
        <v>41.596249</v>
      </c>
      <c r="D21" s="950">
        <f t="shared" si="0"/>
        <v>0.45142831933979388</v>
      </c>
      <c r="E21" s="180">
        <v>239.88350813</v>
      </c>
      <c r="F21" s="956">
        <v>242.82453428999997</v>
      </c>
      <c r="G21" s="950">
        <f t="shared" si="1"/>
        <v>1.2260226569665411E-2</v>
      </c>
      <c r="H21" s="957">
        <f t="shared" si="2"/>
        <v>1.5519254639845061E-4</v>
      </c>
    </row>
    <row r="22" spans="1:8" x14ac:dyDescent="0.25">
      <c r="A22" s="944" t="s">
        <v>862</v>
      </c>
      <c r="B22" s="958">
        <f>+SUM(B23:B39)</f>
        <v>8497715.0590460543</v>
      </c>
      <c r="C22" s="959">
        <f>+SUM(C23:C39)</f>
        <v>9138678.7093469985</v>
      </c>
      <c r="D22" s="947">
        <f>+C22/B22-1</f>
        <v>7.542776450460309E-2</v>
      </c>
      <c r="E22" s="958">
        <f>+SUM(E23:E39)</f>
        <v>61995836.506440982</v>
      </c>
      <c r="F22" s="959">
        <f>+SUM(F23:F39)</f>
        <v>60287654.726385877</v>
      </c>
      <c r="G22" s="947">
        <f>+F22/E22-1</f>
        <v>-2.7553169314485149E-2</v>
      </c>
      <c r="H22" s="948">
        <f>SUM(H23:H39)</f>
        <v>1.0000000000000002</v>
      </c>
    </row>
    <row r="23" spans="1:8" x14ac:dyDescent="0.25">
      <c r="A23" s="949" t="s">
        <v>263</v>
      </c>
      <c r="B23" s="960">
        <v>2884664.72769847</v>
      </c>
      <c r="C23" s="956">
        <v>2520512.4234799999</v>
      </c>
      <c r="D23" s="950">
        <f t="shared" si="0"/>
        <v>-0.12623730609727013</v>
      </c>
      <c r="E23" s="960">
        <v>21044743.800520957</v>
      </c>
      <c r="F23" s="956">
        <v>16789620.787581198</v>
      </c>
      <c r="G23" s="950">
        <f t="shared" si="1"/>
        <v>-0.20219409907163732</v>
      </c>
      <c r="H23" s="951">
        <f t="shared" ref="H23:H39" si="3">(F23/$F$22)</f>
        <v>0.2784918548213644</v>
      </c>
    </row>
    <row r="24" spans="1:8" x14ac:dyDescent="0.25">
      <c r="A24" s="949" t="s">
        <v>251</v>
      </c>
      <c r="B24" s="960">
        <v>1476471.528804</v>
      </c>
      <c r="C24" s="956">
        <v>2377882.2214279999</v>
      </c>
      <c r="D24" s="950">
        <f t="shared" si="0"/>
        <v>0.61051681325286244</v>
      </c>
      <c r="E24" s="960">
        <v>11005890.013516</v>
      </c>
      <c r="F24" s="956">
        <v>14675264.969054999</v>
      </c>
      <c r="G24" s="950">
        <f t="shared" si="1"/>
        <v>0.33340101991140658</v>
      </c>
      <c r="H24" s="951">
        <f t="shared" si="3"/>
        <v>0.24342073075587944</v>
      </c>
    </row>
    <row r="25" spans="1:8" x14ac:dyDescent="0.25">
      <c r="A25" s="949" t="s">
        <v>250</v>
      </c>
      <c r="B25" s="960">
        <v>1914351.1305041946</v>
      </c>
      <c r="C25" s="956">
        <v>1805439.5817669998</v>
      </c>
      <c r="D25" s="950">
        <f t="shared" si="0"/>
        <v>-5.6892148468348225E-2</v>
      </c>
      <c r="E25" s="960">
        <v>13272982.696743103</v>
      </c>
      <c r="F25" s="955">
        <v>13219018.812636957</v>
      </c>
      <c r="G25" s="950">
        <f t="shared" si="1"/>
        <v>-4.0656938488579097E-3</v>
      </c>
      <c r="H25" s="951">
        <f t="shared" si="3"/>
        <v>0.21926576631038588</v>
      </c>
    </row>
    <row r="26" spans="1:8" x14ac:dyDescent="0.25">
      <c r="A26" s="949" t="s">
        <v>264</v>
      </c>
      <c r="B26" s="961">
        <v>680731.88168448338</v>
      </c>
      <c r="C26" s="955">
        <v>696413.33117300004</v>
      </c>
      <c r="D26" s="950">
        <f t="shared" si="0"/>
        <v>2.3036161388111598E-2</v>
      </c>
      <c r="E26" s="960">
        <v>4968698.3018014571</v>
      </c>
      <c r="F26" s="956">
        <v>4906893.1862501018</v>
      </c>
      <c r="G26" s="950">
        <f t="shared" si="1"/>
        <v>-1.2438894816565349E-2</v>
      </c>
      <c r="H26" s="951">
        <f t="shared" si="3"/>
        <v>8.1391343029015184E-2</v>
      </c>
    </row>
    <row r="27" spans="1:8" x14ac:dyDescent="0.25">
      <c r="A27" s="949" t="s">
        <v>249</v>
      </c>
      <c r="B27" s="961">
        <v>442547.91036724998</v>
      </c>
      <c r="C27" s="955">
        <v>369641.52106499998</v>
      </c>
      <c r="D27" s="950">
        <f t="shared" si="0"/>
        <v>-0.16474236482497084</v>
      </c>
      <c r="E27" s="960">
        <v>2626369.1916896426</v>
      </c>
      <c r="F27" s="955">
        <v>2705946.4425340421</v>
      </c>
      <c r="G27" s="950">
        <f t="shared" si="1"/>
        <v>3.0299339139446824E-2</v>
      </c>
      <c r="H27" s="951">
        <f t="shared" si="3"/>
        <v>4.4883922833205525E-2</v>
      </c>
    </row>
    <row r="28" spans="1:8" x14ac:dyDescent="0.25">
      <c r="A28" s="949" t="s">
        <v>261</v>
      </c>
      <c r="B28" s="961">
        <v>252247.91594198658</v>
      </c>
      <c r="C28" s="955">
        <v>170452.16577799997</v>
      </c>
      <c r="D28" s="950">
        <f t="shared" si="0"/>
        <v>-0.32426729814013</v>
      </c>
      <c r="E28" s="960">
        <v>2072681.4069819055</v>
      </c>
      <c r="F28" s="956">
        <v>1593397.3035288067</v>
      </c>
      <c r="G28" s="950">
        <f t="shared" si="1"/>
        <v>-0.23123867558159794</v>
      </c>
      <c r="H28" s="957">
        <f t="shared" si="3"/>
        <v>2.6429910248796432E-2</v>
      </c>
    </row>
    <row r="29" spans="1:8" x14ac:dyDescent="0.25">
      <c r="A29" s="949" t="s">
        <v>307</v>
      </c>
      <c r="B29" s="961">
        <v>107634.007873</v>
      </c>
      <c r="C29" s="955">
        <v>216890.16196200001</v>
      </c>
      <c r="D29" s="950">
        <f t="shared" si="0"/>
        <v>1.0150709450298834</v>
      </c>
      <c r="E29" s="960">
        <v>857518.12442000001</v>
      </c>
      <c r="F29" s="956">
        <v>1550290.31910418</v>
      </c>
      <c r="G29" s="950">
        <f t="shared" si="1"/>
        <v>0.80788052748476979</v>
      </c>
      <c r="H29" s="957">
        <f t="shared" si="3"/>
        <v>2.571488849815334E-2</v>
      </c>
    </row>
    <row r="30" spans="1:8" x14ac:dyDescent="0.25">
      <c r="A30" s="949" t="s">
        <v>268</v>
      </c>
      <c r="B30" s="961">
        <v>202632.12484599999</v>
      </c>
      <c r="C30" s="955">
        <v>422927.79021200002</v>
      </c>
      <c r="D30" s="950">
        <f t="shared" si="0"/>
        <v>1.0871704846081256</v>
      </c>
      <c r="E30" s="960">
        <v>2631659.8551630005</v>
      </c>
      <c r="F30" s="956">
        <v>1266701.1663270001</v>
      </c>
      <c r="G30" s="950">
        <f t="shared" si="1"/>
        <v>-0.51866835531883626</v>
      </c>
      <c r="H30" s="951">
        <f t="shared" si="3"/>
        <v>2.1010954432974613E-2</v>
      </c>
    </row>
    <row r="31" spans="1:8" x14ac:dyDescent="0.25">
      <c r="A31" s="949" t="s">
        <v>259</v>
      </c>
      <c r="B31" s="961">
        <v>160316.98947671501</v>
      </c>
      <c r="C31" s="955">
        <v>137268.60534100002</v>
      </c>
      <c r="D31" s="950">
        <f t="shared" si="0"/>
        <v>-0.1437675708042323</v>
      </c>
      <c r="E31" s="960">
        <v>1115047.8496855791</v>
      </c>
      <c r="F31" s="956">
        <v>986541.47942450701</v>
      </c>
      <c r="G31" s="950">
        <f t="shared" si="1"/>
        <v>-0.11524740422333291</v>
      </c>
      <c r="H31" s="951">
        <f t="shared" si="3"/>
        <v>1.6363905411512565E-2</v>
      </c>
    </row>
    <row r="32" spans="1:8" x14ac:dyDescent="0.25">
      <c r="A32" s="949" t="s">
        <v>269</v>
      </c>
      <c r="B32" s="961">
        <v>161323.36221759999</v>
      </c>
      <c r="C32" s="955">
        <v>183572.73229700001</v>
      </c>
      <c r="D32" s="950">
        <f t="shared" si="0"/>
        <v>0.13791784260849393</v>
      </c>
      <c r="E32" s="960">
        <v>848790.26833599992</v>
      </c>
      <c r="F32" s="956">
        <v>917602.25551130006</v>
      </c>
      <c r="G32" s="950">
        <f t="shared" si="1"/>
        <v>8.1070659905422504E-2</v>
      </c>
      <c r="H32" s="951">
        <f t="shared" si="3"/>
        <v>1.5220400589072782E-2</v>
      </c>
    </row>
    <row r="33" spans="1:8" x14ac:dyDescent="0.25">
      <c r="A33" s="949" t="s">
        <v>308</v>
      </c>
      <c r="B33" s="961">
        <v>104640.26835597589</v>
      </c>
      <c r="C33" s="955">
        <v>102675.93340700005</v>
      </c>
      <c r="D33" s="950">
        <f t="shared" si="0"/>
        <v>-1.8772265972152979E-2</v>
      </c>
      <c r="E33" s="960">
        <v>700208.00530698092</v>
      </c>
      <c r="F33" s="956">
        <v>712032.51071051264</v>
      </c>
      <c r="G33" s="950">
        <f t="shared" si="1"/>
        <v>1.6887132557628526E-2</v>
      </c>
      <c r="H33" s="951">
        <f t="shared" si="3"/>
        <v>1.1810585665374705E-2</v>
      </c>
    </row>
    <row r="34" spans="1:8" x14ac:dyDescent="0.25">
      <c r="A34" s="949" t="s">
        <v>267</v>
      </c>
      <c r="B34" s="961">
        <v>62614.20609</v>
      </c>
      <c r="C34" s="955">
        <v>62396.277486000006</v>
      </c>
      <c r="D34" s="950">
        <f t="shared" si="0"/>
        <v>-3.4804977593543285E-3</v>
      </c>
      <c r="E34" s="960">
        <v>424474.92198600003</v>
      </c>
      <c r="F34" s="956">
        <v>421812.21835985302</v>
      </c>
      <c r="G34" s="950">
        <f t="shared" si="1"/>
        <v>-6.2729350739708645E-3</v>
      </c>
      <c r="H34" s="951">
        <f t="shared" si="3"/>
        <v>6.9966599343470569E-3</v>
      </c>
    </row>
    <row r="35" spans="1:8" x14ac:dyDescent="0.25">
      <c r="A35" s="949" t="s">
        <v>256</v>
      </c>
      <c r="B35" s="961">
        <v>29238.190200000001</v>
      </c>
      <c r="C35" s="955">
        <v>42600.680339999999</v>
      </c>
      <c r="D35" s="950">
        <f t="shared" si="0"/>
        <v>0.45702179405071375</v>
      </c>
      <c r="E35" s="960">
        <v>286859.37764000002</v>
      </c>
      <c r="F35" s="956">
        <v>272844.82647000003</v>
      </c>
      <c r="G35" s="950">
        <f t="shared" si="1"/>
        <v>-4.8855126457074904E-2</v>
      </c>
      <c r="H35" s="951">
        <f t="shared" si="3"/>
        <v>4.5257163793864588E-3</v>
      </c>
    </row>
    <row r="36" spans="1:8" x14ac:dyDescent="0.25">
      <c r="A36" s="949" t="s">
        <v>253</v>
      </c>
      <c r="B36" s="961">
        <v>4545.8876863793002</v>
      </c>
      <c r="C36" s="955">
        <v>13363.838091</v>
      </c>
      <c r="D36" s="950">
        <f t="shared" si="0"/>
        <v>1.9397642469350145</v>
      </c>
      <c r="E36" s="960">
        <v>30526.9908303552</v>
      </c>
      <c r="F36" s="956">
        <v>168734.72266243005</v>
      </c>
      <c r="G36" s="950">
        <f t="shared" si="1"/>
        <v>4.5273945473408697</v>
      </c>
      <c r="H36" s="951">
        <f t="shared" si="3"/>
        <v>2.7988271135811916E-3</v>
      </c>
    </row>
    <row r="37" spans="1:8" x14ac:dyDescent="0.25">
      <c r="A37" s="949" t="s">
        <v>254</v>
      </c>
      <c r="B37" s="961">
        <v>11993.08021</v>
      </c>
      <c r="C37" s="955">
        <v>10950.670400000001</v>
      </c>
      <c r="D37" s="950">
        <f t="shared" si="0"/>
        <v>-8.6917605131234144E-2</v>
      </c>
      <c r="E37" s="960">
        <v>82378.313349999997</v>
      </c>
      <c r="F37" s="956">
        <v>84749.441220000008</v>
      </c>
      <c r="G37" s="950">
        <f t="shared" si="1"/>
        <v>2.8783399095898332E-2</v>
      </c>
      <c r="H37" s="951">
        <f t="shared" si="3"/>
        <v>1.4057511708596624E-3</v>
      </c>
    </row>
    <row r="38" spans="1:8" x14ac:dyDescent="0.25">
      <c r="A38" s="949" t="s">
        <v>260</v>
      </c>
      <c r="B38" s="961">
        <v>1761.84709</v>
      </c>
      <c r="C38" s="955">
        <v>1057.3740399999999</v>
      </c>
      <c r="D38" s="950">
        <f t="shared" si="0"/>
        <v>-0.39984914354854717</v>
      </c>
      <c r="E38" s="960">
        <v>27007.388469999998</v>
      </c>
      <c r="F38" s="956">
        <v>8707.9242700000013</v>
      </c>
      <c r="G38" s="950">
        <f t="shared" si="1"/>
        <v>-0.67757251762150839</v>
      </c>
      <c r="H38" s="957">
        <f t="shared" si="3"/>
        <v>1.4443959230991341E-4</v>
      </c>
    </row>
    <row r="39" spans="1:8" ht="15.75" thickBot="1" x14ac:dyDescent="0.3">
      <c r="A39" s="949" t="s">
        <v>248</v>
      </c>
      <c r="B39" s="953">
        <v>0</v>
      </c>
      <c r="C39" s="955">
        <v>4633.4010799999996</v>
      </c>
      <c r="D39" s="950" t="s">
        <v>246</v>
      </c>
      <c r="E39" s="180">
        <v>0</v>
      </c>
      <c r="F39" s="956">
        <v>7496.3607400000001</v>
      </c>
      <c r="G39" s="950" t="s">
        <v>246</v>
      </c>
      <c r="H39" s="962">
        <f t="shared" si="3"/>
        <v>1.2434321378103127E-4</v>
      </c>
    </row>
    <row r="40" spans="1:8" x14ac:dyDescent="0.25">
      <c r="A40" s="944" t="s">
        <v>863</v>
      </c>
      <c r="B40" s="958">
        <f>+SUM(B41:B52)</f>
        <v>106722.379202909</v>
      </c>
      <c r="C40" s="959">
        <f>+SUM(C41:C52)</f>
        <v>125134.936195</v>
      </c>
      <c r="D40" s="947">
        <f t="shared" si="0"/>
        <v>0.17252760976293091</v>
      </c>
      <c r="E40" s="958">
        <f>+SUM(E41:E52)</f>
        <v>736325.24293817498</v>
      </c>
      <c r="F40" s="959">
        <f>+SUM(F41:F52)</f>
        <v>840375.2641374066</v>
      </c>
      <c r="G40" s="947">
        <f t="shared" si="1"/>
        <v>0.14130986571102544</v>
      </c>
      <c r="H40" s="948">
        <f>SUM(H41:H52)</f>
        <v>1.0000000000000002</v>
      </c>
    </row>
    <row r="41" spans="1:8" x14ac:dyDescent="0.25">
      <c r="A41" s="949" t="s">
        <v>260</v>
      </c>
      <c r="B41" s="960">
        <v>29245.47975957</v>
      </c>
      <c r="C41" s="956">
        <v>52311.385921000001</v>
      </c>
      <c r="D41" s="950">
        <f t="shared" si="0"/>
        <v>0.78869987263184305</v>
      </c>
      <c r="E41" s="960">
        <v>208588.10337532</v>
      </c>
      <c r="F41" s="956">
        <v>340624.51329204999</v>
      </c>
      <c r="G41" s="950">
        <f t="shared" si="1"/>
        <v>0.6330006734811342</v>
      </c>
      <c r="H41" s="963">
        <f t="shared" ref="H41:H52" si="4">(F41/$F$40)</f>
        <v>0.40532429716583823</v>
      </c>
    </row>
    <row r="42" spans="1:8" x14ac:dyDescent="0.25">
      <c r="A42" s="330" t="s">
        <v>248</v>
      </c>
      <c r="B42" s="960">
        <v>19669.10469222</v>
      </c>
      <c r="C42" s="956">
        <v>20672.375845999999</v>
      </c>
      <c r="D42" s="950">
        <f t="shared" si="0"/>
        <v>5.10074642175673E-2</v>
      </c>
      <c r="E42" s="960">
        <v>127804.526263714</v>
      </c>
      <c r="F42" s="956">
        <v>135026.39564717599</v>
      </c>
      <c r="G42" s="950">
        <f t="shared" si="1"/>
        <v>5.6507148804419316E-2</v>
      </c>
      <c r="H42" s="963">
        <f t="shared" si="4"/>
        <v>0.16067392914732237</v>
      </c>
    </row>
    <row r="43" spans="1:8" x14ac:dyDescent="0.25">
      <c r="A43" s="949" t="s">
        <v>249</v>
      </c>
      <c r="B43" s="960">
        <v>13551.657775600001</v>
      </c>
      <c r="C43" s="956">
        <v>10475.935574000001</v>
      </c>
      <c r="D43" s="950">
        <f t="shared" si="0"/>
        <v>-0.22696280060568619</v>
      </c>
      <c r="E43" s="960">
        <v>91148.616527060003</v>
      </c>
      <c r="F43" s="956">
        <v>101120.45910516</v>
      </c>
      <c r="G43" s="950">
        <f t="shared" si="1"/>
        <v>0.10940201791367365</v>
      </c>
      <c r="H43" s="963">
        <f t="shared" si="4"/>
        <v>0.12032774335517112</v>
      </c>
    </row>
    <row r="44" spans="1:8" x14ac:dyDescent="0.25">
      <c r="A44" s="330" t="s">
        <v>269</v>
      </c>
      <c r="B44" s="961">
        <v>13824.590502599001</v>
      </c>
      <c r="C44" s="955">
        <v>14158.047509000002</v>
      </c>
      <c r="D44" s="950">
        <f t="shared" si="0"/>
        <v>2.4120570250403484E-2</v>
      </c>
      <c r="E44" s="960">
        <v>93999.613207841016</v>
      </c>
      <c r="F44" s="956">
        <v>97451.062405443998</v>
      </c>
      <c r="G44" s="950">
        <f t="shared" si="1"/>
        <v>3.6717695741699918E-2</v>
      </c>
      <c r="H44" s="963">
        <f t="shared" si="4"/>
        <v>0.11596136459998202</v>
      </c>
    </row>
    <row r="45" spans="1:8" x14ac:dyDescent="0.25">
      <c r="A45" s="330" t="s">
        <v>256</v>
      </c>
      <c r="B45" s="961">
        <v>17997.671724</v>
      </c>
      <c r="C45" s="955">
        <v>15235.592517000001</v>
      </c>
      <c r="D45" s="950">
        <f t="shared" si="0"/>
        <v>-0.15346869580451061</v>
      </c>
      <c r="E45" s="960">
        <v>123633.92071199999</v>
      </c>
      <c r="F45" s="956">
        <v>83803.807778000002</v>
      </c>
      <c r="G45" s="950">
        <f t="shared" si="1"/>
        <v>-0.32216169077726298</v>
      </c>
      <c r="H45" s="963">
        <f t="shared" si="4"/>
        <v>9.9721887773576295E-2</v>
      </c>
    </row>
    <row r="46" spans="1:8" x14ac:dyDescent="0.25">
      <c r="A46" s="330" t="s">
        <v>266</v>
      </c>
      <c r="B46" s="961">
        <v>4793.8171224000007</v>
      </c>
      <c r="C46" s="955">
        <v>4470.553191</v>
      </c>
      <c r="D46" s="950">
        <f t="shared" si="0"/>
        <v>-6.7433513449958293E-2</v>
      </c>
      <c r="E46" s="960">
        <v>31718.859922299998</v>
      </c>
      <c r="F46" s="956">
        <v>29279.718499899998</v>
      </c>
      <c r="G46" s="950">
        <f t="shared" si="1"/>
        <v>-7.6898773422974021E-2</v>
      </c>
      <c r="H46" s="963">
        <f t="shared" si="4"/>
        <v>3.4841242655986343E-2</v>
      </c>
    </row>
    <row r="47" spans="1:8" x14ac:dyDescent="0.25">
      <c r="A47" s="330" t="s">
        <v>264</v>
      </c>
      <c r="B47" s="961">
        <v>3417.6207617199998</v>
      </c>
      <c r="C47" s="955">
        <v>4011.8877069999999</v>
      </c>
      <c r="D47" s="950">
        <f t="shared" si="0"/>
        <v>0.17388323243358372</v>
      </c>
      <c r="E47" s="960">
        <v>29378.298314040003</v>
      </c>
      <c r="F47" s="956">
        <v>25915.483897509999</v>
      </c>
      <c r="G47" s="950">
        <f t="shared" si="1"/>
        <v>-0.11786980918752232</v>
      </c>
      <c r="H47" s="963">
        <f t="shared" si="4"/>
        <v>3.0837989887899243E-2</v>
      </c>
    </row>
    <row r="48" spans="1:8" x14ac:dyDescent="0.25">
      <c r="A48" s="330" t="s">
        <v>250</v>
      </c>
      <c r="B48" s="961">
        <v>2738.1530176000001</v>
      </c>
      <c r="C48" s="955">
        <v>2378.98792</v>
      </c>
      <c r="D48" s="950">
        <f t="shared" si="0"/>
        <v>-0.13117057202113902</v>
      </c>
      <c r="E48" s="960">
        <v>18054.626853499998</v>
      </c>
      <c r="F48" s="956">
        <v>16701.032597500001</v>
      </c>
      <c r="G48" s="950">
        <f t="shared" si="1"/>
        <v>-7.4972153508539252E-2</v>
      </c>
      <c r="H48" s="963">
        <f t="shared" si="4"/>
        <v>1.9873303404096005E-2</v>
      </c>
    </row>
    <row r="49" spans="1:9" x14ac:dyDescent="0.25">
      <c r="A49" s="330" t="s">
        <v>267</v>
      </c>
      <c r="B49" s="961">
        <v>1483.7398472</v>
      </c>
      <c r="C49" s="955">
        <v>1418.5820100000003</v>
      </c>
      <c r="D49" s="950">
        <f t="shared" si="0"/>
        <v>-4.391459683647414E-2</v>
      </c>
      <c r="E49" s="960">
        <v>9632.2672681000004</v>
      </c>
      <c r="F49" s="956">
        <v>7866.7799775269996</v>
      </c>
      <c r="G49" s="950">
        <f t="shared" si="1"/>
        <v>-0.1832888603932239</v>
      </c>
      <c r="H49" s="963">
        <f t="shared" si="4"/>
        <v>9.3610322831214742E-3</v>
      </c>
    </row>
    <row r="50" spans="1:9" x14ac:dyDescent="0.25">
      <c r="A50" s="330" t="s">
        <v>261</v>
      </c>
      <c r="B50" s="964">
        <v>0</v>
      </c>
      <c r="C50" s="955">
        <v>0</v>
      </c>
      <c r="D50" s="950" t="s">
        <v>247</v>
      </c>
      <c r="E50" s="960">
        <v>2362.9866943000002</v>
      </c>
      <c r="F50" s="956">
        <v>2493.3261962999995</v>
      </c>
      <c r="G50" s="950">
        <f t="shared" si="1"/>
        <v>5.5158796414048528E-2</v>
      </c>
      <c r="H50" s="963">
        <f t="shared" si="4"/>
        <v>2.966920020973303E-3</v>
      </c>
    </row>
    <row r="51" spans="1:9" x14ac:dyDescent="0.25">
      <c r="A51" s="330" t="s">
        <v>307</v>
      </c>
      <c r="B51" s="964">
        <v>0</v>
      </c>
      <c r="C51" s="955">
        <v>0</v>
      </c>
      <c r="D51" s="950" t="s">
        <v>247</v>
      </c>
      <c r="E51" s="1022">
        <v>0</v>
      </c>
      <c r="F51" s="956">
        <v>83.735690839699984</v>
      </c>
      <c r="G51" s="950" t="s">
        <v>246</v>
      </c>
      <c r="H51" s="405">
        <f t="shared" si="4"/>
        <v>9.9640832391288317E-5</v>
      </c>
    </row>
    <row r="52" spans="1:9" ht="15.75" thickBot="1" x14ac:dyDescent="0.3">
      <c r="A52" s="330" t="s">
        <v>268</v>
      </c>
      <c r="B52" s="965">
        <v>0.54400000000000004</v>
      </c>
      <c r="C52" s="966">
        <v>1.5880000000000001</v>
      </c>
      <c r="D52" s="950">
        <f t="shared" si="0"/>
        <v>1.9191176470588234</v>
      </c>
      <c r="E52" s="960">
        <v>3.4238000000000004</v>
      </c>
      <c r="F52" s="956">
        <v>8.9490499999999997</v>
      </c>
      <c r="G52" s="950">
        <f t="shared" si="1"/>
        <v>1.6137770897832815</v>
      </c>
      <c r="H52" s="967">
        <f t="shared" si="4"/>
        <v>1.0648873642402657E-5</v>
      </c>
      <c r="I52" s="1"/>
    </row>
    <row r="53" spans="1:9" x14ac:dyDescent="0.25">
      <c r="A53" s="944" t="s">
        <v>864</v>
      </c>
      <c r="B53" s="958">
        <f>+SUM(B54:B71)</f>
        <v>289166.78179339378</v>
      </c>
      <c r="C53" s="959">
        <f>+SUM(C54:C71)</f>
        <v>297497.45979500003</v>
      </c>
      <c r="D53" s="947">
        <f t="shared" si="0"/>
        <v>2.8809249630749267E-2</v>
      </c>
      <c r="E53" s="958">
        <f>+SUM(E54:E71)</f>
        <v>1931255.6546894209</v>
      </c>
      <c r="F53" s="959">
        <f>+SUM(F54:F71)</f>
        <v>2092614.7529623588</v>
      </c>
      <c r="G53" s="947">
        <f t="shared" si="1"/>
        <v>8.3551392008163194E-2</v>
      </c>
      <c r="H53" s="948">
        <f>SUM(H54:H71)</f>
        <v>0.99999999999999978</v>
      </c>
    </row>
    <row r="54" spans="1:9" x14ac:dyDescent="0.25">
      <c r="A54" s="949" t="s">
        <v>249</v>
      </c>
      <c r="B54" s="960">
        <v>58506.082280701899</v>
      </c>
      <c r="C54" s="956">
        <v>54508.081494999999</v>
      </c>
      <c r="D54" s="950">
        <f t="shared" si="0"/>
        <v>-6.8334788962969628E-2</v>
      </c>
      <c r="E54" s="960">
        <v>359828.85866959387</v>
      </c>
      <c r="F54" s="956">
        <v>416131.59664168378</v>
      </c>
      <c r="G54" s="950">
        <f t="shared" si="1"/>
        <v>0.15647087946269722</v>
      </c>
      <c r="H54" s="963">
        <f t="shared" ref="H54:H70" si="5">(F54/$F$53)</f>
        <v>0.19885724118717851</v>
      </c>
    </row>
    <row r="55" spans="1:9" x14ac:dyDescent="0.25">
      <c r="A55" s="949" t="s">
        <v>260</v>
      </c>
      <c r="B55" s="960">
        <v>43988.625447590806</v>
      </c>
      <c r="C55" s="956">
        <v>58028.145185000001</v>
      </c>
      <c r="D55" s="950">
        <f t="shared" si="0"/>
        <v>0.3191625015456836</v>
      </c>
      <c r="E55" s="960">
        <v>293056.3413080654</v>
      </c>
      <c r="F55" s="956">
        <v>388055.22716523602</v>
      </c>
      <c r="G55" s="950">
        <f t="shared" si="1"/>
        <v>0.32416594513239461</v>
      </c>
      <c r="H55" s="963">
        <f t="shared" si="5"/>
        <v>0.18544035714930096</v>
      </c>
    </row>
    <row r="56" spans="1:9" ht="15" customHeight="1" x14ac:dyDescent="0.25">
      <c r="A56" s="949" t="s">
        <v>269</v>
      </c>
      <c r="B56" s="960">
        <v>46364.066173963904</v>
      </c>
      <c r="C56" s="956">
        <v>43338.803940999998</v>
      </c>
      <c r="D56" s="950">
        <f t="shared" si="0"/>
        <v>-6.5250149148108227E-2</v>
      </c>
      <c r="E56" s="960">
        <v>316171.72537493851</v>
      </c>
      <c r="F56" s="956">
        <v>297095.13898093218</v>
      </c>
      <c r="G56" s="950">
        <f t="shared" si="1"/>
        <v>-6.0336155522395241E-2</v>
      </c>
      <c r="H56" s="963">
        <f t="shared" si="5"/>
        <v>0.14197316470236901</v>
      </c>
    </row>
    <row r="57" spans="1:9" x14ac:dyDescent="0.25">
      <c r="A57" s="949" t="s">
        <v>248</v>
      </c>
      <c r="B57" s="960">
        <v>46728.880570134803</v>
      </c>
      <c r="C57" s="956">
        <v>43087.953572000006</v>
      </c>
      <c r="D57" s="950">
        <f t="shared" si="0"/>
        <v>-7.7915990148109238E-2</v>
      </c>
      <c r="E57" s="960">
        <v>275638.6662415493</v>
      </c>
      <c r="F57" s="956">
        <v>292923.56892779638</v>
      </c>
      <c r="G57" s="950">
        <f t="shared" si="1"/>
        <v>6.2708555813065336E-2</v>
      </c>
      <c r="H57" s="963">
        <f t="shared" si="5"/>
        <v>0.13997969215935532</v>
      </c>
    </row>
    <row r="58" spans="1:9" x14ac:dyDescent="0.25">
      <c r="A58" s="330" t="s">
        <v>256</v>
      </c>
      <c r="B58" s="961">
        <v>16063.4599308221</v>
      </c>
      <c r="C58" s="955">
        <v>19925.674487</v>
      </c>
      <c r="D58" s="950">
        <f t="shared" si="0"/>
        <v>0.24043478632938808</v>
      </c>
      <c r="E58" s="960">
        <v>124643.44579932457</v>
      </c>
      <c r="F58" s="956">
        <v>137181.75339123691</v>
      </c>
      <c r="G58" s="950">
        <f t="shared" si="1"/>
        <v>0.10059339672058609</v>
      </c>
      <c r="H58" s="963">
        <f t="shared" si="5"/>
        <v>6.5555187927944653E-2</v>
      </c>
    </row>
    <row r="59" spans="1:9" x14ac:dyDescent="0.25">
      <c r="A59" s="330" t="s">
        <v>264</v>
      </c>
      <c r="B59" s="961">
        <v>18399.945818320601</v>
      </c>
      <c r="C59" s="955">
        <v>16855.401129999998</v>
      </c>
      <c r="D59" s="950">
        <f t="shared" si="0"/>
        <v>-8.3942893287366038E-2</v>
      </c>
      <c r="E59" s="960">
        <v>126430.55612576398</v>
      </c>
      <c r="F59" s="956">
        <v>120437.13986428959</v>
      </c>
      <c r="G59" s="950">
        <f t="shared" si="1"/>
        <v>-4.7404808181912617E-2</v>
      </c>
      <c r="H59" s="963">
        <f t="shared" si="5"/>
        <v>5.7553421953943369E-2</v>
      </c>
    </row>
    <row r="60" spans="1:9" ht="15" customHeight="1" x14ac:dyDescent="0.25">
      <c r="A60" s="330" t="s">
        <v>307</v>
      </c>
      <c r="B60" s="961">
        <v>7597.9854711217004</v>
      </c>
      <c r="C60" s="955">
        <v>13317.812398</v>
      </c>
      <c r="D60" s="950">
        <f t="shared" si="0"/>
        <v>0.75280835276904967</v>
      </c>
      <c r="E60" s="960">
        <v>56155.773933522993</v>
      </c>
      <c r="F60" s="956">
        <v>87119.981606127098</v>
      </c>
      <c r="G60" s="950">
        <f t="shared" si="1"/>
        <v>0.55139846722190011</v>
      </c>
      <c r="H60" s="963">
        <f t="shared" si="5"/>
        <v>4.163211670126947E-2</v>
      </c>
    </row>
    <row r="61" spans="1:9" x14ac:dyDescent="0.25">
      <c r="A61" s="330" t="s">
        <v>267</v>
      </c>
      <c r="B61" s="961">
        <v>11759.5283801321</v>
      </c>
      <c r="C61" s="955">
        <v>9892.4630550000002</v>
      </c>
      <c r="D61" s="950">
        <f t="shared" si="0"/>
        <v>-0.15877042554585219</v>
      </c>
      <c r="E61" s="960">
        <v>85069.756601396512</v>
      </c>
      <c r="F61" s="956">
        <v>79885.184623168694</v>
      </c>
      <c r="G61" s="950">
        <f t="shared" si="1"/>
        <v>-6.0944949008384763E-2</v>
      </c>
      <c r="H61" s="963">
        <f t="shared" si="5"/>
        <v>3.8174816702444249E-2</v>
      </c>
    </row>
    <row r="62" spans="1:9" x14ac:dyDescent="0.25">
      <c r="A62" s="330" t="s">
        <v>259</v>
      </c>
      <c r="B62" s="961">
        <v>8510.884678294</v>
      </c>
      <c r="C62" s="955">
        <v>6926.0765570000003</v>
      </c>
      <c r="D62" s="950">
        <f t="shared" si="0"/>
        <v>-0.18620956354112805</v>
      </c>
      <c r="E62" s="960">
        <v>57665.465034343702</v>
      </c>
      <c r="F62" s="956">
        <v>55316.573648171405</v>
      </c>
      <c r="G62" s="950">
        <f t="shared" si="1"/>
        <v>-4.0733069347023809E-2</v>
      </c>
      <c r="H62" s="963">
        <f t="shared" si="5"/>
        <v>2.6434188887306587E-2</v>
      </c>
    </row>
    <row r="63" spans="1:9" x14ac:dyDescent="0.25">
      <c r="A63" s="330" t="s">
        <v>268</v>
      </c>
      <c r="B63" s="961">
        <v>7664.8066477677003</v>
      </c>
      <c r="C63" s="955">
        <v>7497.4705130000002</v>
      </c>
      <c r="D63" s="950">
        <f t="shared" si="0"/>
        <v>-2.1831748986966937E-2</v>
      </c>
      <c r="E63" s="960">
        <v>59213.489995063697</v>
      </c>
      <c r="F63" s="956">
        <v>51009.741113184391</v>
      </c>
      <c r="G63" s="950">
        <f t="shared" si="1"/>
        <v>-0.13854526869744055</v>
      </c>
      <c r="H63" s="405">
        <f t="shared" si="5"/>
        <v>2.4376078320662558E-2</v>
      </c>
    </row>
    <row r="64" spans="1:9" x14ac:dyDescent="0.25">
      <c r="A64" s="330" t="s">
        <v>254</v>
      </c>
      <c r="B64" s="961">
        <v>6519.8543480827002</v>
      </c>
      <c r="C64" s="955">
        <v>7169.7125820000001</v>
      </c>
      <c r="D64" s="950">
        <f t="shared" si="0"/>
        <v>9.9673734906118527E-2</v>
      </c>
      <c r="E64" s="960">
        <v>48116.456461977505</v>
      </c>
      <c r="F64" s="956">
        <v>50013.789915046102</v>
      </c>
      <c r="G64" s="950">
        <f t="shared" si="1"/>
        <v>3.9432111019395366E-2</v>
      </c>
      <c r="H64" s="405">
        <f t="shared" si="5"/>
        <v>2.3900142080258827E-2</v>
      </c>
    </row>
    <row r="65" spans="1:8" x14ac:dyDescent="0.25">
      <c r="A65" s="330" t="s">
        <v>250</v>
      </c>
      <c r="B65" s="961">
        <v>8629.5941389572017</v>
      </c>
      <c r="C65" s="955">
        <v>8674.8256379999984</v>
      </c>
      <c r="D65" s="950">
        <f t="shared" si="0"/>
        <v>5.2414399002387313E-3</v>
      </c>
      <c r="E65" s="960">
        <v>60663.914178544008</v>
      </c>
      <c r="F65" s="956">
        <v>46400.261921027195</v>
      </c>
      <c r="G65" s="950">
        <f t="shared" si="1"/>
        <v>-0.23512581492081941</v>
      </c>
      <c r="H65" s="963">
        <f t="shared" si="5"/>
        <v>2.2173341679514492E-2</v>
      </c>
    </row>
    <row r="66" spans="1:8" x14ac:dyDescent="0.25">
      <c r="A66" s="330" t="s">
        <v>266</v>
      </c>
      <c r="B66" s="961">
        <v>5079.1776465106996</v>
      </c>
      <c r="C66" s="955">
        <v>4006.7647310000002</v>
      </c>
      <c r="D66" s="950">
        <f t="shared" si="0"/>
        <v>-0.21113908395140046</v>
      </c>
      <c r="E66" s="960">
        <v>31484.4472037706</v>
      </c>
      <c r="F66" s="956">
        <v>29886.842925886198</v>
      </c>
      <c r="G66" s="950">
        <f t="shared" si="1"/>
        <v>-5.0742649777032467E-2</v>
      </c>
      <c r="H66" s="963">
        <f t="shared" si="5"/>
        <v>1.4282056878160502E-2</v>
      </c>
    </row>
    <row r="67" spans="1:8" x14ac:dyDescent="0.25">
      <c r="A67" s="330" t="s">
        <v>251</v>
      </c>
      <c r="B67" s="961">
        <v>1468.5101385729999</v>
      </c>
      <c r="C67" s="955">
        <v>2385.3781530000001</v>
      </c>
      <c r="D67" s="950">
        <f t="shared" si="0"/>
        <v>0.62435252596754376</v>
      </c>
      <c r="E67" s="960">
        <v>12744.739597517901</v>
      </c>
      <c r="F67" s="956">
        <v>15592.401616442801</v>
      </c>
      <c r="G67" s="950">
        <f t="shared" si="1"/>
        <v>0.22343822697479809</v>
      </c>
      <c r="H67" s="405">
        <f t="shared" si="5"/>
        <v>7.4511572635956045E-3</v>
      </c>
    </row>
    <row r="68" spans="1:8" x14ac:dyDescent="0.25">
      <c r="A68" s="330" t="s">
        <v>261</v>
      </c>
      <c r="B68" s="965">
        <v>0.7327354586</v>
      </c>
      <c r="C68" s="955">
        <v>0</v>
      </c>
      <c r="D68" s="950" t="s">
        <v>247</v>
      </c>
      <c r="E68" s="960">
        <v>11290.8290972214</v>
      </c>
      <c r="F68" s="956">
        <v>14421.1537637728</v>
      </c>
      <c r="G68" s="950">
        <f t="shared" si="1"/>
        <v>0.27724488959998106</v>
      </c>
      <c r="H68" s="405">
        <f t="shared" si="5"/>
        <v>6.891451827603646E-3</v>
      </c>
    </row>
    <row r="69" spans="1:8" x14ac:dyDescent="0.25">
      <c r="A69" s="330" t="s">
        <v>263</v>
      </c>
      <c r="B69" s="961">
        <v>1884.1338889010001</v>
      </c>
      <c r="C69" s="955">
        <v>1882.8963580000002</v>
      </c>
      <c r="D69" s="950">
        <f t="shared" si="0"/>
        <v>-6.5681685802154721E-4</v>
      </c>
      <c r="E69" s="960">
        <v>12987.841899679201</v>
      </c>
      <c r="F69" s="956">
        <v>11138.314999080902</v>
      </c>
      <c r="G69" s="950">
        <f t="shared" si="1"/>
        <v>-0.14240448219838453</v>
      </c>
      <c r="H69" s="963">
        <f t="shared" si="5"/>
        <v>5.3226782346407616E-3</v>
      </c>
    </row>
    <row r="70" spans="1:8" x14ac:dyDescent="0.25">
      <c r="A70" s="330" t="s">
        <v>253</v>
      </c>
      <c r="B70" s="968">
        <v>0.51349806099999995</v>
      </c>
      <c r="C70" s="955">
        <v>0</v>
      </c>
      <c r="D70" s="950" t="s">
        <v>247</v>
      </c>
      <c r="E70" s="960">
        <v>2.1421309748999997</v>
      </c>
      <c r="F70" s="956">
        <v>6.0818592760000003</v>
      </c>
      <c r="G70" s="950">
        <f t="shared" si="1"/>
        <v>1.8391631264675201</v>
      </c>
      <c r="H70" s="992">
        <f t="shared" si="5"/>
        <v>2.9063444513092365E-6</v>
      </c>
    </row>
    <row r="71" spans="1:8" ht="15" customHeight="1" thickBot="1" x14ac:dyDescent="0.3">
      <c r="A71" s="330" t="s">
        <v>308</v>
      </c>
      <c r="B71" s="1023">
        <v>0</v>
      </c>
      <c r="C71" s="955">
        <v>0</v>
      </c>
      <c r="D71" s="950" t="s">
        <v>247</v>
      </c>
      <c r="E71" s="960">
        <v>91.205036172700005</v>
      </c>
      <c r="F71" s="956">
        <v>0</v>
      </c>
      <c r="G71" s="950" t="s">
        <v>247</v>
      </c>
      <c r="H71" s="992" t="s">
        <v>247</v>
      </c>
    </row>
    <row r="72" spans="1:8" x14ac:dyDescent="0.25">
      <c r="A72" s="944" t="s">
        <v>865</v>
      </c>
      <c r="B72" s="958">
        <f>+SUM(B73:B84)</f>
        <v>26066.796739929003</v>
      </c>
      <c r="C72" s="959">
        <f>+SUM(C73:C84)</f>
        <v>26330.830793000001</v>
      </c>
      <c r="D72" s="947">
        <f t="shared" si="0"/>
        <v>1.0129133077044106E-2</v>
      </c>
      <c r="E72" s="958">
        <f>+SUM(E73:E84)</f>
        <v>166919.85109403395</v>
      </c>
      <c r="F72" s="959">
        <f>+SUM(F73:F84)</f>
        <v>178220.1793666594</v>
      </c>
      <c r="G72" s="947">
        <f t="shared" si="1"/>
        <v>6.7699127446857243E-2</v>
      </c>
      <c r="H72" s="948">
        <f>SUM(H73:H84)</f>
        <v>1</v>
      </c>
    </row>
    <row r="73" spans="1:8" x14ac:dyDescent="0.25">
      <c r="A73" s="949" t="s">
        <v>269</v>
      </c>
      <c r="B73" s="960">
        <v>7457.3920590960006</v>
      </c>
      <c r="C73" s="956">
        <v>8528.8313480000015</v>
      </c>
      <c r="D73" s="950">
        <f t="shared" si="0"/>
        <v>0.14367479682084494</v>
      </c>
      <c r="E73" s="960">
        <v>46628.762336404994</v>
      </c>
      <c r="F73" s="956">
        <v>54883.735403200997</v>
      </c>
      <c r="G73" s="950">
        <f t="shared" si="1"/>
        <v>0.17703607501396212</v>
      </c>
      <c r="H73" s="963">
        <f t="shared" ref="H73:H84" si="6">(F73/$F$72)</f>
        <v>0.307954663710031</v>
      </c>
    </row>
    <row r="74" spans="1:8" x14ac:dyDescent="0.25">
      <c r="A74" s="949" t="s">
        <v>249</v>
      </c>
      <c r="B74" s="960">
        <v>4230.1047411</v>
      </c>
      <c r="C74" s="956">
        <v>4555.976869000001</v>
      </c>
      <c r="D74" s="950">
        <f t="shared" ref="D74:D88" si="7">+C74/B74-1</f>
        <v>7.7036420572238917E-2</v>
      </c>
      <c r="E74" s="960">
        <v>28831.842377680001</v>
      </c>
      <c r="F74" s="956">
        <v>33992.52326098</v>
      </c>
      <c r="G74" s="950">
        <f t="shared" si="1"/>
        <v>0.17899240761995538</v>
      </c>
      <c r="H74" s="963">
        <f t="shared" si="6"/>
        <v>0.19073330181677037</v>
      </c>
    </row>
    <row r="75" spans="1:8" x14ac:dyDescent="0.25">
      <c r="A75" s="949" t="s">
        <v>248</v>
      </c>
      <c r="B75" s="960">
        <v>3258.8408638430001</v>
      </c>
      <c r="C75" s="956">
        <v>3282.2857910000002</v>
      </c>
      <c r="D75" s="950">
        <f t="shared" si="7"/>
        <v>7.194253458989941E-3</v>
      </c>
      <c r="E75" s="960">
        <v>17717.374036369001</v>
      </c>
      <c r="F75" s="956">
        <v>21414.728106249</v>
      </c>
      <c r="G75" s="950">
        <f t="shared" ref="G75:G89" si="8">+F75/E75-1</f>
        <v>0.2086852183788821</v>
      </c>
      <c r="H75" s="963">
        <f t="shared" si="6"/>
        <v>0.12015882927707998</v>
      </c>
    </row>
    <row r="76" spans="1:8" x14ac:dyDescent="0.25">
      <c r="A76" s="949" t="s">
        <v>260</v>
      </c>
      <c r="B76" s="960">
        <v>1906.6125376999998</v>
      </c>
      <c r="C76" s="956">
        <v>2759.4313220000004</v>
      </c>
      <c r="D76" s="950">
        <f t="shared" si="7"/>
        <v>0.44729527758627863</v>
      </c>
      <c r="E76" s="960">
        <v>13246.102267459999</v>
      </c>
      <c r="F76" s="956">
        <v>20770.596612900001</v>
      </c>
      <c r="G76" s="950">
        <f t="shared" si="8"/>
        <v>0.56805346912687371</v>
      </c>
      <c r="H76" s="963">
        <f t="shared" si="6"/>
        <v>0.11654458370938924</v>
      </c>
    </row>
    <row r="77" spans="1:8" x14ac:dyDescent="0.25">
      <c r="A77" s="330" t="s">
        <v>267</v>
      </c>
      <c r="B77" s="961">
        <v>2185.5853741000001</v>
      </c>
      <c r="C77" s="955">
        <v>1914.3482689999998</v>
      </c>
      <c r="D77" s="950">
        <f t="shared" si="7"/>
        <v>-0.12410272703791891</v>
      </c>
      <c r="E77" s="960">
        <v>13614.09939308</v>
      </c>
      <c r="F77" s="956">
        <v>13193.227886524899</v>
      </c>
      <c r="G77" s="950">
        <f t="shared" si="8"/>
        <v>-3.0914384742117273E-2</v>
      </c>
      <c r="H77" s="963">
        <f t="shared" si="6"/>
        <v>7.4027688297754163E-2</v>
      </c>
    </row>
    <row r="78" spans="1:8" x14ac:dyDescent="0.25">
      <c r="A78" s="330" t="s">
        <v>256</v>
      </c>
      <c r="B78" s="961">
        <v>3496.5192859999997</v>
      </c>
      <c r="C78" s="955">
        <v>2418.8693399999997</v>
      </c>
      <c r="D78" s="950">
        <f t="shared" si="7"/>
        <v>-0.30820649275835288</v>
      </c>
      <c r="E78" s="960">
        <v>20563.963663999999</v>
      </c>
      <c r="F78" s="956">
        <v>11986.227173999998</v>
      </c>
      <c r="G78" s="950">
        <f t="shared" si="8"/>
        <v>-0.41712466673030013</v>
      </c>
      <c r="H78" s="963">
        <f t="shared" si="6"/>
        <v>6.7255162780081493E-2</v>
      </c>
    </row>
    <row r="79" spans="1:8" x14ac:dyDescent="0.25">
      <c r="A79" s="330" t="s">
        <v>250</v>
      </c>
      <c r="B79" s="961">
        <v>2048.2912551999998</v>
      </c>
      <c r="C79" s="955">
        <v>1593.6983279999997</v>
      </c>
      <c r="D79" s="950">
        <f t="shared" si="7"/>
        <v>-0.2219376399942754</v>
      </c>
      <c r="E79" s="960">
        <v>13742.545546899999</v>
      </c>
      <c r="F79" s="956">
        <v>11127.146520599999</v>
      </c>
      <c r="G79" s="950">
        <f t="shared" si="8"/>
        <v>-0.19031401550566251</v>
      </c>
      <c r="H79" s="963">
        <f t="shared" si="6"/>
        <v>6.2434829547038453E-2</v>
      </c>
    </row>
    <row r="80" spans="1:8" x14ac:dyDescent="0.25">
      <c r="A80" s="330" t="s">
        <v>266</v>
      </c>
      <c r="B80" s="961">
        <v>1079.2313786</v>
      </c>
      <c r="C80" s="955">
        <v>757.08788300000003</v>
      </c>
      <c r="D80" s="950">
        <f t="shared" si="7"/>
        <v>-0.2984934481963365</v>
      </c>
      <c r="E80" s="960">
        <v>6808.1913853999995</v>
      </c>
      <c r="F80" s="956">
        <v>4540.5244761000004</v>
      </c>
      <c r="G80" s="950">
        <f t="shared" si="8"/>
        <v>-0.33307919547663656</v>
      </c>
      <c r="H80" s="963">
        <f t="shared" si="6"/>
        <v>2.5477050310664318E-2</v>
      </c>
    </row>
    <row r="81" spans="1:15" x14ac:dyDescent="0.25">
      <c r="A81" s="330" t="s">
        <v>264</v>
      </c>
      <c r="B81" s="961">
        <v>390.91844429000002</v>
      </c>
      <c r="C81" s="955">
        <v>509.26564299999995</v>
      </c>
      <c r="D81" s="950">
        <f t="shared" si="7"/>
        <v>0.30274140409247341</v>
      </c>
      <c r="E81" s="960">
        <v>2857.07003704</v>
      </c>
      <c r="F81" s="956">
        <v>3708.0355136199996</v>
      </c>
      <c r="G81" s="950">
        <f t="shared" si="8"/>
        <v>0.29784550800218468</v>
      </c>
      <c r="H81" s="963">
        <f t="shared" si="6"/>
        <v>2.0805924036196327E-2</v>
      </c>
    </row>
    <row r="82" spans="1:15" x14ac:dyDescent="0.25">
      <c r="A82" s="330" t="s">
        <v>261</v>
      </c>
      <c r="B82" s="961">
        <v>0</v>
      </c>
      <c r="C82" s="955">
        <v>0</v>
      </c>
      <c r="D82" s="950" t="s">
        <v>247</v>
      </c>
      <c r="E82" s="960">
        <v>2836.6453297000003</v>
      </c>
      <c r="F82" s="956">
        <v>2506.7997863000001</v>
      </c>
      <c r="G82" s="950">
        <f t="shared" si="8"/>
        <v>-0.11628014963537381</v>
      </c>
      <c r="H82" s="963">
        <f t="shared" si="6"/>
        <v>1.4065746063147328E-2</v>
      </c>
    </row>
    <row r="83" spans="1:15" x14ac:dyDescent="0.25">
      <c r="A83" s="330" t="s">
        <v>268</v>
      </c>
      <c r="B83" s="961">
        <v>13.300800000000001</v>
      </c>
      <c r="C83" s="955">
        <v>11.036</v>
      </c>
      <c r="D83" s="950">
        <f t="shared" si="7"/>
        <v>-0.17027547215205108</v>
      </c>
      <c r="E83" s="960">
        <v>73.254720000000006</v>
      </c>
      <c r="F83" s="956">
        <v>57.17586</v>
      </c>
      <c r="G83" s="950">
        <f t="shared" si="8"/>
        <v>-0.21949247775433456</v>
      </c>
      <c r="H83" s="405">
        <f t="shared" si="6"/>
        <v>3.2081585936668736E-4</v>
      </c>
    </row>
    <row r="84" spans="1:15" ht="15.75" thickBot="1" x14ac:dyDescent="0.3">
      <c r="A84" s="330" t="s">
        <v>307</v>
      </c>
      <c r="B84" s="961">
        <v>0</v>
      </c>
      <c r="C84" s="955">
        <v>0</v>
      </c>
      <c r="D84" s="950" t="s">
        <v>247</v>
      </c>
      <c r="E84" s="960">
        <v>0</v>
      </c>
      <c r="F84" s="956">
        <v>39.4587661845</v>
      </c>
      <c r="G84" s="950" t="s">
        <v>246</v>
      </c>
      <c r="H84" s="967">
        <f t="shared" si="6"/>
        <v>2.2140459248062996E-4</v>
      </c>
    </row>
    <row r="85" spans="1:15" x14ac:dyDescent="0.25">
      <c r="A85" s="944" t="s">
        <v>866</v>
      </c>
      <c r="B85" s="958">
        <f>+B86</f>
        <v>1041562.64579</v>
      </c>
      <c r="C85" s="959">
        <f>+C86</f>
        <v>1040961.796982</v>
      </c>
      <c r="D85" s="947">
        <f t="shared" si="7"/>
        <v>-5.7687246218807164E-4</v>
      </c>
      <c r="E85" s="958">
        <f>+E86</f>
        <v>7857312.8106919993</v>
      </c>
      <c r="F85" s="959">
        <f>+F86</f>
        <v>6092975.9230469996</v>
      </c>
      <c r="G85" s="947">
        <f t="shared" si="8"/>
        <v>-0.22454711046302522</v>
      </c>
      <c r="H85" s="948">
        <f>SUM(H86)</f>
        <v>1</v>
      </c>
    </row>
    <row r="86" spans="1:15" ht="15.75" thickBot="1" x14ac:dyDescent="0.3">
      <c r="A86" s="330" t="s">
        <v>256</v>
      </c>
      <c r="B86" s="961">
        <v>1041562.64579</v>
      </c>
      <c r="C86" s="955">
        <v>1040961.796982</v>
      </c>
      <c r="D86" s="950">
        <f t="shared" si="7"/>
        <v>-5.7687246218807164E-4</v>
      </c>
      <c r="E86" s="960">
        <v>7857312.8106919993</v>
      </c>
      <c r="F86" s="956">
        <v>6092975.9230469996</v>
      </c>
      <c r="G86" s="950">
        <f t="shared" si="8"/>
        <v>-0.22454711046302522</v>
      </c>
      <c r="H86" s="963">
        <f>(F86/$F$85)</f>
        <v>1</v>
      </c>
    </row>
    <row r="87" spans="1:15" x14ac:dyDescent="0.25">
      <c r="A87" s="944" t="s">
        <v>867</v>
      </c>
      <c r="B87" s="958">
        <f>+B88</f>
        <v>2820.0151000000001</v>
      </c>
      <c r="C87" s="959">
        <f>+C88</f>
        <v>3033.0751999999998</v>
      </c>
      <c r="D87" s="947">
        <f t="shared" si="7"/>
        <v>7.5552822394461483E-2</v>
      </c>
      <c r="E87" s="958">
        <f>+E88</f>
        <v>19144.9735</v>
      </c>
      <c r="F87" s="959">
        <f>+F88</f>
        <v>19479.14014</v>
      </c>
      <c r="G87" s="947">
        <f t="shared" si="8"/>
        <v>1.7454536565433276E-2</v>
      </c>
      <c r="H87" s="948">
        <f>SUM(H88)</f>
        <v>1</v>
      </c>
    </row>
    <row r="88" spans="1:15" ht="15.75" thickBot="1" x14ac:dyDescent="0.3">
      <c r="A88" s="330" t="s">
        <v>261</v>
      </c>
      <c r="B88" s="961">
        <v>2820.0151000000001</v>
      </c>
      <c r="C88" s="955">
        <v>3033.0751999999998</v>
      </c>
      <c r="D88" s="950">
        <f t="shared" si="7"/>
        <v>7.5552822394461483E-2</v>
      </c>
      <c r="E88" s="960">
        <v>19144.9735</v>
      </c>
      <c r="F88" s="956">
        <v>19479.14014</v>
      </c>
      <c r="G88" s="950">
        <f t="shared" si="8"/>
        <v>1.7454536565433276E-2</v>
      </c>
      <c r="H88" s="963">
        <f>(F88/$F$87)</f>
        <v>1</v>
      </c>
    </row>
    <row r="89" spans="1:15" x14ac:dyDescent="0.25">
      <c r="A89" s="944" t="s">
        <v>868</v>
      </c>
      <c r="B89" s="958">
        <f>SUM(B90:B94)</f>
        <v>3801.1640480400001</v>
      </c>
      <c r="C89" s="959">
        <f>SUM(C90:C94)</f>
        <v>3136.8209670000006</v>
      </c>
      <c r="D89" s="947">
        <f t="shared" ref="D89:D108" si="9">(C89-B89)/B89</f>
        <v>-0.17477358847023605</v>
      </c>
      <c r="E89" s="958">
        <f>SUM(E90:E94)</f>
        <v>24357.129152704998</v>
      </c>
      <c r="F89" s="959">
        <f>SUM(F90:F94)</f>
        <v>22794.190983976103</v>
      </c>
      <c r="G89" s="947">
        <f t="shared" si="8"/>
        <v>-6.4167585552886153E-2</v>
      </c>
      <c r="H89" s="948">
        <f>SUM(H90:H94)</f>
        <v>0.99999999999999989</v>
      </c>
    </row>
    <row r="90" spans="1:15" x14ac:dyDescent="0.25">
      <c r="A90" s="949" t="s">
        <v>259</v>
      </c>
      <c r="B90" s="176">
        <v>839.74332630000004</v>
      </c>
      <c r="C90" s="883">
        <v>848.18455600000004</v>
      </c>
      <c r="D90" s="950">
        <f t="shared" si="9"/>
        <v>1.0052154552026009E-2</v>
      </c>
      <c r="E90" s="176">
        <v>5503.9466905000008</v>
      </c>
      <c r="F90" s="883">
        <v>5990.8613332000004</v>
      </c>
      <c r="G90" s="950">
        <f t="shared" ref="G90:G101" si="10">(F90-E90)/E90</f>
        <v>8.8466453270783091E-2</v>
      </c>
      <c r="H90" s="963">
        <f>(F90/$F$89)</f>
        <v>0.26282403869527399</v>
      </c>
    </row>
    <row r="91" spans="1:15" x14ac:dyDescent="0.25">
      <c r="A91" s="949" t="s">
        <v>250</v>
      </c>
      <c r="B91" s="960">
        <v>921.94243349999999</v>
      </c>
      <c r="C91" s="956">
        <v>776.54232400000001</v>
      </c>
      <c r="D91" s="950">
        <f t="shared" si="9"/>
        <v>-0.15771061642971876</v>
      </c>
      <c r="E91" s="960">
        <v>5108.1303390000003</v>
      </c>
      <c r="F91" s="956">
        <v>5477.1723145000005</v>
      </c>
      <c r="G91" s="950">
        <f t="shared" si="10"/>
        <v>7.224599824370305E-2</v>
      </c>
      <c r="H91" s="963">
        <f>(F91/$F$89)</f>
        <v>0.24028807683283657</v>
      </c>
    </row>
    <row r="92" spans="1:15" x14ac:dyDescent="0.25">
      <c r="A92" s="949" t="s">
        <v>254</v>
      </c>
      <c r="B92" s="960">
        <v>665.90662889999999</v>
      </c>
      <c r="C92" s="969">
        <v>758.22984700000006</v>
      </c>
      <c r="D92" s="950">
        <f t="shared" si="9"/>
        <v>0.13864288789632151</v>
      </c>
      <c r="E92" s="960">
        <v>5851.7598263250011</v>
      </c>
      <c r="F92" s="969">
        <v>5197.0473796460992</v>
      </c>
      <c r="G92" s="950">
        <f t="shared" si="10"/>
        <v>-0.11188300034693525</v>
      </c>
      <c r="H92" s="963">
        <f>(F92/$F$89)</f>
        <v>0.22799876439131039</v>
      </c>
    </row>
    <row r="93" spans="1:15" x14ac:dyDescent="0.25">
      <c r="A93" s="949" t="s">
        <v>260</v>
      </c>
      <c r="B93" s="960">
        <v>881.7799248</v>
      </c>
      <c r="C93" s="956">
        <v>226.92296200000001</v>
      </c>
      <c r="D93" s="950">
        <f t="shared" si="9"/>
        <v>-0.74265351748457042</v>
      </c>
      <c r="E93" s="960">
        <v>4595.8896196999995</v>
      </c>
      <c r="F93" s="956">
        <v>2486.2516989999999</v>
      </c>
      <c r="G93" s="950">
        <f t="shared" si="10"/>
        <v>-0.45902710797430074</v>
      </c>
      <c r="H93" s="963">
        <f>(F93/$F$89)</f>
        <v>0.10907391715493606</v>
      </c>
    </row>
    <row r="94" spans="1:15" ht="15.75" thickBot="1" x14ac:dyDescent="0.3">
      <c r="A94" s="330" t="s">
        <v>942</v>
      </c>
      <c r="B94" s="961">
        <v>491.79173453999999</v>
      </c>
      <c r="C94" s="955">
        <v>526.94127800000001</v>
      </c>
      <c r="D94" s="950">
        <f t="shared" si="9"/>
        <v>7.1472416047978785E-2</v>
      </c>
      <c r="E94" s="960">
        <v>3297.40267718</v>
      </c>
      <c r="F94" s="956">
        <v>3642.85825763</v>
      </c>
      <c r="G94" s="950">
        <f t="shared" si="10"/>
        <v>0.10476596711731917</v>
      </c>
      <c r="H94" s="963">
        <f>(F94/$F$89)</f>
        <v>0.15981520292564286</v>
      </c>
      <c r="J94" s="77"/>
      <c r="K94" s="77"/>
      <c r="L94" s="77"/>
      <c r="M94" s="77"/>
      <c r="N94" s="77"/>
      <c r="O94" s="77"/>
    </row>
    <row r="95" spans="1:15" x14ac:dyDescent="0.25">
      <c r="A95" s="944" t="s">
        <v>869</v>
      </c>
      <c r="B95" s="958">
        <f>SUM(B96:B101)</f>
        <v>3995.9850444000003</v>
      </c>
      <c r="C95" s="959">
        <f>SUM(C96:C101)</f>
        <v>2570.4628929999999</v>
      </c>
      <c r="D95" s="947">
        <f t="shared" si="9"/>
        <v>-0.35673861027026027</v>
      </c>
      <c r="E95" s="958">
        <f>SUM(E96:E101)</f>
        <v>17675.055585479997</v>
      </c>
      <c r="F95" s="959">
        <f>SUM(F96:F101)</f>
        <v>16256.337705000004</v>
      </c>
      <c r="G95" s="947">
        <f t="shared" si="10"/>
        <v>-8.0266671503170017E-2</v>
      </c>
      <c r="H95" s="948">
        <f>SUM(H96:H101)</f>
        <v>0.99999999999999989</v>
      </c>
    </row>
    <row r="96" spans="1:15" x14ac:dyDescent="0.25">
      <c r="A96" s="970" t="s">
        <v>269</v>
      </c>
      <c r="B96" s="971">
        <v>2569.5971380000001</v>
      </c>
      <c r="C96" s="901">
        <v>1742.488433</v>
      </c>
      <c r="D96" s="178">
        <f t="shared" si="9"/>
        <v>-0.32188263785340504</v>
      </c>
      <c r="E96" s="919">
        <v>9950.4837246000006</v>
      </c>
      <c r="F96" s="177">
        <v>10556.055877500001</v>
      </c>
      <c r="G96" s="178">
        <f t="shared" si="10"/>
        <v>6.0858564232699509E-2</v>
      </c>
      <c r="H96" s="963">
        <f>(F96/$F$95)</f>
        <v>0.64935018385187993</v>
      </c>
    </row>
    <row r="97" spans="1:8" x14ac:dyDescent="0.25">
      <c r="A97" s="970" t="s">
        <v>248</v>
      </c>
      <c r="B97" s="909">
        <v>1310.7878000000001</v>
      </c>
      <c r="C97" s="901">
        <v>675.18524000000002</v>
      </c>
      <c r="D97" s="178">
        <f t="shared" si="9"/>
        <v>-0.48490118690454703</v>
      </c>
      <c r="E97" s="176">
        <v>6853.0369360000004</v>
      </c>
      <c r="F97" s="177">
        <v>4475.3876280000004</v>
      </c>
      <c r="G97" s="178">
        <f t="shared" si="10"/>
        <v>-0.34694826982616456</v>
      </c>
      <c r="H97" s="963">
        <f t="shared" ref="H97:H101" si="11">(F97/$F$95)</f>
        <v>0.27530109851393492</v>
      </c>
    </row>
    <row r="98" spans="1:8" x14ac:dyDescent="0.25">
      <c r="A98" s="970" t="s">
        <v>260</v>
      </c>
      <c r="B98" s="909">
        <v>83.632429000000002</v>
      </c>
      <c r="C98" s="901">
        <v>94.438706999999994</v>
      </c>
      <c r="D98" s="178">
        <f t="shared" si="9"/>
        <v>0.12921157652852569</v>
      </c>
      <c r="E98" s="176">
        <v>620.12085448000005</v>
      </c>
      <c r="F98" s="177">
        <v>805.17279600000006</v>
      </c>
      <c r="G98" s="178">
        <f t="shared" si="10"/>
        <v>0.2984127048511771</v>
      </c>
      <c r="H98" s="963">
        <f t="shared" si="11"/>
        <v>4.9529777900243238E-2</v>
      </c>
    </row>
    <row r="99" spans="1:8" x14ac:dyDescent="0.25">
      <c r="A99" s="970" t="s">
        <v>267</v>
      </c>
      <c r="B99" s="909">
        <v>31.1244774</v>
      </c>
      <c r="C99" s="901">
        <v>54.096688</v>
      </c>
      <c r="D99" s="178">
        <f t="shared" si="9"/>
        <v>0.73807538371712544</v>
      </c>
      <c r="E99" s="176">
        <v>243.95309039999998</v>
      </c>
      <c r="F99" s="177">
        <v>398.43860949999998</v>
      </c>
      <c r="G99" s="178">
        <f t="shared" si="10"/>
        <v>0.63325911898347498</v>
      </c>
      <c r="H99" s="963">
        <f t="shared" si="11"/>
        <v>2.4509739938378076E-2</v>
      </c>
    </row>
    <row r="100" spans="1:8" x14ac:dyDescent="0.25">
      <c r="A100" s="970" t="s">
        <v>249</v>
      </c>
      <c r="B100" s="909">
        <v>0</v>
      </c>
      <c r="C100" s="901">
        <v>3.8618250000000001</v>
      </c>
      <c r="D100" s="178" t="s">
        <v>246</v>
      </c>
      <c r="E100" s="176">
        <v>2.0419200000000002</v>
      </c>
      <c r="F100" s="177">
        <v>16.077293999999998</v>
      </c>
      <c r="G100" s="178">
        <f t="shared" si="10"/>
        <v>6.8736160084626219</v>
      </c>
      <c r="H100" s="963">
        <f t="shared" si="11"/>
        <v>9.8898622135876668E-4</v>
      </c>
    </row>
    <row r="101" spans="1:8" ht="15.75" thickBot="1" x14ac:dyDescent="0.3">
      <c r="A101" s="970" t="s">
        <v>268</v>
      </c>
      <c r="B101" s="972">
        <v>0.84319999999999995</v>
      </c>
      <c r="C101" s="920">
        <v>0.39200000000000002</v>
      </c>
      <c r="D101" s="178">
        <f t="shared" si="9"/>
        <v>-0.53510436432637565</v>
      </c>
      <c r="E101" s="924">
        <v>5.41906</v>
      </c>
      <c r="F101" s="921">
        <v>5.2055000000000007</v>
      </c>
      <c r="G101" s="178">
        <f t="shared" si="10"/>
        <v>-3.940904880182159E-2</v>
      </c>
      <c r="H101" s="405">
        <f t="shared" si="11"/>
        <v>3.2021357420490418E-4</v>
      </c>
    </row>
    <row r="102" spans="1:8" x14ac:dyDescent="0.25">
      <c r="A102" s="944" t="s">
        <v>870</v>
      </c>
      <c r="B102" s="958">
        <f>SUM(B103:B105)</f>
        <v>23.380024299999999</v>
      </c>
      <c r="C102" s="959">
        <f>SUM(C103:C105)</f>
        <v>24.526830999999998</v>
      </c>
      <c r="D102" s="947">
        <f t="shared" si="9"/>
        <v>4.9050706076468838E-2</v>
      </c>
      <c r="E102" s="958">
        <f>SUM(E103:E105)</f>
        <v>156.1590041</v>
      </c>
      <c r="F102" s="959">
        <f>SUM(F103:F105)</f>
        <v>150.48968680000002</v>
      </c>
      <c r="G102" s="947">
        <f>(F102-E102)/E102</f>
        <v>-3.6304773667546648E-2</v>
      </c>
      <c r="H102" s="948">
        <f>SUM(H103:H105)</f>
        <v>1</v>
      </c>
    </row>
    <row r="103" spans="1:8" x14ac:dyDescent="0.25">
      <c r="A103" s="970" t="s">
        <v>269</v>
      </c>
      <c r="B103" s="909">
        <v>17.366938999999999</v>
      </c>
      <c r="C103" s="901">
        <v>20.325702</v>
      </c>
      <c r="D103" s="178">
        <f t="shared" si="9"/>
        <v>0.17036755872753404</v>
      </c>
      <c r="E103" s="176">
        <v>114.854873</v>
      </c>
      <c r="F103" s="177">
        <v>118.82927000000001</v>
      </c>
      <c r="G103" s="178">
        <f>(F103-E103)/E103</f>
        <v>3.4603642807562986E-2</v>
      </c>
      <c r="H103" s="963">
        <f>(F103/$F$102)</f>
        <v>0.78961736532765514</v>
      </c>
    </row>
    <row r="104" spans="1:8" x14ac:dyDescent="0.25">
      <c r="A104" s="970" t="s">
        <v>260</v>
      </c>
      <c r="B104" s="909">
        <v>5.8090853000000005</v>
      </c>
      <c r="C104" s="901">
        <v>4.1611289999999999</v>
      </c>
      <c r="D104" s="178">
        <f t="shared" si="9"/>
        <v>-0.28368602196287263</v>
      </c>
      <c r="E104" s="176">
        <v>40.374331099999999</v>
      </c>
      <c r="F104" s="177">
        <v>31.015316799999997</v>
      </c>
      <c r="G104" s="178">
        <f>(F104-E104)/E104</f>
        <v>-0.231806052137914</v>
      </c>
      <c r="H104" s="963">
        <f>(F104/$F$102)</f>
        <v>0.20609596218523057</v>
      </c>
    </row>
    <row r="105" spans="1:8" ht="15.75" thickBot="1" x14ac:dyDescent="0.3">
      <c r="A105" s="970" t="s">
        <v>268</v>
      </c>
      <c r="B105" s="973">
        <v>0.20399999999999999</v>
      </c>
      <c r="C105" s="974">
        <v>0.04</v>
      </c>
      <c r="D105" s="178">
        <f t="shared" si="9"/>
        <v>-0.8039215686274509</v>
      </c>
      <c r="E105" s="924">
        <v>0.92979999999999996</v>
      </c>
      <c r="F105" s="921">
        <v>0.64510000000000012</v>
      </c>
      <c r="G105" s="178">
        <f>(F105-E105)/E105</f>
        <v>-0.30619488061948791</v>
      </c>
      <c r="H105" s="963">
        <f>(F105/$F$102)</f>
        <v>4.2866724871142466E-3</v>
      </c>
    </row>
    <row r="106" spans="1:8" x14ac:dyDescent="0.25">
      <c r="A106" s="944" t="s">
        <v>871</v>
      </c>
      <c r="B106" s="958">
        <f>SUM(B107:B108)</f>
        <v>26.369334000000002</v>
      </c>
      <c r="C106" s="959">
        <f>SUM(C107:C108)</f>
        <v>27.761949000000001</v>
      </c>
      <c r="D106" s="947">
        <f t="shared" si="9"/>
        <v>5.2811914021036674E-2</v>
      </c>
      <c r="E106" s="958">
        <f>SUM(E107:E108)</f>
        <v>178.723028</v>
      </c>
      <c r="F106" s="959">
        <f>SUM(F107:F108)</f>
        <v>196.947372</v>
      </c>
      <c r="G106" s="947">
        <f t="shared" ref="G106:G114" si="12">(F106-E106)/E106</f>
        <v>0.10196975848014393</v>
      </c>
      <c r="H106" s="948">
        <f>SUM(H107:H108)</f>
        <v>1</v>
      </c>
    </row>
    <row r="107" spans="1:8" x14ac:dyDescent="0.25">
      <c r="A107" s="970" t="s">
        <v>250</v>
      </c>
      <c r="B107" s="909">
        <v>15.259062</v>
      </c>
      <c r="C107" s="901">
        <v>15.999438</v>
      </c>
      <c r="D107" s="178">
        <f t="shared" si="9"/>
        <v>4.8520413640104447E-2</v>
      </c>
      <c r="E107" s="176">
        <v>107.11625899999999</v>
      </c>
      <c r="F107" s="177">
        <v>110.351018</v>
      </c>
      <c r="G107" s="178">
        <f t="shared" si="12"/>
        <v>3.0198580777545746E-2</v>
      </c>
      <c r="H107" s="963">
        <f>(F107/$F$106)</f>
        <v>0.56030713626379336</v>
      </c>
    </row>
    <row r="108" spans="1:8" ht="15.75" thickBot="1" x14ac:dyDescent="0.3">
      <c r="A108" s="970" t="s">
        <v>260</v>
      </c>
      <c r="B108" s="909">
        <v>11.110272</v>
      </c>
      <c r="C108" s="901">
        <v>11.762511</v>
      </c>
      <c r="D108" s="178">
        <f t="shared" si="9"/>
        <v>5.8705943472851053E-2</v>
      </c>
      <c r="E108" s="176">
        <v>71.606769</v>
      </c>
      <c r="F108" s="177">
        <v>86.596354000000005</v>
      </c>
      <c r="G108" s="178">
        <f t="shared" si="12"/>
        <v>0.20933195575407132</v>
      </c>
      <c r="H108" s="963">
        <f>(F108/$F$106)</f>
        <v>0.43969286373620664</v>
      </c>
    </row>
    <row r="109" spans="1:8" x14ac:dyDescent="0.25">
      <c r="A109" s="944" t="s">
        <v>872</v>
      </c>
      <c r="B109" s="958">
        <f>SUM(B110:B112)</f>
        <v>1969.7420953999999</v>
      </c>
      <c r="C109" s="959">
        <f>SUM(C110:C112)</f>
        <v>3634.8462649999997</v>
      </c>
      <c r="D109" s="947">
        <f>(C109-B109)/B109</f>
        <v>0.84534121166855769</v>
      </c>
      <c r="E109" s="958">
        <f>SUM(E110:E112)</f>
        <v>8232.5018104999999</v>
      </c>
      <c r="F109" s="959">
        <f>SUM(F110:F112)</f>
        <v>20857.585341800001</v>
      </c>
      <c r="G109" s="947">
        <f t="shared" si="12"/>
        <v>1.5335658372036505</v>
      </c>
      <c r="H109" s="948">
        <f>SUM(H110:H112)</f>
        <v>0.99999999999999978</v>
      </c>
    </row>
    <row r="110" spans="1:8" x14ac:dyDescent="0.25">
      <c r="A110" s="970" t="s">
        <v>249</v>
      </c>
      <c r="B110" s="909">
        <v>1874.0767974</v>
      </c>
      <c r="C110" s="901">
        <v>3540.3853519999998</v>
      </c>
      <c r="D110" s="178">
        <f>(C110-B110)/B110</f>
        <v>0.8891356837199802</v>
      </c>
      <c r="E110" s="176">
        <v>7582.2210045000002</v>
      </c>
      <c r="F110" s="177">
        <v>20234.247239799999</v>
      </c>
      <c r="G110" s="178">
        <f t="shared" si="12"/>
        <v>1.6686438218816231</v>
      </c>
      <c r="H110" s="963">
        <f>(F110/$F$109)</f>
        <v>0.97011456063656654</v>
      </c>
    </row>
    <row r="111" spans="1:8" x14ac:dyDescent="0.25">
      <c r="A111" s="970" t="s">
        <v>250</v>
      </c>
      <c r="B111" s="909">
        <v>81.867613000000006</v>
      </c>
      <c r="C111" s="901">
        <v>82.698402000000002</v>
      </c>
      <c r="D111" s="178">
        <f>(C111-B111)/B111</f>
        <v>1.0147956799473263E-2</v>
      </c>
      <c r="E111" s="176">
        <v>556.48172600000009</v>
      </c>
      <c r="F111" s="177">
        <v>542.89080000000001</v>
      </c>
      <c r="G111" s="178">
        <f t="shared" si="12"/>
        <v>-2.4422951132091763E-2</v>
      </c>
      <c r="H111" s="963">
        <f>(F111/$F$109)</f>
        <v>2.6028458764687897E-2</v>
      </c>
    </row>
    <row r="112" spans="1:8" ht="15.75" thickBot="1" x14ac:dyDescent="0.3">
      <c r="A112" s="970" t="s">
        <v>260</v>
      </c>
      <c r="B112" s="909">
        <v>13.797685</v>
      </c>
      <c r="C112" s="901">
        <v>11.762511</v>
      </c>
      <c r="D112" s="178">
        <f>(C112-B112)/B112</f>
        <v>-0.14750112065900908</v>
      </c>
      <c r="E112" s="176">
        <v>93.799080000000004</v>
      </c>
      <c r="F112" s="177">
        <v>80.447301999999993</v>
      </c>
      <c r="G112" s="178">
        <f t="shared" si="12"/>
        <v>-0.14234444516939834</v>
      </c>
      <c r="H112" s="963">
        <f>(F112/$F$109)</f>
        <v>3.8569805987454455E-3</v>
      </c>
    </row>
    <row r="113" spans="1:8" x14ac:dyDescent="0.25">
      <c r="A113" s="944" t="s">
        <v>873</v>
      </c>
      <c r="B113" s="975">
        <f>SUM(B114)</f>
        <v>3.9313997999999999</v>
      </c>
      <c r="C113" s="976">
        <f>SUM(C114)</f>
        <v>3.8380540000000001</v>
      </c>
      <c r="D113" s="947">
        <f t="shared" ref="D113:D114" si="13">(C113-B113)/B113</f>
        <v>-2.3743654868171843E-2</v>
      </c>
      <c r="E113" s="959">
        <f>SUM(E114)</f>
        <v>24.921010900000002</v>
      </c>
      <c r="F113" s="959">
        <f>SUM(F114)</f>
        <v>21.336172000000001</v>
      </c>
      <c r="G113" s="947">
        <f t="shared" si="12"/>
        <v>-0.14384805313014012</v>
      </c>
      <c r="H113" s="948">
        <f>SUM(H114)</f>
        <v>1</v>
      </c>
    </row>
    <row r="114" spans="1:8" ht="15.75" thickBot="1" x14ac:dyDescent="0.3">
      <c r="A114" s="970" t="s">
        <v>260</v>
      </c>
      <c r="B114" s="972">
        <v>3.9313997999999999</v>
      </c>
      <c r="C114" s="920">
        <v>3.8380540000000001</v>
      </c>
      <c r="D114" s="178">
        <f t="shared" si="13"/>
        <v>-2.3743654868171843E-2</v>
      </c>
      <c r="E114" s="176">
        <v>24.921010900000002</v>
      </c>
      <c r="F114" s="177">
        <v>21.336172000000001</v>
      </c>
      <c r="G114" s="178">
        <f t="shared" si="12"/>
        <v>-0.14384805313014012</v>
      </c>
      <c r="H114" s="963">
        <f>(F114/$F$113)</f>
        <v>1</v>
      </c>
    </row>
    <row r="115" spans="1:8" ht="69" customHeight="1" thickBot="1" x14ac:dyDescent="0.3">
      <c r="A115" s="1036" t="s">
        <v>943</v>
      </c>
      <c r="B115" s="1037"/>
      <c r="C115" s="1037"/>
      <c r="D115" s="1037"/>
      <c r="E115" s="1037"/>
      <c r="F115" s="1037"/>
      <c r="G115" s="1037"/>
      <c r="H115" s="1038"/>
    </row>
    <row r="116" spans="1:8" x14ac:dyDescent="0.25">
      <c r="B116"/>
      <c r="C116"/>
      <c r="D116"/>
    </row>
    <row r="117" spans="1:8" x14ac:dyDescent="0.25">
      <c r="B117" s="77"/>
      <c r="C117" s="77"/>
      <c r="D117" s="77"/>
    </row>
    <row r="118" spans="1:8" x14ac:dyDescent="0.25">
      <c r="B118"/>
      <c r="C118"/>
      <c r="D118"/>
    </row>
    <row r="119" spans="1:8" x14ac:dyDescent="0.25">
      <c r="B119"/>
      <c r="C119"/>
      <c r="D119"/>
    </row>
    <row r="120" spans="1:8" x14ac:dyDescent="0.25">
      <c r="B120"/>
      <c r="C120"/>
      <c r="D120"/>
    </row>
    <row r="121" spans="1:8" x14ac:dyDescent="0.25">
      <c r="B121"/>
      <c r="C121"/>
      <c r="D121"/>
    </row>
  </sheetData>
  <mergeCells count="3">
    <mergeCell ref="B4:D4"/>
    <mergeCell ref="E4:H4"/>
    <mergeCell ref="A115:H115"/>
  </mergeCells>
  <printOptions horizontalCentered="1"/>
  <pageMargins left="0" right="0" top="0" bottom="0" header="0.31496062992125984" footer="0.31496062992125984"/>
  <pageSetup paperSize="9" scale="46" fitToHeight="0" orientation="portrait" r:id="rId1"/>
  <ignoredErrors>
    <ignoredError sqref="D89 G8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C2F9-E638-4ED7-8407-1E053EC73E42}">
  <sheetPr>
    <tabColor rgb="FF002060"/>
    <pageSetUpPr fitToPage="1"/>
  </sheetPr>
  <dimension ref="A1:J44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29.42578125" style="626" customWidth="1"/>
    <col min="2" max="2" width="10.5703125" style="626" bestFit="1" customWidth="1"/>
    <col min="3" max="3" width="12.42578125" style="674" bestFit="1" customWidth="1"/>
    <col min="4" max="4" width="12.42578125" style="626" bestFit="1" customWidth="1"/>
    <col min="5" max="5" width="7.42578125" style="626" customWidth="1"/>
    <col min="6" max="7" width="13.42578125" style="626" bestFit="1" customWidth="1"/>
    <col min="8" max="8" width="12.7109375" style="626" customWidth="1"/>
    <col min="9" max="9" width="10.42578125" style="626" customWidth="1"/>
    <col min="10" max="10" width="2.42578125" style="626" customWidth="1"/>
    <col min="11" max="16384" width="11.42578125" style="626"/>
  </cols>
  <sheetData>
    <row r="1" spans="1:10" x14ac:dyDescent="0.2">
      <c r="A1" s="620" t="s">
        <v>531</v>
      </c>
      <c r="B1" s="621"/>
      <c r="C1" s="622"/>
      <c r="D1" s="623"/>
      <c r="E1" s="621"/>
      <c r="F1" s="624"/>
      <c r="G1" s="624"/>
      <c r="H1" s="624"/>
      <c r="I1" s="625"/>
    </row>
    <row r="2" spans="1:10" ht="15.75" x14ac:dyDescent="0.25">
      <c r="A2" s="627" t="s">
        <v>532</v>
      </c>
      <c r="B2" s="621"/>
      <c r="C2" s="628"/>
      <c r="D2" s="629"/>
      <c r="E2" s="629"/>
      <c r="F2" s="629"/>
      <c r="G2" s="629"/>
      <c r="I2" s="625"/>
    </row>
    <row r="3" spans="1:10" x14ac:dyDescent="0.2">
      <c r="A3" s="75"/>
      <c r="B3" s="630"/>
      <c r="C3" s="631"/>
      <c r="D3" s="632"/>
      <c r="E3" s="630"/>
      <c r="F3" s="624"/>
      <c r="G3" s="624"/>
      <c r="H3" s="624"/>
      <c r="I3" s="625"/>
    </row>
    <row r="4" spans="1:10" x14ac:dyDescent="0.2">
      <c r="A4" s="76"/>
      <c r="B4" s="1042" t="s">
        <v>912</v>
      </c>
      <c r="C4" s="1042"/>
      <c r="D4" s="1042"/>
      <c r="E4" s="633"/>
      <c r="F4" s="1042" t="s">
        <v>913</v>
      </c>
      <c r="G4" s="1042"/>
      <c r="H4" s="1042"/>
      <c r="I4" s="1042"/>
    </row>
    <row r="5" spans="1:10" x14ac:dyDescent="0.2">
      <c r="A5" s="634" t="s">
        <v>533</v>
      </c>
      <c r="B5" s="635">
        <v>2024</v>
      </c>
      <c r="C5" s="496">
        <v>2025</v>
      </c>
      <c r="D5" s="636" t="s">
        <v>534</v>
      </c>
      <c r="E5" s="637"/>
      <c r="F5" s="635">
        <v>2024</v>
      </c>
      <c r="G5" s="496">
        <v>2025</v>
      </c>
      <c r="H5" s="638" t="s">
        <v>534</v>
      </c>
      <c r="I5" s="636" t="s">
        <v>522</v>
      </c>
    </row>
    <row r="6" spans="1:10" x14ac:dyDescent="0.2">
      <c r="A6" s="639" t="s">
        <v>535</v>
      </c>
      <c r="B6" s="640">
        <f>SUM(B7:B39)</f>
        <v>4818841.4713000022</v>
      </c>
      <c r="C6" s="641">
        <f>SUM(C7:C39)</f>
        <v>6913262.5960000008</v>
      </c>
      <c r="D6" s="642">
        <f>C6/B6-1</f>
        <v>0.43463167177711215</v>
      </c>
      <c r="E6" s="643"/>
      <c r="F6" s="640">
        <f>SUM(F7:F39)</f>
        <v>28009414.524700008</v>
      </c>
      <c r="G6" s="641">
        <f>SUM(G7:G39)</f>
        <v>45129262.338999987</v>
      </c>
      <c r="H6" s="644">
        <f t="shared" ref="H6:H37" si="0">G6/F6-1</f>
        <v>0.61121762467412144</v>
      </c>
      <c r="I6" s="642">
        <f>SUM(I7:I39)</f>
        <v>1.0000000000000002</v>
      </c>
    </row>
    <row r="7" spans="1:10" x14ac:dyDescent="0.2">
      <c r="A7" s="645" t="s">
        <v>536</v>
      </c>
      <c r="B7" s="646">
        <v>1867730.0349999999</v>
      </c>
      <c r="C7" s="497">
        <v>3923970.0150000001</v>
      </c>
      <c r="D7" s="647">
        <f>+C7/B7-1</f>
        <v>1.1009299746041727</v>
      </c>
      <c r="E7" s="648"/>
      <c r="F7" s="646">
        <v>8961333.5669999998</v>
      </c>
      <c r="G7" s="649">
        <v>25066860.902999997</v>
      </c>
      <c r="H7" s="650">
        <f t="shared" si="0"/>
        <v>1.7972243992019674</v>
      </c>
      <c r="I7" s="647">
        <f t="shared" ref="I7:I37" si="1">G7/$G$6</f>
        <v>0.55544583721984786</v>
      </c>
      <c r="J7" s="651"/>
    </row>
    <row r="8" spans="1:10" x14ac:dyDescent="0.2">
      <c r="A8" s="645" t="s">
        <v>537</v>
      </c>
      <c r="B8" s="646">
        <v>1067989</v>
      </c>
      <c r="C8" s="497">
        <v>1194239.55</v>
      </c>
      <c r="D8" s="647">
        <f t="shared" ref="D8:D34" si="2">+C8/B8-1</f>
        <v>0.11821334302132325</v>
      </c>
      <c r="E8" s="648"/>
      <c r="F8" s="646">
        <v>7583244.7199999997</v>
      </c>
      <c r="G8" s="649">
        <v>8462426.7000000011</v>
      </c>
      <c r="H8" s="650">
        <f t="shared" si="0"/>
        <v>0.11593744003556328</v>
      </c>
      <c r="I8" s="647">
        <f t="shared" si="1"/>
        <v>0.1875152896679835</v>
      </c>
      <c r="J8" s="651"/>
    </row>
    <row r="9" spans="1:10" x14ac:dyDescent="0.2">
      <c r="A9" s="645" t="s">
        <v>538</v>
      </c>
      <c r="B9" s="646">
        <v>609196.32000000007</v>
      </c>
      <c r="C9" s="497">
        <v>495178.28</v>
      </c>
      <c r="D9" s="647">
        <f t="shared" si="2"/>
        <v>-0.18716140635911926</v>
      </c>
      <c r="E9" s="648"/>
      <c r="F9" s="646">
        <v>3647957.21</v>
      </c>
      <c r="G9" s="649">
        <v>3165868.75</v>
      </c>
      <c r="H9" s="650">
        <f t="shared" si="0"/>
        <v>-0.13215299200288588</v>
      </c>
      <c r="I9" s="647">
        <f t="shared" si="1"/>
        <v>7.0151130018894794E-2</v>
      </c>
      <c r="J9" s="651"/>
    </row>
    <row r="10" spans="1:10" x14ac:dyDescent="0.2">
      <c r="A10" s="645" t="s">
        <v>540</v>
      </c>
      <c r="B10" s="646">
        <v>243667.36199999999</v>
      </c>
      <c r="C10" s="497">
        <v>259299.36000000002</v>
      </c>
      <c r="D10" s="647">
        <f t="shared" si="2"/>
        <v>6.4153023497664829E-2</v>
      </c>
      <c r="E10" s="648"/>
      <c r="F10" s="646">
        <v>1336811.4269999999</v>
      </c>
      <c r="G10" s="649">
        <v>1586066.7550000001</v>
      </c>
      <c r="H10" s="650">
        <f t="shared" si="0"/>
        <v>0.18645511473474286</v>
      </c>
      <c r="I10" s="647">
        <f t="shared" si="1"/>
        <v>3.5144974076594789E-2</v>
      </c>
      <c r="J10" s="651"/>
    </row>
    <row r="11" spans="1:10" x14ac:dyDescent="0.2">
      <c r="A11" s="645" t="s">
        <v>539</v>
      </c>
      <c r="B11" s="646">
        <v>232312.83300000001</v>
      </c>
      <c r="C11" s="497">
        <v>133378.01999999999</v>
      </c>
      <c r="D11" s="647">
        <f t="shared" si="2"/>
        <v>-0.42586891013463735</v>
      </c>
      <c r="E11" s="648"/>
      <c r="F11" s="646">
        <v>1673202.463</v>
      </c>
      <c r="G11" s="649">
        <v>1424229.6680000001</v>
      </c>
      <c r="H11" s="650">
        <f>G11/F11-1</f>
        <v>-0.14880016047406452</v>
      </c>
      <c r="I11" s="647">
        <f>G11/$G$6</f>
        <v>3.1558895363756112E-2</v>
      </c>
      <c r="J11" s="651"/>
    </row>
    <row r="12" spans="1:10" x14ac:dyDescent="0.2">
      <c r="A12" s="645" t="s">
        <v>541</v>
      </c>
      <c r="B12" s="646">
        <v>169991.12</v>
      </c>
      <c r="C12" s="497">
        <v>176826.90000000002</v>
      </c>
      <c r="D12" s="647">
        <f t="shared" si="2"/>
        <v>4.0212571103714234E-2</v>
      </c>
      <c r="E12" s="648"/>
      <c r="F12" s="646">
        <v>1081863.7200000002</v>
      </c>
      <c r="G12" s="649">
        <v>1237919.7050000001</v>
      </c>
      <c r="H12" s="650">
        <f t="shared" si="0"/>
        <v>0.14424735954728174</v>
      </c>
      <c r="I12" s="647">
        <f t="shared" si="1"/>
        <v>2.7430532670821205E-2</v>
      </c>
      <c r="J12" s="651"/>
    </row>
    <row r="13" spans="1:10" x14ac:dyDescent="0.2">
      <c r="A13" s="645" t="s">
        <v>545</v>
      </c>
      <c r="B13" s="646">
        <v>171689.97</v>
      </c>
      <c r="C13" s="497">
        <v>191737.92</v>
      </c>
      <c r="D13" s="647">
        <f t="shared" si="2"/>
        <v>0.11676832374075197</v>
      </c>
      <c r="E13" s="648"/>
      <c r="F13" s="646">
        <v>481469.94999999995</v>
      </c>
      <c r="G13" s="649">
        <v>947821.29999999993</v>
      </c>
      <c r="H13" s="650">
        <f t="shared" si="0"/>
        <v>0.96859907871716611</v>
      </c>
      <c r="I13" s="647">
        <f t="shared" si="1"/>
        <v>2.1002366333404656E-2</v>
      </c>
      <c r="J13" s="651"/>
    </row>
    <row r="14" spans="1:10" x14ac:dyDescent="0.2">
      <c r="A14" s="645" t="s">
        <v>542</v>
      </c>
      <c r="B14" s="646">
        <v>84324.66</v>
      </c>
      <c r="C14" s="497">
        <v>141859.22</v>
      </c>
      <c r="D14" s="647">
        <f t="shared" si="2"/>
        <v>0.68229815572336716</v>
      </c>
      <c r="E14" s="648"/>
      <c r="F14" s="646">
        <v>656927.51300000004</v>
      </c>
      <c r="G14" s="649">
        <v>761033.31700000004</v>
      </c>
      <c r="H14" s="650">
        <f t="shared" si="0"/>
        <v>0.15847380713981463</v>
      </c>
      <c r="I14" s="647">
        <f t="shared" si="1"/>
        <v>1.6863411399976002E-2</v>
      </c>
      <c r="J14" s="651"/>
    </row>
    <row r="15" spans="1:10" x14ac:dyDescent="0.2">
      <c r="A15" s="645" t="s">
        <v>543</v>
      </c>
      <c r="B15" s="646">
        <v>74766.19</v>
      </c>
      <c r="C15" s="497">
        <v>84132</v>
      </c>
      <c r="D15" s="647">
        <f t="shared" si="2"/>
        <v>0.12526798543566287</v>
      </c>
      <c r="E15" s="648"/>
      <c r="F15" s="646">
        <v>603237.80000000005</v>
      </c>
      <c r="G15" s="649">
        <v>547706.62599999993</v>
      </c>
      <c r="H15" s="650">
        <f t="shared" si="0"/>
        <v>-9.205519614321267E-2</v>
      </c>
      <c r="I15" s="647">
        <f t="shared" si="1"/>
        <v>1.2136396599744123E-2</v>
      </c>
      <c r="J15" s="651"/>
    </row>
    <row r="16" spans="1:10" x14ac:dyDescent="0.2">
      <c r="A16" s="645" t="s">
        <v>546</v>
      </c>
      <c r="B16" s="646">
        <v>87495.16</v>
      </c>
      <c r="C16" s="497">
        <v>78361.649999999994</v>
      </c>
      <c r="D16" s="647">
        <f t="shared" si="2"/>
        <v>-0.10438874561747202</v>
      </c>
      <c r="E16" s="648"/>
      <c r="F16" s="646">
        <v>591218.19999999995</v>
      </c>
      <c r="G16" s="649">
        <v>521373.91000000003</v>
      </c>
      <c r="H16" s="650">
        <f t="shared" si="0"/>
        <v>-0.11813623125945705</v>
      </c>
      <c r="I16" s="647">
        <f t="shared" si="1"/>
        <v>1.155290122146395E-2</v>
      </c>
      <c r="J16" s="651"/>
    </row>
    <row r="17" spans="1:10" x14ac:dyDescent="0.2">
      <c r="A17" s="645" t="s">
        <v>544</v>
      </c>
      <c r="B17" s="646">
        <v>85110.801299999992</v>
      </c>
      <c r="C17" s="497">
        <v>61021.255999999994</v>
      </c>
      <c r="D17" s="647">
        <f t="shared" si="2"/>
        <v>-0.2830374633072571</v>
      </c>
      <c r="E17" s="648"/>
      <c r="F17" s="646">
        <v>588351.17369999993</v>
      </c>
      <c r="G17" s="649">
        <v>463370.88900000002</v>
      </c>
      <c r="H17" s="650">
        <f t="shared" si="0"/>
        <v>-0.21242463733696448</v>
      </c>
      <c r="I17" s="647">
        <f t="shared" si="1"/>
        <v>1.0267637115786897E-2</v>
      </c>
      <c r="J17" s="651"/>
    </row>
    <row r="18" spans="1:10" x14ac:dyDescent="0.2">
      <c r="A18" s="645" t="s">
        <v>547</v>
      </c>
      <c r="B18" s="646">
        <v>20965.98</v>
      </c>
      <c r="C18" s="497">
        <v>39125.22</v>
      </c>
      <c r="D18" s="647">
        <f t="shared" si="2"/>
        <v>0.86612884301139292</v>
      </c>
      <c r="E18" s="648"/>
      <c r="F18" s="646">
        <v>135194.80000000002</v>
      </c>
      <c r="G18" s="649">
        <v>259147.38999999998</v>
      </c>
      <c r="H18" s="650">
        <f t="shared" si="0"/>
        <v>0.91684436087778498</v>
      </c>
      <c r="I18" s="979">
        <f t="shared" si="1"/>
        <v>5.7423360491325589E-3</v>
      </c>
      <c r="J18" s="651"/>
    </row>
    <row r="19" spans="1:10" x14ac:dyDescent="0.2">
      <c r="A19" s="645" t="s">
        <v>548</v>
      </c>
      <c r="B19" s="646">
        <v>45590.28</v>
      </c>
      <c r="C19" s="497">
        <v>31653.989999999998</v>
      </c>
      <c r="D19" s="647">
        <f t="shared" si="2"/>
        <v>-0.30568555402598974</v>
      </c>
      <c r="E19" s="648"/>
      <c r="F19" s="646">
        <v>285151.56</v>
      </c>
      <c r="G19" s="649">
        <v>235509.5</v>
      </c>
      <c r="H19" s="650">
        <f t="shared" si="0"/>
        <v>-0.17409008739071952</v>
      </c>
      <c r="I19" s="979">
        <f t="shared" si="1"/>
        <v>5.2185541662726547E-3</v>
      </c>
      <c r="J19" s="651"/>
    </row>
    <row r="20" spans="1:10" x14ac:dyDescent="0.2">
      <c r="A20" s="645" t="s">
        <v>549</v>
      </c>
      <c r="B20" s="646">
        <v>23249.985000000001</v>
      </c>
      <c r="C20" s="497">
        <v>28076.54</v>
      </c>
      <c r="D20" s="647">
        <f t="shared" si="2"/>
        <v>0.20759389737240697</v>
      </c>
      <c r="E20" s="648"/>
      <c r="F20" s="646">
        <v>188114.47399999999</v>
      </c>
      <c r="G20" s="649">
        <v>157408.50699999998</v>
      </c>
      <c r="H20" s="650">
        <f t="shared" si="0"/>
        <v>-0.16323022012649602</v>
      </c>
      <c r="I20" s="979">
        <f t="shared" si="1"/>
        <v>3.4879477049189452E-3</v>
      </c>
      <c r="J20" s="651"/>
    </row>
    <row r="21" spans="1:10" x14ac:dyDescent="0.2">
      <c r="A21" s="645" t="s">
        <v>550</v>
      </c>
      <c r="B21" s="646">
        <v>35</v>
      </c>
      <c r="C21" s="497">
        <v>35751.46</v>
      </c>
      <c r="D21" s="647" t="s">
        <v>246</v>
      </c>
      <c r="E21" s="648"/>
      <c r="F21" s="646">
        <v>41753.42</v>
      </c>
      <c r="G21" s="649">
        <v>92384.514999999999</v>
      </c>
      <c r="H21" s="650">
        <f t="shared" si="0"/>
        <v>1.2126215050168345</v>
      </c>
      <c r="I21" s="980">
        <f t="shared" si="1"/>
        <v>2.0471089092046332E-3</v>
      </c>
      <c r="J21" s="651"/>
    </row>
    <row r="22" spans="1:10" x14ac:dyDescent="0.2">
      <c r="A22" s="645" t="s">
        <v>551</v>
      </c>
      <c r="B22" s="646">
        <v>4482</v>
      </c>
      <c r="C22" s="497">
        <v>15989</v>
      </c>
      <c r="D22" s="647">
        <f t="shared" si="2"/>
        <v>2.5673806336456937</v>
      </c>
      <c r="E22" s="648"/>
      <c r="F22" s="646">
        <v>8818</v>
      </c>
      <c r="G22" s="649">
        <v>70740</v>
      </c>
      <c r="H22" s="650">
        <f t="shared" si="0"/>
        <v>7.0222272624177826</v>
      </c>
      <c r="I22" s="980">
        <f t="shared" si="1"/>
        <v>1.5674973694145145E-3</v>
      </c>
      <c r="J22" s="651"/>
    </row>
    <row r="23" spans="1:10" x14ac:dyDescent="0.2">
      <c r="A23" s="645" t="s">
        <v>557</v>
      </c>
      <c r="B23" s="646">
        <v>1005.215</v>
      </c>
      <c r="C23" s="497">
        <v>6230.1549999999997</v>
      </c>
      <c r="D23" s="647">
        <f t="shared" si="2"/>
        <v>5.1978332993439214</v>
      </c>
      <c r="E23" s="648"/>
      <c r="F23" s="646">
        <v>8157.0550000000003</v>
      </c>
      <c r="G23" s="649">
        <v>40285.014999999999</v>
      </c>
      <c r="H23" s="650">
        <f t="shared" si="0"/>
        <v>3.9386714935721283</v>
      </c>
      <c r="I23" s="980">
        <f t="shared" si="1"/>
        <v>8.926583975024634E-4</v>
      </c>
      <c r="J23" s="651"/>
    </row>
    <row r="24" spans="1:10" x14ac:dyDescent="0.2">
      <c r="A24" s="645" t="s">
        <v>555</v>
      </c>
      <c r="B24" s="646">
        <v>2215</v>
      </c>
      <c r="C24" s="497">
        <v>4340</v>
      </c>
      <c r="D24" s="647">
        <f t="shared" si="2"/>
        <v>0.9593679458239277</v>
      </c>
      <c r="E24" s="648"/>
      <c r="F24" s="646">
        <v>15604</v>
      </c>
      <c r="G24" s="649">
        <v>26396</v>
      </c>
      <c r="H24" s="650">
        <f t="shared" si="0"/>
        <v>0.69161753396564984</v>
      </c>
      <c r="I24" s="980">
        <f t="shared" si="1"/>
        <v>5.8489766133821783E-4</v>
      </c>
      <c r="J24" s="651"/>
    </row>
    <row r="25" spans="1:10" x14ac:dyDescent="0.2">
      <c r="A25" s="645" t="s">
        <v>553</v>
      </c>
      <c r="B25" s="646">
        <v>3208.75</v>
      </c>
      <c r="C25" s="497">
        <v>1758.2349999999999</v>
      </c>
      <c r="D25" s="647">
        <f t="shared" si="2"/>
        <v>-0.45204986365407096</v>
      </c>
      <c r="E25" s="648"/>
      <c r="F25" s="646">
        <v>20470.689999999999</v>
      </c>
      <c r="G25" s="649">
        <v>23451.875</v>
      </c>
      <c r="H25" s="650">
        <f t="shared" si="0"/>
        <v>0.14563187660015386</v>
      </c>
      <c r="I25" s="980">
        <f t="shared" si="1"/>
        <v>5.1966005612578481E-4</v>
      </c>
      <c r="J25" s="651"/>
    </row>
    <row r="26" spans="1:10" x14ac:dyDescent="0.2">
      <c r="A26" s="645" t="s">
        <v>552</v>
      </c>
      <c r="B26" s="646">
        <v>13955</v>
      </c>
      <c r="C26" s="497">
        <v>1489</v>
      </c>
      <c r="D26" s="647">
        <f t="shared" si="2"/>
        <v>-0.89329989251164454</v>
      </c>
      <c r="E26" s="648"/>
      <c r="F26" s="646">
        <v>19808.95</v>
      </c>
      <c r="G26" s="649">
        <v>9407.0540000000001</v>
      </c>
      <c r="H26" s="650">
        <f t="shared" si="0"/>
        <v>-0.52511092208319976</v>
      </c>
      <c r="I26" s="981">
        <f t="shared" si="1"/>
        <v>2.0844688152304617E-4</v>
      </c>
      <c r="J26" s="651"/>
    </row>
    <row r="27" spans="1:10" x14ac:dyDescent="0.2">
      <c r="A27" s="645" t="s">
        <v>559</v>
      </c>
      <c r="B27" s="646">
        <v>2067.3150000000001</v>
      </c>
      <c r="C27" s="497">
        <v>1917.4150000000002</v>
      </c>
      <c r="D27" s="647">
        <f t="shared" si="2"/>
        <v>-7.2509511129169923E-2</v>
      </c>
      <c r="E27" s="648"/>
      <c r="F27" s="646">
        <v>6421.7950000000001</v>
      </c>
      <c r="G27" s="649">
        <v>9246.41</v>
      </c>
      <c r="H27" s="650">
        <f t="shared" si="0"/>
        <v>0.43984820443505268</v>
      </c>
      <c r="I27" s="981">
        <f t="shared" si="1"/>
        <v>2.0488723991416542E-4</v>
      </c>
      <c r="J27" s="651"/>
    </row>
    <row r="28" spans="1:10" x14ac:dyDescent="0.2">
      <c r="A28" s="645" t="s">
        <v>554</v>
      </c>
      <c r="B28" s="646">
        <v>3264</v>
      </c>
      <c r="C28" s="497">
        <v>49</v>
      </c>
      <c r="D28" s="647">
        <f t="shared" si="2"/>
        <v>-0.98498774509803921</v>
      </c>
      <c r="E28" s="648"/>
      <c r="F28" s="646">
        <v>24633.212</v>
      </c>
      <c r="G28" s="649">
        <v>6216.49</v>
      </c>
      <c r="H28" s="650">
        <f t="shared" si="0"/>
        <v>-0.74763786387256359</v>
      </c>
      <c r="I28" s="981">
        <f t="shared" si="1"/>
        <v>1.3774854003380881E-4</v>
      </c>
      <c r="J28" s="651"/>
    </row>
    <row r="29" spans="1:10" x14ac:dyDescent="0.2">
      <c r="A29" s="645" t="s">
        <v>802</v>
      </c>
      <c r="B29" s="646">
        <v>0</v>
      </c>
      <c r="C29" s="497">
        <v>4644</v>
      </c>
      <c r="D29" s="647" t="s">
        <v>246</v>
      </c>
      <c r="E29" s="648"/>
      <c r="F29" s="646">
        <v>32820</v>
      </c>
      <c r="G29" s="649">
        <v>4644</v>
      </c>
      <c r="H29" s="650">
        <f t="shared" si="0"/>
        <v>-0.85850091407678242</v>
      </c>
      <c r="I29" s="1024">
        <f t="shared" si="1"/>
        <v>1.0290440745774676E-4</v>
      </c>
      <c r="J29" s="651"/>
    </row>
    <row r="30" spans="1:10" x14ac:dyDescent="0.2">
      <c r="A30" s="645" t="s">
        <v>560</v>
      </c>
      <c r="B30" s="646">
        <v>1050</v>
      </c>
      <c r="C30" s="497">
        <v>750</v>
      </c>
      <c r="D30" s="647">
        <f t="shared" si="2"/>
        <v>-0.2857142857142857</v>
      </c>
      <c r="E30" s="648"/>
      <c r="F30" s="646">
        <v>3816</v>
      </c>
      <c r="G30" s="649">
        <v>4500</v>
      </c>
      <c r="H30" s="650">
        <f t="shared" si="0"/>
        <v>0.179245283018868</v>
      </c>
      <c r="I30" s="1024">
        <f t="shared" si="1"/>
        <v>9.9713573117971659E-5</v>
      </c>
      <c r="J30" s="651"/>
    </row>
    <row r="31" spans="1:10" x14ac:dyDescent="0.2">
      <c r="A31" s="645" t="s">
        <v>558</v>
      </c>
      <c r="B31" s="646">
        <v>892.31</v>
      </c>
      <c r="C31" s="497">
        <v>711.81</v>
      </c>
      <c r="D31" s="647">
        <f t="shared" si="2"/>
        <v>-0.20228395961044932</v>
      </c>
      <c r="E31" s="648"/>
      <c r="F31" s="646">
        <v>5131.4599999999991</v>
      </c>
      <c r="G31" s="649">
        <v>3298.22</v>
      </c>
      <c r="H31" s="650">
        <f t="shared" si="0"/>
        <v>-0.35725505021962556</v>
      </c>
      <c r="I31" s="1024">
        <f t="shared" si="1"/>
        <v>7.30838446953681E-5</v>
      </c>
      <c r="J31" s="651"/>
    </row>
    <row r="32" spans="1:10" x14ac:dyDescent="0.2">
      <c r="A32" s="645" t="s">
        <v>561</v>
      </c>
      <c r="B32" s="646">
        <v>119</v>
      </c>
      <c r="C32" s="497">
        <v>212.26</v>
      </c>
      <c r="D32" s="647">
        <f t="shared" si="2"/>
        <v>0.78369747899159647</v>
      </c>
      <c r="E32" s="648"/>
      <c r="F32" s="646">
        <v>1080</v>
      </c>
      <c r="G32" s="649">
        <v>1127.69</v>
      </c>
      <c r="H32" s="650">
        <f t="shared" si="0"/>
        <v>4.4157407407407367E-2</v>
      </c>
      <c r="I32" s="1024">
        <f>G32/$G$6</f>
        <v>2.498799983764566E-5</v>
      </c>
      <c r="J32" s="651"/>
    </row>
    <row r="33" spans="1:10" x14ac:dyDescent="0.2">
      <c r="A33" s="645" t="s">
        <v>556</v>
      </c>
      <c r="B33" s="646">
        <v>2224.1849999999999</v>
      </c>
      <c r="C33" s="497">
        <v>494.34</v>
      </c>
      <c r="D33" s="647">
        <f t="shared" si="2"/>
        <v>-0.77774330822301208</v>
      </c>
      <c r="E33" s="648"/>
      <c r="F33" s="646">
        <v>6034.2250000000004</v>
      </c>
      <c r="G33" s="649">
        <v>541.15</v>
      </c>
      <c r="H33" s="650">
        <f t="shared" si="0"/>
        <v>-0.91031988366360217</v>
      </c>
      <c r="I33" s="1024">
        <f t="shared" si="1"/>
        <v>1.1991111131731192E-5</v>
      </c>
      <c r="J33" s="651"/>
    </row>
    <row r="34" spans="1:10" x14ac:dyDescent="0.2">
      <c r="A34" s="645" t="s">
        <v>562</v>
      </c>
      <c r="B34" s="646">
        <v>18</v>
      </c>
      <c r="C34" s="497">
        <v>14</v>
      </c>
      <c r="D34" s="647">
        <f t="shared" si="2"/>
        <v>-0.22222222222222221</v>
      </c>
      <c r="E34" s="648"/>
      <c r="F34" s="646">
        <v>239</v>
      </c>
      <c r="G34" s="649">
        <v>182</v>
      </c>
      <c r="H34" s="650">
        <f t="shared" si="0"/>
        <v>-0.2384937238493724</v>
      </c>
      <c r="I34" s="1024">
        <f t="shared" si="1"/>
        <v>4.0328600683268543E-6</v>
      </c>
      <c r="J34" s="651"/>
    </row>
    <row r="35" spans="1:10" x14ac:dyDescent="0.2">
      <c r="A35" s="645" t="s">
        <v>563</v>
      </c>
      <c r="B35" s="646">
        <v>0</v>
      </c>
      <c r="C35" s="497">
        <v>50</v>
      </c>
      <c r="D35" s="647" t="s">
        <v>246</v>
      </c>
      <c r="E35" s="648"/>
      <c r="F35" s="646">
        <v>58</v>
      </c>
      <c r="G35" s="649">
        <v>57</v>
      </c>
      <c r="H35" s="650">
        <f t="shared" si="0"/>
        <v>-1.7241379310344862E-2</v>
      </c>
      <c r="I35" s="982">
        <f t="shared" si="1"/>
        <v>1.263038592827641E-6</v>
      </c>
      <c r="J35" s="651"/>
    </row>
    <row r="36" spans="1:10" x14ac:dyDescent="0.2">
      <c r="A36" s="645" t="s">
        <v>622</v>
      </c>
      <c r="B36" s="646">
        <v>0</v>
      </c>
      <c r="C36" s="497">
        <v>0</v>
      </c>
      <c r="D36" s="647" t="s">
        <v>247</v>
      </c>
      <c r="E36" s="648"/>
      <c r="F36" s="646">
        <v>0</v>
      </c>
      <c r="G36" s="649">
        <v>30</v>
      </c>
      <c r="H36" s="650" t="s">
        <v>246</v>
      </c>
      <c r="I36" s="982">
        <f t="shared" si="1"/>
        <v>6.6475715411981109E-7</v>
      </c>
      <c r="J36" s="651"/>
    </row>
    <row r="37" spans="1:10" x14ac:dyDescent="0.2">
      <c r="A37" s="645" t="s">
        <v>564</v>
      </c>
      <c r="B37" s="646">
        <v>2</v>
      </c>
      <c r="C37" s="497">
        <v>2</v>
      </c>
      <c r="D37" s="647">
        <v>0</v>
      </c>
      <c r="E37" s="648"/>
      <c r="F37" s="646">
        <v>14</v>
      </c>
      <c r="G37" s="649">
        <v>11</v>
      </c>
      <c r="H37" s="650">
        <f t="shared" si="0"/>
        <v>-0.2142857142857143</v>
      </c>
      <c r="I37" s="982">
        <f t="shared" si="1"/>
        <v>2.4374428984393072E-7</v>
      </c>
      <c r="J37" s="651"/>
    </row>
    <row r="38" spans="1:10" x14ac:dyDescent="0.2">
      <c r="A38" s="645" t="s">
        <v>874</v>
      </c>
      <c r="B38" s="646">
        <v>0</v>
      </c>
      <c r="C38" s="497">
        <v>0</v>
      </c>
      <c r="D38" s="647" t="s">
        <v>247</v>
      </c>
      <c r="E38" s="648"/>
      <c r="F38" s="646">
        <v>252.14</v>
      </c>
      <c r="G38" s="649">
        <v>0</v>
      </c>
      <c r="H38" s="650" t="s">
        <v>247</v>
      </c>
      <c r="I38" s="652" t="s">
        <v>247</v>
      </c>
      <c r="J38" s="651"/>
    </row>
    <row r="39" spans="1:10" x14ac:dyDescent="0.2">
      <c r="A39" s="645" t="s">
        <v>927</v>
      </c>
      <c r="B39" s="646">
        <v>224</v>
      </c>
      <c r="C39" s="497">
        <v>0</v>
      </c>
      <c r="D39" s="647" t="s">
        <v>247</v>
      </c>
      <c r="E39" s="648"/>
      <c r="F39" s="646">
        <v>224</v>
      </c>
      <c r="G39" s="649">
        <v>0</v>
      </c>
      <c r="H39" s="650" t="s">
        <v>247</v>
      </c>
      <c r="I39" s="652" t="s">
        <v>247</v>
      </c>
      <c r="J39" s="651"/>
    </row>
    <row r="40" spans="1:10" x14ac:dyDescent="0.2">
      <c r="A40" s="639" t="s">
        <v>565</v>
      </c>
      <c r="B40" s="653">
        <f>SUM(B41:B42)</f>
        <v>23051.93</v>
      </c>
      <c r="C40" s="498">
        <f>SUM(C41:C42)</f>
        <v>14732.509999999998</v>
      </c>
      <c r="D40" s="642">
        <f>+C40/B40-1</f>
        <v>-0.36089906571814168</v>
      </c>
      <c r="E40" s="654"/>
      <c r="F40" s="653">
        <f>SUM(F41:F42)</f>
        <v>129076.27599999998</v>
      </c>
      <c r="G40" s="655">
        <f>SUM(G41:G42)</f>
        <v>80459.342000000004</v>
      </c>
      <c r="H40" s="644">
        <f>+G40/F40-1</f>
        <v>-0.37665274755835054</v>
      </c>
      <c r="I40" s="642">
        <f>SUM(I41:I42)</f>
        <v>1</v>
      </c>
      <c r="J40" s="651"/>
    </row>
    <row r="41" spans="1:10" x14ac:dyDescent="0.2">
      <c r="A41" s="656" t="s">
        <v>566</v>
      </c>
      <c r="B41" s="657">
        <v>14358.48</v>
      </c>
      <c r="C41" s="658">
        <v>8809.14</v>
      </c>
      <c r="D41" s="647">
        <f>+C41/B41-1</f>
        <v>-0.38648519899042244</v>
      </c>
      <c r="E41" s="659"/>
      <c r="F41" s="657">
        <v>78411.959999999992</v>
      </c>
      <c r="G41" s="660">
        <v>53086.612000000001</v>
      </c>
      <c r="H41" s="650">
        <f>+G41/F41-1</f>
        <v>-0.32297812731629194</v>
      </c>
      <c r="I41" s="647">
        <f>G41/$G$40</f>
        <v>0.65979425981385731</v>
      </c>
      <c r="J41" s="651"/>
    </row>
    <row r="42" spans="1:10" x14ac:dyDescent="0.2">
      <c r="A42" s="656" t="s">
        <v>567</v>
      </c>
      <c r="B42" s="661">
        <v>8693.4500000000007</v>
      </c>
      <c r="C42" s="662">
        <v>5923.37</v>
      </c>
      <c r="D42" s="663">
        <f>+C42/B42-1</f>
        <v>-0.31863989555354899</v>
      </c>
      <c r="E42" s="659"/>
      <c r="F42" s="661">
        <v>50664.315999999992</v>
      </c>
      <c r="G42" s="664">
        <v>27372.73</v>
      </c>
      <c r="H42" s="665">
        <f>+G42/F42-1</f>
        <v>-0.45972368402249808</v>
      </c>
      <c r="I42" s="663">
        <f>G42/$G$40</f>
        <v>0.34020574018614269</v>
      </c>
      <c r="J42" s="651"/>
    </row>
    <row r="43" spans="1:10" ht="35.25" customHeight="1" x14ac:dyDescent="0.2">
      <c r="A43" s="1043" t="s">
        <v>928</v>
      </c>
      <c r="B43" s="1044"/>
      <c r="C43" s="1044"/>
      <c r="D43" s="1044"/>
      <c r="E43" s="1044"/>
      <c r="F43" s="1044"/>
      <c r="G43" s="666"/>
      <c r="H43" s="666"/>
      <c r="I43" s="667"/>
    </row>
    <row r="44" spans="1:10" x14ac:dyDescent="0.2">
      <c r="A44" s="499" t="s">
        <v>568</v>
      </c>
      <c r="B44" s="668"/>
      <c r="C44" s="669"/>
      <c r="D44" s="670"/>
      <c r="E44" s="668"/>
      <c r="F44" s="671"/>
      <c r="G44" s="672"/>
      <c r="H44" s="672"/>
      <c r="I44" s="673"/>
    </row>
  </sheetData>
  <mergeCells count="3">
    <mergeCell ref="B4:D4"/>
    <mergeCell ref="F4:I4"/>
    <mergeCell ref="A43:F43"/>
  </mergeCells>
  <pageMargins left="0.7" right="0.7" top="0.75" bottom="0.75" header="0.3" footer="0.3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BEB2-C821-48EE-9E98-A5BD54A400AD}">
  <sheetPr>
    <tabColor rgb="FF002060"/>
    <pageSetUpPr fitToPage="1"/>
  </sheetPr>
  <dimension ref="A1:M139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01" customWidth="1"/>
    <col min="2" max="3" width="11.7109375" style="501" customWidth="1"/>
    <col min="4" max="4" width="10.7109375" style="501" bestFit="1" customWidth="1"/>
    <col min="5" max="5" width="3" style="501" customWidth="1"/>
    <col min="6" max="6" width="14.140625" style="501" bestFit="1" customWidth="1"/>
    <col min="7" max="7" width="13.140625" style="501" bestFit="1" customWidth="1"/>
    <col min="8" max="8" width="10.7109375" style="501" bestFit="1" customWidth="1"/>
    <col min="9" max="9" width="7.7109375" style="501" bestFit="1" customWidth="1"/>
    <col min="10" max="10" width="3.42578125" style="501" customWidth="1"/>
    <col min="11" max="16384" width="11.42578125" style="501"/>
  </cols>
  <sheetData>
    <row r="1" spans="1:9" x14ac:dyDescent="0.2">
      <c r="A1" s="500" t="s">
        <v>569</v>
      </c>
    </row>
    <row r="2" spans="1:9" ht="15.75" x14ac:dyDescent="0.25">
      <c r="A2" s="502" t="s">
        <v>570</v>
      </c>
    </row>
    <row r="4" spans="1:9" x14ac:dyDescent="0.2">
      <c r="A4" s="503"/>
      <c r="B4" s="1042" t="s">
        <v>912</v>
      </c>
      <c r="C4" s="1042"/>
      <c r="D4" s="1042"/>
      <c r="E4" s="675"/>
      <c r="F4" s="1042" t="s">
        <v>913</v>
      </c>
      <c r="G4" s="1042"/>
      <c r="H4" s="1042"/>
      <c r="I4" s="1042"/>
    </row>
    <row r="5" spans="1:9" x14ac:dyDescent="0.2">
      <c r="A5" s="504" t="s">
        <v>571</v>
      </c>
      <c r="B5" s="635">
        <v>2024</v>
      </c>
      <c r="C5" s="496">
        <v>2025</v>
      </c>
      <c r="D5" s="506" t="s">
        <v>572</v>
      </c>
      <c r="E5" s="505"/>
      <c r="F5" s="635">
        <v>2024</v>
      </c>
      <c r="G5" s="496">
        <v>2025</v>
      </c>
      <c r="H5" s="505" t="s">
        <v>572</v>
      </c>
      <c r="I5" s="506" t="s">
        <v>522</v>
      </c>
    </row>
    <row r="6" spans="1:9" x14ac:dyDescent="0.2">
      <c r="A6" s="507" t="s">
        <v>573</v>
      </c>
      <c r="B6" s="508">
        <f>SUM(B7:B11)</f>
        <v>1867730.0350000001</v>
      </c>
      <c r="C6" s="509">
        <f>SUM(C7:C11)</f>
        <v>3923970.0150000001</v>
      </c>
      <c r="D6" s="510">
        <f t="shared" ref="D6:D22" si="0">(C6-B6)/B6</f>
        <v>1.1009299746041723</v>
      </c>
      <c r="E6" s="676"/>
      <c r="F6" s="508">
        <f>SUM(F7:F11)</f>
        <v>8961333.5669999979</v>
      </c>
      <c r="G6" s="509">
        <f>SUM(G7:G11)</f>
        <v>25066860.902999997</v>
      </c>
      <c r="H6" s="511">
        <f>(G6-F6)/F6</f>
        <v>1.7972243992019679</v>
      </c>
      <c r="I6" s="558">
        <f>SUM(I7:I11)</f>
        <v>1.0000000000000002</v>
      </c>
    </row>
    <row r="7" spans="1:9" x14ac:dyDescent="0.2">
      <c r="A7" s="501" t="s">
        <v>248</v>
      </c>
      <c r="B7" s="512">
        <v>866393.65500000003</v>
      </c>
      <c r="C7" s="513">
        <v>3115070.16</v>
      </c>
      <c r="D7" s="677">
        <f t="shared" si="0"/>
        <v>2.5954443364431148</v>
      </c>
      <c r="E7" s="678"/>
      <c r="F7" s="514">
        <v>2985021.9699999997</v>
      </c>
      <c r="G7" s="513">
        <v>19545615.289999999</v>
      </c>
      <c r="H7" s="515">
        <f t="shared" ref="H7:H23" si="1">(G7-F7)/F7</f>
        <v>5.5478966273739019</v>
      </c>
      <c r="I7" s="559">
        <f>G7/$G$6</f>
        <v>0.77973924878885748</v>
      </c>
    </row>
    <row r="8" spans="1:9" x14ac:dyDescent="0.2">
      <c r="A8" s="501" t="s">
        <v>249</v>
      </c>
      <c r="B8" s="512">
        <v>506596</v>
      </c>
      <c r="C8" s="513">
        <v>296084.2</v>
      </c>
      <c r="D8" s="677">
        <f t="shared" si="0"/>
        <v>-0.41554177293148781</v>
      </c>
      <c r="E8" s="678"/>
      <c r="F8" s="514">
        <v>3034787.25</v>
      </c>
      <c r="G8" s="513">
        <v>2662152.3200000003</v>
      </c>
      <c r="H8" s="515">
        <f t="shared" si="1"/>
        <v>-0.12278782639540868</v>
      </c>
      <c r="I8" s="559">
        <f>G8/$G$6</f>
        <v>0.10620206216891699</v>
      </c>
    </row>
    <row r="9" spans="1:9" x14ac:dyDescent="0.2">
      <c r="A9" s="501" t="s">
        <v>251</v>
      </c>
      <c r="B9" s="512">
        <v>202117.46</v>
      </c>
      <c r="C9" s="513">
        <v>206658.43</v>
      </c>
      <c r="D9" s="677">
        <f t="shared" si="0"/>
        <v>2.2466985286674398E-2</v>
      </c>
      <c r="E9" s="678"/>
      <c r="F9" s="514">
        <v>1069371.3759999999</v>
      </c>
      <c r="G9" s="513">
        <v>1490321.1699999997</v>
      </c>
      <c r="H9" s="515">
        <f t="shared" si="1"/>
        <v>0.3936422869055734</v>
      </c>
      <c r="I9" s="559">
        <f>G9/$G$6</f>
        <v>5.9453841299356248E-2</v>
      </c>
    </row>
    <row r="10" spans="1:9" x14ac:dyDescent="0.2">
      <c r="A10" s="501" t="s">
        <v>250</v>
      </c>
      <c r="B10" s="512">
        <v>266423.2</v>
      </c>
      <c r="C10" s="513">
        <v>228755.4</v>
      </c>
      <c r="D10" s="677">
        <f t="shared" si="0"/>
        <v>-0.14138333298301356</v>
      </c>
      <c r="E10" s="678"/>
      <c r="F10" s="514">
        <v>1551336.2</v>
      </c>
      <c r="G10" s="513">
        <v>1002180.93</v>
      </c>
      <c r="H10" s="515">
        <f t="shared" si="1"/>
        <v>-0.35398856160257197</v>
      </c>
      <c r="I10" s="559">
        <f>G10/$G$6</f>
        <v>3.9980312408406084E-2</v>
      </c>
    </row>
    <row r="11" spans="1:9" x14ac:dyDescent="0.2">
      <c r="A11" s="501" t="s">
        <v>252</v>
      </c>
      <c r="B11" s="512">
        <v>26199.720000000205</v>
      </c>
      <c r="C11" s="513">
        <v>77401.824999999721</v>
      </c>
      <c r="D11" s="677">
        <f t="shared" si="0"/>
        <v>1.9542997024395343</v>
      </c>
      <c r="E11" s="678"/>
      <c r="F11" s="514">
        <v>320816.77099999785</v>
      </c>
      <c r="G11" s="513">
        <v>366591.19299999997</v>
      </c>
      <c r="H11" s="515">
        <f t="shared" si="1"/>
        <v>0.14268088871202567</v>
      </c>
      <c r="I11" s="559">
        <f>G11/$G$6</f>
        <v>1.4624535334463295E-2</v>
      </c>
    </row>
    <row r="12" spans="1:9" x14ac:dyDescent="0.2">
      <c r="A12" s="507" t="s">
        <v>574</v>
      </c>
      <c r="B12" s="508">
        <f>SUM(B13)</f>
        <v>1067989</v>
      </c>
      <c r="C12" s="509">
        <f>SUM(C13)</f>
        <v>1194239.55</v>
      </c>
      <c r="D12" s="510">
        <f t="shared" si="0"/>
        <v>0.1182133430213233</v>
      </c>
      <c r="E12" s="676"/>
      <c r="F12" s="508">
        <f>SUM(F13)</f>
        <v>7583244.7199999997</v>
      </c>
      <c r="G12" s="509">
        <f>SUM(G13)</f>
        <v>8462426.7000000011</v>
      </c>
      <c r="H12" s="511">
        <f t="shared" si="1"/>
        <v>0.11593744003556322</v>
      </c>
      <c r="I12" s="558">
        <f>SUM(I13)</f>
        <v>1</v>
      </c>
    </row>
    <row r="13" spans="1:9" x14ac:dyDescent="0.2">
      <c r="A13" s="501" t="s">
        <v>253</v>
      </c>
      <c r="B13" s="512">
        <v>1067989</v>
      </c>
      <c r="C13" s="513">
        <v>1194239.55</v>
      </c>
      <c r="D13" s="677">
        <f t="shared" si="0"/>
        <v>0.1182133430213233</v>
      </c>
      <c r="E13" s="678"/>
      <c r="F13" s="514">
        <v>7583244.7199999997</v>
      </c>
      <c r="G13" s="513">
        <v>8462426.7000000011</v>
      </c>
      <c r="H13" s="515">
        <f t="shared" si="1"/>
        <v>0.11593744003556322</v>
      </c>
      <c r="I13" s="559">
        <f>G12/$G$13</f>
        <v>1</v>
      </c>
    </row>
    <row r="14" spans="1:9" x14ac:dyDescent="0.2">
      <c r="A14" s="507" t="s">
        <v>575</v>
      </c>
      <c r="B14" s="508">
        <f>SUM(B15:B19)</f>
        <v>609196.31999999995</v>
      </c>
      <c r="C14" s="509">
        <f>SUM(C15:C19)</f>
        <v>495178.28</v>
      </c>
      <c r="D14" s="510">
        <f t="shared" si="0"/>
        <v>-0.18716140635911907</v>
      </c>
      <c r="E14" s="676"/>
      <c r="F14" s="508">
        <f>SUM(F15:F19)</f>
        <v>3647957.21</v>
      </c>
      <c r="G14" s="509">
        <f>SUM(G15:G19)</f>
        <v>3165868.75</v>
      </c>
      <c r="H14" s="511">
        <f t="shared" si="1"/>
        <v>-0.13215299200288591</v>
      </c>
      <c r="I14" s="558">
        <f>SUM(I15:I19)</f>
        <v>0.99999999999999989</v>
      </c>
    </row>
    <row r="15" spans="1:9" x14ac:dyDescent="0.2">
      <c r="A15" s="501" t="s">
        <v>249</v>
      </c>
      <c r="B15" s="512">
        <v>462851.87</v>
      </c>
      <c r="C15" s="513">
        <v>427896.4</v>
      </c>
      <c r="D15" s="677">
        <f t="shared" si="0"/>
        <v>-7.5521937504541087E-2</v>
      </c>
      <c r="E15" s="678"/>
      <c r="F15" s="514">
        <v>3055592.92</v>
      </c>
      <c r="G15" s="513">
        <v>2710975.1599999997</v>
      </c>
      <c r="H15" s="515">
        <f t="shared" si="1"/>
        <v>-0.11278261503498975</v>
      </c>
      <c r="I15" s="559">
        <f>G15/$G$14</f>
        <v>0.85631318733601947</v>
      </c>
    </row>
    <row r="16" spans="1:9" x14ac:dyDescent="0.2">
      <c r="A16" s="501" t="s">
        <v>254</v>
      </c>
      <c r="B16" s="512">
        <v>64534.92</v>
      </c>
      <c r="C16" s="513">
        <v>25662.68</v>
      </c>
      <c r="D16" s="677">
        <f t="shared" si="0"/>
        <v>-0.60234428120465633</v>
      </c>
      <c r="E16" s="678"/>
      <c r="F16" s="514">
        <v>184719.97999999998</v>
      </c>
      <c r="G16" s="513">
        <v>198644.47</v>
      </c>
      <c r="H16" s="515">
        <f t="shared" si="1"/>
        <v>7.5381612752448438E-2</v>
      </c>
      <c r="I16" s="559">
        <f>G16/$G$14</f>
        <v>6.2745642882384184E-2</v>
      </c>
    </row>
    <row r="17" spans="1:9" x14ac:dyDescent="0.2">
      <c r="A17" s="501" t="s">
        <v>255</v>
      </c>
      <c r="B17" s="512">
        <v>27899</v>
      </c>
      <c r="C17" s="513">
        <v>17884</v>
      </c>
      <c r="D17" s="677">
        <f t="shared" si="0"/>
        <v>-0.35897343990824043</v>
      </c>
      <c r="E17" s="678"/>
      <c r="F17" s="514">
        <v>174437</v>
      </c>
      <c r="G17" s="513">
        <v>134324</v>
      </c>
      <c r="H17" s="515">
        <f t="shared" si="1"/>
        <v>-0.2299569472073012</v>
      </c>
      <c r="I17" s="559">
        <f>G17/$G$14</f>
        <v>4.2428796203253849E-2</v>
      </c>
    </row>
    <row r="18" spans="1:9" x14ac:dyDescent="0.2">
      <c r="A18" s="501" t="s">
        <v>262</v>
      </c>
      <c r="B18" s="512">
        <v>31225</v>
      </c>
      <c r="C18" s="513">
        <v>9163</v>
      </c>
      <c r="D18" s="677">
        <f t="shared" si="0"/>
        <v>-0.70654923939151326</v>
      </c>
      <c r="E18" s="678"/>
      <c r="F18" s="514">
        <v>158299</v>
      </c>
      <c r="G18" s="513">
        <v>57416</v>
      </c>
      <c r="H18" s="515">
        <f t="shared" si="1"/>
        <v>-0.63729398164233508</v>
      </c>
      <c r="I18" s="559">
        <f>G18/$G$14</f>
        <v>1.8135938200217555E-2</v>
      </c>
    </row>
    <row r="19" spans="1:9" x14ac:dyDescent="0.2">
      <c r="A19" s="501" t="s">
        <v>252</v>
      </c>
      <c r="B19" s="512">
        <v>22685.529999999912</v>
      </c>
      <c r="C19" s="513">
        <v>14572.200000000012</v>
      </c>
      <c r="D19" s="677">
        <f t="shared" si="0"/>
        <v>-0.3576433964734318</v>
      </c>
      <c r="E19" s="678"/>
      <c r="F19" s="514">
        <v>74908.310000000056</v>
      </c>
      <c r="G19" s="513">
        <v>64509.120000000112</v>
      </c>
      <c r="H19" s="515">
        <f t="shared" si="1"/>
        <v>-0.13882558557254779</v>
      </c>
      <c r="I19" s="559">
        <f>G19/$G$14</f>
        <v>2.0376435378124919E-2</v>
      </c>
    </row>
    <row r="20" spans="1:9" x14ac:dyDescent="0.2">
      <c r="A20" s="507" t="s">
        <v>577</v>
      </c>
      <c r="B20" s="508">
        <f>SUM(B21:B26)</f>
        <v>243667.36200000002</v>
      </c>
      <c r="C20" s="509">
        <f>SUM(C21:C26)</f>
        <v>259299.36000000002</v>
      </c>
      <c r="D20" s="510">
        <f t="shared" si="0"/>
        <v>6.4153023497664788E-2</v>
      </c>
      <c r="E20" s="676"/>
      <c r="F20" s="508">
        <f>SUM(F21:F26)</f>
        <v>1336811.4270000001</v>
      </c>
      <c r="G20" s="509">
        <f>SUM(G21:G26)</f>
        <v>1586066.7550000001</v>
      </c>
      <c r="H20" s="511">
        <f t="shared" si="1"/>
        <v>0.18645511473474258</v>
      </c>
      <c r="I20" s="558">
        <f>SUM(I21:I26)</f>
        <v>1</v>
      </c>
    </row>
    <row r="21" spans="1:9" x14ac:dyDescent="0.2">
      <c r="A21" s="501" t="s">
        <v>261</v>
      </c>
      <c r="B21" s="512">
        <v>242457.60000000001</v>
      </c>
      <c r="C21" s="513">
        <v>258417.16</v>
      </c>
      <c r="D21" s="677">
        <f t="shared" si="0"/>
        <v>6.582412760004222E-2</v>
      </c>
      <c r="E21" s="678"/>
      <c r="F21" s="514">
        <v>1326994.3400000001</v>
      </c>
      <c r="G21" s="513">
        <v>1582321.34</v>
      </c>
      <c r="H21" s="515">
        <f t="shared" si="1"/>
        <v>0.19241001434866706</v>
      </c>
      <c r="I21" s="559">
        <f>G21/$G$20</f>
        <v>0.99763855147446168</v>
      </c>
    </row>
    <row r="22" spans="1:9" x14ac:dyDescent="0.2">
      <c r="A22" s="501" t="s">
        <v>248</v>
      </c>
      <c r="B22" s="512">
        <v>442.17</v>
      </c>
      <c r="C22" s="513">
        <v>239.41</v>
      </c>
      <c r="D22" s="677">
        <f t="shared" si="0"/>
        <v>-0.45855666372662102</v>
      </c>
      <c r="E22" s="678"/>
      <c r="F22" s="514">
        <v>3551.4950000000003</v>
      </c>
      <c r="G22" s="513">
        <v>2202.6249999999995</v>
      </c>
      <c r="H22" s="515">
        <f t="shared" si="1"/>
        <v>-0.37980343489150364</v>
      </c>
      <c r="I22" s="681">
        <f t="shared" ref="I22:I23" si="2">G22/$G$20</f>
        <v>1.388734107852856E-3</v>
      </c>
    </row>
    <row r="23" spans="1:9" x14ac:dyDescent="0.2">
      <c r="A23" s="501" t="s">
        <v>251</v>
      </c>
      <c r="B23" s="512">
        <v>0</v>
      </c>
      <c r="C23" s="513">
        <v>0</v>
      </c>
      <c r="D23" s="677" t="s">
        <v>247</v>
      </c>
      <c r="E23" s="678"/>
      <c r="F23" s="514">
        <v>2698</v>
      </c>
      <c r="G23" s="513">
        <v>900</v>
      </c>
      <c r="H23" s="515">
        <f t="shared" si="1"/>
        <v>-0.66641957005189034</v>
      </c>
      <c r="I23" s="681">
        <f t="shared" si="2"/>
        <v>5.674414378605394E-4</v>
      </c>
    </row>
    <row r="24" spans="1:9" x14ac:dyDescent="0.2">
      <c r="A24" s="501" t="s">
        <v>263</v>
      </c>
      <c r="B24" s="512">
        <v>0</v>
      </c>
      <c r="C24" s="513">
        <v>642.79</v>
      </c>
      <c r="D24" s="677" t="s">
        <v>246</v>
      </c>
      <c r="E24" s="678"/>
      <c r="F24" s="514">
        <v>0</v>
      </c>
      <c r="G24" s="513">
        <v>642.79</v>
      </c>
      <c r="H24" s="515" t="s">
        <v>246</v>
      </c>
      <c r="I24" s="681">
        <f>G24/$G$20</f>
        <v>4.0527297982486234E-4</v>
      </c>
    </row>
    <row r="25" spans="1:9" x14ac:dyDescent="0.2">
      <c r="A25" s="501" t="s">
        <v>265</v>
      </c>
      <c r="B25" s="679">
        <v>0</v>
      </c>
      <c r="C25" s="680">
        <v>0</v>
      </c>
      <c r="D25" s="677" t="s">
        <v>247</v>
      </c>
      <c r="E25" s="678"/>
      <c r="F25" s="514">
        <v>2800</v>
      </c>
      <c r="G25" s="513">
        <v>0</v>
      </c>
      <c r="H25" s="515" t="s">
        <v>247</v>
      </c>
      <c r="I25" s="681" t="s">
        <v>247</v>
      </c>
    </row>
    <row r="26" spans="1:9" x14ac:dyDescent="0.2">
      <c r="A26" s="501" t="s">
        <v>260</v>
      </c>
      <c r="B26" s="679">
        <v>767.59199999999998</v>
      </c>
      <c r="C26" s="680">
        <v>0</v>
      </c>
      <c r="D26" s="677" t="s">
        <v>247</v>
      </c>
      <c r="E26" s="678"/>
      <c r="F26" s="514">
        <v>767.59199999999998</v>
      </c>
      <c r="G26" s="513">
        <v>0</v>
      </c>
      <c r="H26" s="515" t="s">
        <v>247</v>
      </c>
      <c r="I26" s="681" t="s">
        <v>247</v>
      </c>
    </row>
    <row r="27" spans="1:9" x14ac:dyDescent="0.2">
      <c r="A27" s="507" t="s">
        <v>576</v>
      </c>
      <c r="B27" s="508">
        <f>SUM(B28:B34)</f>
        <v>232312.83300000001</v>
      </c>
      <c r="C27" s="509">
        <f>SUM(C28:C34)</f>
        <v>133378.01999999999</v>
      </c>
      <c r="D27" s="510">
        <f t="shared" ref="D27:D56" si="3">(C27-B27)/B27</f>
        <v>-0.42586891013463735</v>
      </c>
      <c r="E27" s="676"/>
      <c r="F27" s="508">
        <f>SUM(F28:F34)</f>
        <v>1673202.463</v>
      </c>
      <c r="G27" s="509">
        <f>SUM(G28:G34)</f>
        <v>1424229.6680000001</v>
      </c>
      <c r="H27" s="511">
        <f t="shared" ref="H27:H66" si="4">(G27-F27)/F27</f>
        <v>-0.14880016047406447</v>
      </c>
      <c r="I27" s="558">
        <f>SUM(I28:I34)</f>
        <v>1</v>
      </c>
    </row>
    <row r="28" spans="1:9" x14ac:dyDescent="0.2">
      <c r="A28" s="516" t="s">
        <v>249</v>
      </c>
      <c r="B28" s="406">
        <v>143320.823</v>
      </c>
      <c r="C28" s="406">
        <v>52333.919999999998</v>
      </c>
      <c r="D28" s="677">
        <f t="shared" si="3"/>
        <v>-0.63484775690968509</v>
      </c>
      <c r="E28" s="678"/>
      <c r="F28" s="514">
        <v>1062448.973</v>
      </c>
      <c r="G28" s="513">
        <v>844631.66800000006</v>
      </c>
      <c r="H28" s="515">
        <f t="shared" si="4"/>
        <v>-0.20501436825239411</v>
      </c>
      <c r="I28" s="559">
        <f t="shared" ref="I28:I34" si="5">G28/$G$27</f>
        <v>0.59304456786530024</v>
      </c>
    </row>
    <row r="29" spans="1:9" x14ac:dyDescent="0.2">
      <c r="A29" s="516" t="s">
        <v>250</v>
      </c>
      <c r="B29" s="406">
        <v>50731.87</v>
      </c>
      <c r="C29" s="406">
        <v>48334.7</v>
      </c>
      <c r="D29" s="677">
        <f t="shared" si="3"/>
        <v>-4.7251757130182773E-2</v>
      </c>
      <c r="E29" s="678"/>
      <c r="F29" s="514">
        <v>372099.07</v>
      </c>
      <c r="G29" s="513">
        <v>370082.6</v>
      </c>
      <c r="H29" s="515">
        <f t="shared" si="4"/>
        <v>-5.4191750600183714E-3</v>
      </c>
      <c r="I29" s="559">
        <f t="shared" si="5"/>
        <v>0.25984755711464363</v>
      </c>
    </row>
    <row r="30" spans="1:9" x14ac:dyDescent="0.2">
      <c r="A30" s="516" t="s">
        <v>256</v>
      </c>
      <c r="B30" s="406">
        <v>7650</v>
      </c>
      <c r="C30" s="406">
        <v>12946</v>
      </c>
      <c r="D30" s="677">
        <f t="shared" si="3"/>
        <v>0.69228758169934645</v>
      </c>
      <c r="E30" s="678"/>
      <c r="F30" s="514">
        <v>54152.94</v>
      </c>
      <c r="G30" s="513">
        <v>82616.800000000003</v>
      </c>
      <c r="H30" s="515">
        <f t="shared" si="4"/>
        <v>0.52561984630936009</v>
      </c>
      <c r="I30" s="559">
        <f t="shared" si="5"/>
        <v>5.8008059975338193E-2</v>
      </c>
    </row>
    <row r="31" spans="1:9" x14ac:dyDescent="0.2">
      <c r="A31" s="516" t="s">
        <v>262</v>
      </c>
      <c r="B31" s="406">
        <v>2346.14</v>
      </c>
      <c r="C31" s="406">
        <v>3568.4</v>
      </c>
      <c r="D31" s="677">
        <f t="shared" si="3"/>
        <v>0.52096635324405205</v>
      </c>
      <c r="E31" s="678"/>
      <c r="F31" s="514">
        <v>21131.739999999998</v>
      </c>
      <c r="G31" s="513">
        <v>39894.450000000004</v>
      </c>
      <c r="H31" s="515">
        <f t="shared" si="4"/>
        <v>0.88789233636226872</v>
      </c>
      <c r="I31" s="559">
        <f t="shared" si="5"/>
        <v>2.8011247691548582E-2</v>
      </c>
    </row>
    <row r="32" spans="1:9" x14ac:dyDescent="0.2">
      <c r="A32" s="516" t="s">
        <v>258</v>
      </c>
      <c r="B32" s="406">
        <v>3036</v>
      </c>
      <c r="C32" s="406">
        <v>13667</v>
      </c>
      <c r="D32" s="677">
        <f t="shared" si="3"/>
        <v>3.5016469038208169</v>
      </c>
      <c r="E32" s="678"/>
      <c r="F32" s="514">
        <v>20705.2</v>
      </c>
      <c r="G32" s="513">
        <v>38245.4</v>
      </c>
      <c r="H32" s="515">
        <f t="shared" si="4"/>
        <v>0.84713984892683969</v>
      </c>
      <c r="I32" s="559">
        <f t="shared" si="5"/>
        <v>2.6853393704195747E-2</v>
      </c>
    </row>
    <row r="33" spans="1:9" x14ac:dyDescent="0.2">
      <c r="A33" s="516" t="s">
        <v>259</v>
      </c>
      <c r="B33" s="406">
        <v>3975</v>
      </c>
      <c r="C33" s="406">
        <v>0</v>
      </c>
      <c r="D33" s="677" t="s">
        <v>247</v>
      </c>
      <c r="E33" s="678"/>
      <c r="F33" s="514">
        <v>25803</v>
      </c>
      <c r="G33" s="513">
        <v>20174</v>
      </c>
      <c r="H33" s="515">
        <f t="shared" si="4"/>
        <v>-0.21815292795411387</v>
      </c>
      <c r="I33" s="559">
        <f t="shared" si="5"/>
        <v>1.4164850271887469E-2</v>
      </c>
    </row>
    <row r="34" spans="1:9" x14ac:dyDescent="0.2">
      <c r="A34" s="501" t="s">
        <v>252</v>
      </c>
      <c r="B34" s="512">
        <v>21253</v>
      </c>
      <c r="C34" s="513">
        <v>2528</v>
      </c>
      <c r="D34" s="677">
        <f t="shared" si="3"/>
        <v>-0.88105208676422153</v>
      </c>
      <c r="E34" s="678"/>
      <c r="F34" s="514">
        <v>116861.54000000004</v>
      </c>
      <c r="G34" s="513">
        <v>28584.75</v>
      </c>
      <c r="H34" s="515">
        <f t="shared" si="4"/>
        <v>-0.75539642897055792</v>
      </c>
      <c r="I34" s="559">
        <f t="shared" si="5"/>
        <v>2.0070323377086117E-2</v>
      </c>
    </row>
    <row r="35" spans="1:9" x14ac:dyDescent="0.2">
      <c r="A35" s="507" t="s">
        <v>541</v>
      </c>
      <c r="B35" s="508">
        <f>SUM(B36:B41)</f>
        <v>169991.12</v>
      </c>
      <c r="C35" s="509">
        <f>SUM(C36:C41)</f>
        <v>176826.9</v>
      </c>
      <c r="D35" s="510">
        <f t="shared" si="3"/>
        <v>4.0212571103714116E-2</v>
      </c>
      <c r="E35" s="676"/>
      <c r="F35" s="508">
        <f>SUM(F36:F41)</f>
        <v>1081863.7200000002</v>
      </c>
      <c r="G35" s="509">
        <f>SUM(G36:G41)</f>
        <v>1237919.7050000001</v>
      </c>
      <c r="H35" s="511">
        <f t="shared" si="4"/>
        <v>0.14424735954728182</v>
      </c>
      <c r="I35" s="558">
        <f>SUM(I36:I41)</f>
        <v>1</v>
      </c>
    </row>
    <row r="36" spans="1:9" x14ac:dyDescent="0.2">
      <c r="A36" s="501" t="s">
        <v>255</v>
      </c>
      <c r="B36" s="512">
        <v>34579.26</v>
      </c>
      <c r="C36" s="513">
        <v>43289</v>
      </c>
      <c r="D36" s="677">
        <f t="shared" si="3"/>
        <v>0.2518775705437305</v>
      </c>
      <c r="E36" s="678"/>
      <c r="F36" s="514">
        <v>267570.34000000003</v>
      </c>
      <c r="G36" s="513">
        <v>265086.03000000003</v>
      </c>
      <c r="H36" s="515">
        <f t="shared" si="4"/>
        <v>-9.2846987450103686E-3</v>
      </c>
      <c r="I36" s="559">
        <f t="shared" ref="I36:I41" si="6">G36/$G$35</f>
        <v>0.21413830713681062</v>
      </c>
    </row>
    <row r="37" spans="1:9" x14ac:dyDescent="0.2">
      <c r="A37" s="501" t="s">
        <v>256</v>
      </c>
      <c r="B37" s="512">
        <v>41669</v>
      </c>
      <c r="C37" s="513">
        <v>33674.42</v>
      </c>
      <c r="D37" s="677">
        <f t="shared" si="3"/>
        <v>-0.19185917588615042</v>
      </c>
      <c r="E37" s="678"/>
      <c r="F37" s="514">
        <v>205424.3</v>
      </c>
      <c r="G37" s="513">
        <v>232219.43</v>
      </c>
      <c r="H37" s="515">
        <f t="shared" si="4"/>
        <v>0.13043797642245833</v>
      </c>
      <c r="I37" s="559">
        <f t="shared" si="6"/>
        <v>0.18758844298386865</v>
      </c>
    </row>
    <row r="38" spans="1:9" x14ac:dyDescent="0.2">
      <c r="A38" s="501" t="s">
        <v>262</v>
      </c>
      <c r="B38" s="512">
        <v>3994</v>
      </c>
      <c r="C38" s="513">
        <v>35057.1</v>
      </c>
      <c r="D38" s="677">
        <f t="shared" si="3"/>
        <v>7.7774411617426136</v>
      </c>
      <c r="E38" s="678"/>
      <c r="F38" s="514">
        <v>67790.959999999992</v>
      </c>
      <c r="G38" s="513">
        <v>225075.50000000003</v>
      </c>
      <c r="H38" s="515">
        <f t="shared" si="4"/>
        <v>2.3201403254947275</v>
      </c>
      <c r="I38" s="559">
        <f t="shared" si="6"/>
        <v>0.18181752749464475</v>
      </c>
    </row>
    <row r="39" spans="1:9" x14ac:dyDescent="0.2">
      <c r="A39" s="501" t="s">
        <v>249</v>
      </c>
      <c r="B39" s="512">
        <v>28596.03</v>
      </c>
      <c r="C39" s="513">
        <v>30893.58</v>
      </c>
      <c r="D39" s="677">
        <f t="shared" si="3"/>
        <v>8.0345068878442324E-2</v>
      </c>
      <c r="E39" s="678"/>
      <c r="F39" s="514">
        <v>148000.70000000001</v>
      </c>
      <c r="G39" s="513">
        <v>220942.14500000002</v>
      </c>
      <c r="H39" s="515">
        <f t="shared" si="4"/>
        <v>0.49284527032642417</v>
      </c>
      <c r="I39" s="559">
        <f t="shared" si="6"/>
        <v>0.17847857507042431</v>
      </c>
    </row>
    <row r="40" spans="1:9" x14ac:dyDescent="0.2">
      <c r="A40" s="501" t="s">
        <v>253</v>
      </c>
      <c r="B40" s="512">
        <v>3824</v>
      </c>
      <c r="C40" s="513">
        <v>7242</v>
      </c>
      <c r="D40" s="677">
        <f t="shared" si="3"/>
        <v>0.89382845188284521</v>
      </c>
      <c r="E40" s="678"/>
      <c r="F40" s="514">
        <v>29121.199999999997</v>
      </c>
      <c r="G40" s="513">
        <v>105228</v>
      </c>
      <c r="H40" s="515">
        <f t="shared" si="4"/>
        <v>2.6134499951925063</v>
      </c>
      <c r="I40" s="559">
        <f t="shared" si="6"/>
        <v>8.5003897728568742E-2</v>
      </c>
    </row>
    <row r="41" spans="1:9" x14ac:dyDescent="0.2">
      <c r="A41" s="501" t="s">
        <v>252</v>
      </c>
      <c r="B41" s="512">
        <v>57328.829999999987</v>
      </c>
      <c r="C41" s="513">
        <v>26670.800000000017</v>
      </c>
      <c r="D41" s="677">
        <f t="shared" si="3"/>
        <v>-0.53477508611286806</v>
      </c>
      <c r="E41" s="678"/>
      <c r="F41" s="514">
        <v>363956.2200000002</v>
      </c>
      <c r="G41" s="513">
        <v>189368.59999999998</v>
      </c>
      <c r="H41" s="515">
        <f t="shared" si="4"/>
        <v>-0.47969401374703841</v>
      </c>
      <c r="I41" s="559">
        <f t="shared" si="6"/>
        <v>0.15297324958568292</v>
      </c>
    </row>
    <row r="42" spans="1:9" x14ac:dyDescent="0.2">
      <c r="A42" s="507" t="s">
        <v>581</v>
      </c>
      <c r="B42" s="508">
        <f>SUM(B43:B45)</f>
        <v>171689.97</v>
      </c>
      <c r="C42" s="509">
        <f>SUM(C43:C45)</f>
        <v>191737.92</v>
      </c>
      <c r="D42" s="510">
        <f t="shared" si="3"/>
        <v>0.11676832374075208</v>
      </c>
      <c r="E42" s="676"/>
      <c r="F42" s="508">
        <f>SUM(F43:F45)</f>
        <v>481469.94999999995</v>
      </c>
      <c r="G42" s="509">
        <f>SUM(G43:G45)</f>
        <v>947821.29999999993</v>
      </c>
      <c r="H42" s="511">
        <f>(G42-F42)/F42</f>
        <v>0.96859907871716611</v>
      </c>
      <c r="I42" s="558">
        <f>SUM(I43:I45)</f>
        <v>1</v>
      </c>
    </row>
    <row r="43" spans="1:9" x14ac:dyDescent="0.2">
      <c r="A43" s="501" t="s">
        <v>253</v>
      </c>
      <c r="B43" s="512">
        <v>171358.97</v>
      </c>
      <c r="C43" s="513">
        <v>191343.92</v>
      </c>
      <c r="D43" s="677">
        <f t="shared" si="3"/>
        <v>0.1166262262197305</v>
      </c>
      <c r="E43" s="678"/>
      <c r="F43" s="514">
        <v>478940.94999999995</v>
      </c>
      <c r="G43" s="513">
        <v>944744.29999999993</v>
      </c>
      <c r="H43" s="515">
        <f>(G43-F43)/F43</f>
        <v>0.97256947855471543</v>
      </c>
      <c r="I43" s="559">
        <f>G43/$G$42</f>
        <v>0.99675360745743946</v>
      </c>
    </row>
    <row r="44" spans="1:9" x14ac:dyDescent="0.2">
      <c r="A44" s="501" t="s">
        <v>250</v>
      </c>
      <c r="B44" s="512">
        <v>331</v>
      </c>
      <c r="C44" s="513">
        <v>394</v>
      </c>
      <c r="D44" s="677">
        <f t="shared" si="3"/>
        <v>0.19033232628398791</v>
      </c>
      <c r="E44" s="678"/>
      <c r="F44" s="514">
        <v>2527</v>
      </c>
      <c r="G44" s="513">
        <v>3077</v>
      </c>
      <c r="H44" s="515">
        <f>(G44-F44)/F44</f>
        <v>0.21764938662445588</v>
      </c>
      <c r="I44" s="559">
        <f>G44/$G$42</f>
        <v>3.246392542560502E-3</v>
      </c>
    </row>
    <row r="45" spans="1:9" x14ac:dyDescent="0.2">
      <c r="A45" s="501" t="s">
        <v>256</v>
      </c>
      <c r="B45" s="512">
        <v>0</v>
      </c>
      <c r="C45" s="513">
        <v>0</v>
      </c>
      <c r="D45" s="682" t="s">
        <v>247</v>
      </c>
      <c r="E45" s="678"/>
      <c r="F45" s="514">
        <v>2</v>
      </c>
      <c r="G45" s="513">
        <v>0</v>
      </c>
      <c r="H45" s="515" t="s">
        <v>247</v>
      </c>
      <c r="I45" s="559" t="s">
        <v>247</v>
      </c>
    </row>
    <row r="46" spans="1:9" x14ac:dyDescent="0.2">
      <c r="A46" s="507" t="s">
        <v>578</v>
      </c>
      <c r="B46" s="508">
        <f>SUM(B47:B51)</f>
        <v>84324.659999999989</v>
      </c>
      <c r="C46" s="509">
        <f>SUM(C47:C51)</f>
        <v>141859.22</v>
      </c>
      <c r="D46" s="510">
        <f t="shared" si="3"/>
        <v>0.68229815572336749</v>
      </c>
      <c r="E46" s="676"/>
      <c r="F46" s="508">
        <f>SUM(F47:F51)</f>
        <v>656927.51300000004</v>
      </c>
      <c r="G46" s="509">
        <f>SUM(G47:G51)</f>
        <v>761033.31699999992</v>
      </c>
      <c r="H46" s="511">
        <f t="shared" si="4"/>
        <v>0.15847380713981435</v>
      </c>
      <c r="I46" s="558">
        <f>SUM(I47:I51)</f>
        <v>1</v>
      </c>
    </row>
    <row r="47" spans="1:9" x14ac:dyDescent="0.2">
      <c r="A47" s="501" t="s">
        <v>250</v>
      </c>
      <c r="B47" s="512">
        <v>72105.399999999994</v>
      </c>
      <c r="C47" s="513">
        <v>117877</v>
      </c>
      <c r="D47" s="677">
        <f>(C47-B47)/B47</f>
        <v>0.63478740843265569</v>
      </c>
      <c r="E47" s="678"/>
      <c r="F47" s="514">
        <v>548079.4</v>
      </c>
      <c r="G47" s="513">
        <v>607973.54499999993</v>
      </c>
      <c r="H47" s="515">
        <f t="shared" si="4"/>
        <v>0.10928005139401317</v>
      </c>
      <c r="I47" s="559">
        <f>G47/$G$46</f>
        <v>0.79887901280936957</v>
      </c>
    </row>
    <row r="48" spans="1:9" x14ac:dyDescent="0.2">
      <c r="A48" s="501" t="s">
        <v>253</v>
      </c>
      <c r="B48" s="512">
        <v>2516.29</v>
      </c>
      <c r="C48" s="513">
        <v>10010.219999999999</v>
      </c>
      <c r="D48" s="677">
        <f t="shared" si="3"/>
        <v>2.9781662685938421</v>
      </c>
      <c r="E48" s="678"/>
      <c r="F48" s="514">
        <v>53843.5</v>
      </c>
      <c r="G48" s="513">
        <v>87567.52</v>
      </c>
      <c r="H48" s="515">
        <f t="shared" si="4"/>
        <v>0.62633409789482486</v>
      </c>
      <c r="I48" s="559">
        <f t="shared" ref="I48:I51" si="7">G48/$G$46</f>
        <v>0.11506397689025225</v>
      </c>
    </row>
    <row r="49" spans="1:13" x14ac:dyDescent="0.2">
      <c r="A49" s="501" t="s">
        <v>248</v>
      </c>
      <c r="B49" s="512">
        <v>3839</v>
      </c>
      <c r="C49" s="513">
        <v>4758</v>
      </c>
      <c r="D49" s="677">
        <f t="shared" si="3"/>
        <v>0.23938525657723367</v>
      </c>
      <c r="E49" s="678"/>
      <c r="F49" s="514">
        <v>35048</v>
      </c>
      <c r="G49" s="513">
        <v>37778</v>
      </c>
      <c r="H49" s="515">
        <f t="shared" si="4"/>
        <v>7.7893175074183973E-2</v>
      </c>
      <c r="I49" s="559">
        <f t="shared" si="7"/>
        <v>4.9640402274267324E-2</v>
      </c>
    </row>
    <row r="50" spans="1:13" x14ac:dyDescent="0.2">
      <c r="A50" s="501" t="s">
        <v>249</v>
      </c>
      <c r="B50" s="512">
        <v>4357</v>
      </c>
      <c r="C50" s="513">
        <v>7232</v>
      </c>
      <c r="D50" s="677">
        <f t="shared" si="3"/>
        <v>0.65985770025246726</v>
      </c>
      <c r="E50" s="678"/>
      <c r="F50" s="514">
        <v>18179.8</v>
      </c>
      <c r="G50" s="513">
        <v>24888.959999999999</v>
      </c>
      <c r="H50" s="515">
        <f t="shared" si="4"/>
        <v>0.36904476396880054</v>
      </c>
      <c r="I50" s="559">
        <f t="shared" si="7"/>
        <v>3.2704166091062213E-2</v>
      </c>
    </row>
    <row r="51" spans="1:13" x14ac:dyDescent="0.2">
      <c r="A51" s="501" t="s">
        <v>264</v>
      </c>
      <c r="B51" s="512">
        <v>1506.97</v>
      </c>
      <c r="C51" s="513">
        <v>1982</v>
      </c>
      <c r="D51" s="677">
        <f t="shared" si="3"/>
        <v>0.31522193540680965</v>
      </c>
      <c r="E51" s="678"/>
      <c r="F51" s="514">
        <v>1776.8130000000001</v>
      </c>
      <c r="G51" s="513">
        <v>2825.2919999999999</v>
      </c>
      <c r="H51" s="515">
        <f t="shared" si="4"/>
        <v>0.59008967178875871</v>
      </c>
      <c r="I51" s="559">
        <f t="shared" si="7"/>
        <v>3.7124419350486864E-3</v>
      </c>
    </row>
    <row r="52" spans="1:13" x14ac:dyDescent="0.2">
      <c r="A52" s="507" t="s">
        <v>579</v>
      </c>
      <c r="B52" s="508">
        <f>SUM(B53:B57)</f>
        <v>74766.19</v>
      </c>
      <c r="C52" s="509">
        <f>SUM(C53:C57)</f>
        <v>84132</v>
      </c>
      <c r="D52" s="510">
        <f t="shared" si="3"/>
        <v>0.12526798543566281</v>
      </c>
      <c r="E52" s="676"/>
      <c r="F52" s="508">
        <f>SUM(F53:F57)</f>
        <v>603237.79999999993</v>
      </c>
      <c r="G52" s="509">
        <f>SUM(G53:G57)</f>
        <v>547706.62600000005</v>
      </c>
      <c r="H52" s="511">
        <f>(G52-F52)/F52</f>
        <v>-9.2055196143212323E-2</v>
      </c>
      <c r="I52" s="558">
        <f>SUM(I53:I57)</f>
        <v>0.99999999999999978</v>
      </c>
      <c r="L52" s="517"/>
      <c r="M52" s="517"/>
    </row>
    <row r="53" spans="1:13" x14ac:dyDescent="0.2">
      <c r="A53" s="501" t="s">
        <v>249</v>
      </c>
      <c r="B53" s="512">
        <v>47382</v>
      </c>
      <c r="C53" s="513">
        <v>45920</v>
      </c>
      <c r="D53" s="677">
        <f t="shared" si="3"/>
        <v>-3.085559917268161E-2</v>
      </c>
      <c r="E53" s="678"/>
      <c r="F53" s="514">
        <v>342895</v>
      </c>
      <c r="G53" s="513">
        <v>342791.12599999999</v>
      </c>
      <c r="H53" s="686">
        <f>(G53-F53)/F53</f>
        <v>-3.0293238454923724E-4</v>
      </c>
      <c r="I53" s="559">
        <f>G53/$G$52</f>
        <v>0.62586631186747765</v>
      </c>
    </row>
    <row r="54" spans="1:13" x14ac:dyDescent="0.2">
      <c r="A54" s="501" t="s">
        <v>256</v>
      </c>
      <c r="B54" s="512">
        <v>23496.3</v>
      </c>
      <c r="C54" s="513">
        <v>34452</v>
      </c>
      <c r="D54" s="677">
        <f t="shared" si="3"/>
        <v>0.46627341326081134</v>
      </c>
      <c r="E54" s="678"/>
      <c r="F54" s="514">
        <v>232006.09999999998</v>
      </c>
      <c r="G54" s="513">
        <v>176902.2</v>
      </c>
      <c r="H54" s="515">
        <f>(G54-F54)/F54</f>
        <v>-0.23751056545495988</v>
      </c>
      <c r="I54" s="559">
        <f>G54/$G$52</f>
        <v>0.32298714604193962</v>
      </c>
    </row>
    <row r="55" spans="1:13" x14ac:dyDescent="0.2">
      <c r="A55" s="501" t="s">
        <v>263</v>
      </c>
      <c r="B55" s="512">
        <v>3000</v>
      </c>
      <c r="C55" s="513">
        <v>2900</v>
      </c>
      <c r="D55" s="677">
        <f t="shared" si="3"/>
        <v>-3.3333333333333333E-2</v>
      </c>
      <c r="E55" s="678"/>
      <c r="F55" s="514">
        <v>22200</v>
      </c>
      <c r="G55" s="513">
        <v>21850</v>
      </c>
      <c r="H55" s="515">
        <f>(G55-F55)/F55</f>
        <v>-1.5765765765765764E-2</v>
      </c>
      <c r="I55" s="559">
        <f>G55/$G$52</f>
        <v>3.9893619983337569E-2</v>
      </c>
    </row>
    <row r="56" spans="1:13" x14ac:dyDescent="0.2">
      <c r="A56" s="501" t="s">
        <v>262</v>
      </c>
      <c r="B56" s="512">
        <v>887.89</v>
      </c>
      <c r="C56" s="513">
        <v>860</v>
      </c>
      <c r="D56" s="677">
        <f t="shared" si="3"/>
        <v>-3.1411548727882946E-2</v>
      </c>
      <c r="E56" s="678"/>
      <c r="F56" s="514">
        <v>6136.7000000000007</v>
      </c>
      <c r="G56" s="513">
        <v>6143.3</v>
      </c>
      <c r="H56" s="515">
        <f>(G56-F56)/F56</f>
        <v>1.0754966024083715E-3</v>
      </c>
      <c r="I56" s="559">
        <f>G56/$G$52</f>
        <v>1.1216406207946806E-2</v>
      </c>
    </row>
    <row r="57" spans="1:13" x14ac:dyDescent="0.2">
      <c r="A57" s="501" t="s">
        <v>253</v>
      </c>
      <c r="B57" s="512">
        <v>0</v>
      </c>
      <c r="C57" s="513">
        <v>0</v>
      </c>
      <c r="D57" s="677" t="s">
        <v>247</v>
      </c>
      <c r="E57" s="678"/>
      <c r="F57" s="514">
        <v>0</v>
      </c>
      <c r="G57" s="513">
        <v>20</v>
      </c>
      <c r="H57" s="515" t="s">
        <v>246</v>
      </c>
      <c r="I57" s="983">
        <f>G57/$G$52</f>
        <v>3.6515899298249494E-5</v>
      </c>
    </row>
    <row r="58" spans="1:13" x14ac:dyDescent="0.2">
      <c r="A58" s="507" t="s">
        <v>582</v>
      </c>
      <c r="B58" s="508">
        <f>SUM(B59)</f>
        <v>87495.16</v>
      </c>
      <c r="C58" s="509">
        <f>SUM(C59)</f>
        <v>78361.649999999994</v>
      </c>
      <c r="D58" s="510">
        <f t="shared" ref="D58:D59" si="8">(C58-B58)/B58</f>
        <v>-0.10438874561747197</v>
      </c>
      <c r="E58" s="676"/>
      <c r="F58" s="508">
        <f>SUM(F59)</f>
        <v>591218.19999999995</v>
      </c>
      <c r="G58" s="509">
        <f>SUM(G59)</f>
        <v>521373.91000000003</v>
      </c>
      <c r="H58" s="511">
        <f t="shared" ref="H58:H59" si="9">(G58-F58)/F58</f>
        <v>-0.11813623125945705</v>
      </c>
      <c r="I58" s="558">
        <f>SUM(I59)</f>
        <v>1</v>
      </c>
    </row>
    <row r="59" spans="1:13" x14ac:dyDescent="0.2">
      <c r="A59" s="501" t="s">
        <v>253</v>
      </c>
      <c r="B59" s="512">
        <v>87495.16</v>
      </c>
      <c r="C59" s="513">
        <v>78361.649999999994</v>
      </c>
      <c r="D59" s="677">
        <f t="shared" si="8"/>
        <v>-0.10438874561747197</v>
      </c>
      <c r="E59" s="678"/>
      <c r="F59" s="514">
        <v>591218.19999999995</v>
      </c>
      <c r="G59" s="513">
        <v>521373.91000000003</v>
      </c>
      <c r="H59" s="515">
        <f t="shared" si="9"/>
        <v>-0.11813623125945705</v>
      </c>
      <c r="I59" s="559">
        <f>G59/$G$58</f>
        <v>1</v>
      </c>
    </row>
    <row r="60" spans="1:13" x14ac:dyDescent="0.2">
      <c r="A60" s="507" t="s">
        <v>580</v>
      </c>
      <c r="B60" s="508">
        <f>SUM(B61:B66)</f>
        <v>85110.801299999992</v>
      </c>
      <c r="C60" s="509">
        <f>SUM(C61:C66)</f>
        <v>61021.256000000001</v>
      </c>
      <c r="D60" s="510">
        <f>(C60-B60)/B60</f>
        <v>-0.28303746330725704</v>
      </c>
      <c r="E60" s="676"/>
      <c r="F60" s="508">
        <f>SUM(F61:F66)</f>
        <v>588351.17370000004</v>
      </c>
      <c r="G60" s="509">
        <f>SUM(G61:G66)</f>
        <v>463370.88900000008</v>
      </c>
      <c r="H60" s="511">
        <f t="shared" si="4"/>
        <v>-0.21242463733696457</v>
      </c>
      <c r="I60" s="558">
        <f>SUM(I61:I66)</f>
        <v>1</v>
      </c>
    </row>
    <row r="61" spans="1:13" x14ac:dyDescent="0.2">
      <c r="A61" s="501" t="s">
        <v>249</v>
      </c>
      <c r="B61" s="512">
        <v>54171.319999999992</v>
      </c>
      <c r="C61" s="513">
        <v>32737.920000000002</v>
      </c>
      <c r="D61" s="677">
        <f>(C61-B61)/B61</f>
        <v>-0.39565954826280758</v>
      </c>
      <c r="E61" s="678"/>
      <c r="F61" s="514">
        <v>395729.7</v>
      </c>
      <c r="G61" s="513">
        <v>266380.67000000004</v>
      </c>
      <c r="H61" s="515">
        <f t="shared" si="4"/>
        <v>-0.32686207277341067</v>
      </c>
      <c r="I61" s="559">
        <f t="shared" ref="I61:I66" si="10">G61/$G$60</f>
        <v>0.57487571257416648</v>
      </c>
    </row>
    <row r="62" spans="1:13" x14ac:dyDescent="0.2">
      <c r="A62" s="501" t="s">
        <v>262</v>
      </c>
      <c r="B62" s="512">
        <v>14247.24</v>
      </c>
      <c r="C62" s="513">
        <v>8124.74</v>
      </c>
      <c r="D62" s="677">
        <f>(C62-B62)/B62</f>
        <v>-0.42973235517896802</v>
      </c>
      <c r="E62" s="678"/>
      <c r="F62" s="514">
        <v>86938.48000000001</v>
      </c>
      <c r="G62" s="513">
        <v>66072.36</v>
      </c>
      <c r="H62" s="515">
        <f t="shared" si="4"/>
        <v>-0.24001017731158869</v>
      </c>
      <c r="I62" s="559">
        <f t="shared" si="10"/>
        <v>0.14259065808512625</v>
      </c>
    </row>
    <row r="63" spans="1:13" x14ac:dyDescent="0.2">
      <c r="A63" s="501" t="s">
        <v>259</v>
      </c>
      <c r="B63" s="512">
        <v>7852.62</v>
      </c>
      <c r="C63" s="513">
        <v>6431.28</v>
      </c>
      <c r="D63" s="677">
        <f>(C63-B63)/B63</f>
        <v>-0.18100200952038939</v>
      </c>
      <c r="E63" s="678"/>
      <c r="F63" s="514">
        <v>43934.700000000004</v>
      </c>
      <c r="G63" s="513">
        <v>57845.13</v>
      </c>
      <c r="H63" s="515">
        <f t="shared" si="4"/>
        <v>0.31661602332552607</v>
      </c>
      <c r="I63" s="559">
        <f t="shared" si="10"/>
        <v>0.12483548572685581</v>
      </c>
    </row>
    <row r="64" spans="1:13" x14ac:dyDescent="0.2">
      <c r="A64" s="501" t="s">
        <v>248</v>
      </c>
      <c r="B64" s="512">
        <v>2256.58</v>
      </c>
      <c r="C64" s="513">
        <v>6373.4549999999999</v>
      </c>
      <c r="D64" s="677">
        <f t="shared" ref="D64:D74" si="11">(C64-B64)/B64</f>
        <v>1.8243869040760798</v>
      </c>
      <c r="E64" s="678"/>
      <c r="F64" s="514">
        <v>11401.19</v>
      </c>
      <c r="G64" s="513">
        <v>28313.195</v>
      </c>
      <c r="H64" s="515">
        <f t="shared" si="4"/>
        <v>1.4833543691491851</v>
      </c>
      <c r="I64" s="559">
        <f t="shared" si="10"/>
        <v>6.1102662407434907E-2</v>
      </c>
    </row>
    <row r="65" spans="1:9" x14ac:dyDescent="0.2">
      <c r="A65" s="501" t="s">
        <v>267</v>
      </c>
      <c r="B65" s="512">
        <v>3569.05</v>
      </c>
      <c r="C65" s="513">
        <v>2853.19</v>
      </c>
      <c r="D65" s="677">
        <f t="shared" si="11"/>
        <v>-0.20057438253877086</v>
      </c>
      <c r="E65" s="678"/>
      <c r="F65" s="514">
        <v>18144.28</v>
      </c>
      <c r="G65" s="513">
        <v>21354.55</v>
      </c>
      <c r="H65" s="515">
        <f t="shared" si="4"/>
        <v>0.17693013996697585</v>
      </c>
      <c r="I65" s="559">
        <f t="shared" si="10"/>
        <v>4.6085221378678355E-2</v>
      </c>
    </row>
    <row r="66" spans="1:9" x14ac:dyDescent="0.2">
      <c r="A66" s="501" t="s">
        <v>252</v>
      </c>
      <c r="B66" s="512">
        <v>3013.9912999999942</v>
      </c>
      <c r="C66" s="513">
        <v>4500.6709999999948</v>
      </c>
      <c r="D66" s="677">
        <f t="shared" si="11"/>
        <v>0.49325945300505791</v>
      </c>
      <c r="E66" s="678"/>
      <c r="F66" s="514">
        <v>32202.823700000066</v>
      </c>
      <c r="G66" s="513">
        <v>23404.984000000055</v>
      </c>
      <c r="H66" s="515">
        <f t="shared" si="4"/>
        <v>-0.27320087772303003</v>
      </c>
      <c r="I66" s="559">
        <f t="shared" si="10"/>
        <v>5.0510259827738234E-2</v>
      </c>
    </row>
    <row r="67" spans="1:9" x14ac:dyDescent="0.2">
      <c r="A67" s="507" t="s">
        <v>583</v>
      </c>
      <c r="B67" s="508">
        <f>SUM(B68:B70)</f>
        <v>20965.979999999996</v>
      </c>
      <c r="C67" s="509">
        <f>SUM(C68:C70)</f>
        <v>39125.22</v>
      </c>
      <c r="D67" s="510">
        <f>(C67-B67)/B67</f>
        <v>0.86612884301139315</v>
      </c>
      <c r="E67" s="676"/>
      <c r="F67" s="508">
        <f>SUM(F68:F70)</f>
        <v>135194.79999999999</v>
      </c>
      <c r="G67" s="509">
        <f>SUM(G68:G70)</f>
        <v>259147.39</v>
      </c>
      <c r="H67" s="511">
        <f>(G67-F67)/F67</f>
        <v>0.91684436087778554</v>
      </c>
      <c r="I67" s="558">
        <f>SUM(I68:I70)</f>
        <v>1</v>
      </c>
    </row>
    <row r="68" spans="1:9" x14ac:dyDescent="0.2">
      <c r="A68" s="518" t="s">
        <v>248</v>
      </c>
      <c r="B68" s="519">
        <v>19880.309999999998</v>
      </c>
      <c r="C68" s="520">
        <v>36475.11</v>
      </c>
      <c r="D68" s="677">
        <f>(C68-B68)/B68</f>
        <v>0.83473547444682727</v>
      </c>
      <c r="E68" s="683"/>
      <c r="F68" s="519">
        <v>129345.23999999999</v>
      </c>
      <c r="G68" s="520">
        <v>210626.19500000001</v>
      </c>
      <c r="H68" s="515">
        <f>(G68-F68)/F68</f>
        <v>0.62840314030883571</v>
      </c>
      <c r="I68" s="560">
        <f>G68/$G$67</f>
        <v>0.8127660286294992</v>
      </c>
    </row>
    <row r="69" spans="1:9" x14ac:dyDescent="0.2">
      <c r="A69" s="518" t="s">
        <v>250</v>
      </c>
      <c r="B69" s="519">
        <v>1048.67</v>
      </c>
      <c r="C69" s="520">
        <v>2650.11</v>
      </c>
      <c r="D69" s="677">
        <f>(C69-B69)/B69</f>
        <v>1.5271152984256249</v>
      </c>
      <c r="E69" s="683"/>
      <c r="F69" s="519">
        <v>5531.5599999999995</v>
      </c>
      <c r="G69" s="520">
        <v>45024.82</v>
      </c>
      <c r="H69" s="515">
        <f t="shared" ref="H69:H74" si="12">(G69-F69)/F69</f>
        <v>7.1396242651259332</v>
      </c>
      <c r="I69" s="560">
        <f>G69/$G$67</f>
        <v>0.17374213184242371</v>
      </c>
    </row>
    <row r="70" spans="1:9" x14ac:dyDescent="0.2">
      <c r="A70" s="501" t="s">
        <v>267</v>
      </c>
      <c r="B70" s="519">
        <v>37</v>
      </c>
      <c r="C70" s="520">
        <v>0</v>
      </c>
      <c r="D70" s="677" t="s">
        <v>247</v>
      </c>
      <c r="E70" s="683"/>
      <c r="F70" s="684">
        <v>318</v>
      </c>
      <c r="G70" s="520">
        <v>3496.375</v>
      </c>
      <c r="H70" s="515">
        <f t="shared" si="12"/>
        <v>9.9948899371069189</v>
      </c>
      <c r="I70" s="560">
        <f>G70/$G$67</f>
        <v>1.3491839528077053E-2</v>
      </c>
    </row>
    <row r="71" spans="1:9" x14ac:dyDescent="0.2">
      <c r="A71" s="507" t="s">
        <v>584</v>
      </c>
      <c r="B71" s="508">
        <f>SUM(B72:B74)</f>
        <v>45590.28</v>
      </c>
      <c r="C71" s="509">
        <f>SUM(C72:C74)</f>
        <v>31653.989999999998</v>
      </c>
      <c r="D71" s="510">
        <f t="shared" si="11"/>
        <v>-0.30568555402598979</v>
      </c>
      <c r="E71" s="676"/>
      <c r="F71" s="508">
        <f>SUM(F72:F74)</f>
        <v>285151.55999999994</v>
      </c>
      <c r="G71" s="509">
        <f>SUM(G72:G74)</f>
        <v>235509.5</v>
      </c>
      <c r="H71" s="511">
        <f t="shared" si="12"/>
        <v>-0.17409008739071935</v>
      </c>
      <c r="I71" s="558">
        <f>SUM(I72:I74)</f>
        <v>1</v>
      </c>
    </row>
    <row r="72" spans="1:9" x14ac:dyDescent="0.2">
      <c r="A72" s="516" t="s">
        <v>248</v>
      </c>
      <c r="B72" s="406">
        <v>29270.61</v>
      </c>
      <c r="C72" s="406">
        <v>17348</v>
      </c>
      <c r="D72" s="677">
        <f t="shared" si="11"/>
        <v>-0.40732359182128425</v>
      </c>
      <c r="E72" s="678"/>
      <c r="F72" s="514">
        <v>178460.11</v>
      </c>
      <c r="G72" s="513">
        <v>150953.29999999999</v>
      </c>
      <c r="H72" s="515">
        <f t="shared" si="12"/>
        <v>-0.15413422080710362</v>
      </c>
      <c r="I72" s="559">
        <f>G72/$G$71</f>
        <v>0.64096480184451154</v>
      </c>
    </row>
    <row r="73" spans="1:9" x14ac:dyDescent="0.2">
      <c r="A73" s="516" t="s">
        <v>250</v>
      </c>
      <c r="B73" s="406">
        <v>12718.73</v>
      </c>
      <c r="C73" s="406">
        <v>13299.99</v>
      </c>
      <c r="D73" s="677">
        <f t="shared" si="11"/>
        <v>4.5701103805175537E-2</v>
      </c>
      <c r="E73" s="678"/>
      <c r="F73" s="514">
        <v>80440.170999999988</v>
      </c>
      <c r="G73" s="513">
        <v>69162.47</v>
      </c>
      <c r="H73" s="515">
        <f t="shared" si="12"/>
        <v>-0.14019986357313921</v>
      </c>
      <c r="I73" s="559">
        <f>G73/$G$71</f>
        <v>0.29367167778794484</v>
      </c>
    </row>
    <row r="74" spans="1:9" x14ac:dyDescent="0.2">
      <c r="A74" s="516" t="s">
        <v>259</v>
      </c>
      <c r="B74" s="406">
        <v>3600.94</v>
      </c>
      <c r="C74" s="406">
        <v>1006</v>
      </c>
      <c r="D74" s="677">
        <f t="shared" si="11"/>
        <v>-0.72062850255766553</v>
      </c>
      <c r="E74" s="678"/>
      <c r="F74" s="514">
        <v>26251.278999999999</v>
      </c>
      <c r="G74" s="513">
        <v>15393.73</v>
      </c>
      <c r="H74" s="515">
        <f t="shared" si="12"/>
        <v>-0.41360076208096375</v>
      </c>
      <c r="I74" s="559">
        <f>G74/$G$71</f>
        <v>6.5363520367543559E-2</v>
      </c>
    </row>
    <row r="75" spans="1:9" x14ac:dyDescent="0.2">
      <c r="A75" s="507" t="s">
        <v>585</v>
      </c>
      <c r="B75" s="508">
        <f>SUM(B76:B81)</f>
        <v>23249.985000000001</v>
      </c>
      <c r="C75" s="509">
        <f>SUM(C76:C81)</f>
        <v>28076.54</v>
      </c>
      <c r="D75" s="510">
        <f>(C75-B75)/B75</f>
        <v>0.20759389737240691</v>
      </c>
      <c r="E75" s="676"/>
      <c r="F75" s="508">
        <f>SUM(F76:F81)</f>
        <v>188114.47400000005</v>
      </c>
      <c r="G75" s="509">
        <f>SUM(G76:G81)</f>
        <v>157408.50700000001</v>
      </c>
      <c r="H75" s="511">
        <f>(G75-F75)/F75</f>
        <v>-0.1632302201264961</v>
      </c>
      <c r="I75" s="558">
        <f>SUM(I76:I81)</f>
        <v>0.99999999999999989</v>
      </c>
    </row>
    <row r="76" spans="1:9" x14ac:dyDescent="0.2">
      <c r="A76" s="518" t="s">
        <v>248</v>
      </c>
      <c r="B76" s="684">
        <v>20881.785</v>
      </c>
      <c r="C76" s="687">
        <v>27416.940000000002</v>
      </c>
      <c r="D76" s="677">
        <f>(C76-B76)/B76</f>
        <v>0.31295959612648067</v>
      </c>
      <c r="E76" s="683"/>
      <c r="F76" s="519">
        <v>71222.164000000004</v>
      </c>
      <c r="G76" s="520">
        <v>78660.807000000001</v>
      </c>
      <c r="H76" s="515">
        <f>(G76-F76)/F76</f>
        <v>0.10444281080816353</v>
      </c>
      <c r="I76" s="560">
        <f t="shared" ref="I76:I80" si="13">G76/$G$75</f>
        <v>0.49972398886929276</v>
      </c>
    </row>
    <row r="77" spans="1:9" x14ac:dyDescent="0.2">
      <c r="A77" s="518" t="s">
        <v>250</v>
      </c>
      <c r="B77" s="684">
        <v>0</v>
      </c>
      <c r="C77" s="513">
        <v>0</v>
      </c>
      <c r="D77" s="677" t="s">
        <v>247</v>
      </c>
      <c r="E77" s="683"/>
      <c r="F77" s="519">
        <v>103546.6</v>
      </c>
      <c r="G77" s="520">
        <v>75412</v>
      </c>
      <c r="H77" s="515">
        <f t="shared" ref="H77" si="14">(G77-F77)/F77</f>
        <v>-0.27170954913053641</v>
      </c>
      <c r="I77" s="560">
        <f t="shared" si="13"/>
        <v>0.47908465328370081</v>
      </c>
    </row>
    <row r="78" spans="1:9" x14ac:dyDescent="0.2">
      <c r="A78" s="501" t="s">
        <v>261</v>
      </c>
      <c r="B78" s="519">
        <v>370</v>
      </c>
      <c r="C78" s="520">
        <v>435</v>
      </c>
      <c r="D78" s="677">
        <f>(C78-B78)/B78</f>
        <v>0.17567567567567569</v>
      </c>
      <c r="E78" s="683"/>
      <c r="F78" s="519">
        <v>2030</v>
      </c>
      <c r="G78" s="520">
        <v>2390</v>
      </c>
      <c r="H78" s="515">
        <f>(G78-F78)/F78</f>
        <v>0.17733990147783252</v>
      </c>
      <c r="I78" s="560">
        <f t="shared" si="13"/>
        <v>1.5183423345728067E-2</v>
      </c>
    </row>
    <row r="79" spans="1:9" x14ac:dyDescent="0.2">
      <c r="A79" s="501" t="s">
        <v>256</v>
      </c>
      <c r="B79" s="519">
        <v>200</v>
      </c>
      <c r="C79" s="520">
        <v>200</v>
      </c>
      <c r="D79" s="677">
        <f t="shared" ref="D79:D80" si="15">(C79-B79)/B79</f>
        <v>0</v>
      </c>
      <c r="E79" s="683"/>
      <c r="F79" s="519">
        <v>1725</v>
      </c>
      <c r="G79" s="520">
        <v>835</v>
      </c>
      <c r="H79" s="515">
        <f>(G79-F79)/F79</f>
        <v>-0.51594202898550723</v>
      </c>
      <c r="I79" s="560">
        <f t="shared" si="13"/>
        <v>5.3046688258087601E-3</v>
      </c>
    </row>
    <row r="80" spans="1:9" x14ac:dyDescent="0.2">
      <c r="A80" s="501" t="s">
        <v>268</v>
      </c>
      <c r="B80" s="519">
        <v>29.46</v>
      </c>
      <c r="C80" s="520">
        <v>24.6</v>
      </c>
      <c r="D80" s="677">
        <f t="shared" si="15"/>
        <v>-0.16496945010183298</v>
      </c>
      <c r="E80" s="683"/>
      <c r="F80" s="519">
        <v>95.85</v>
      </c>
      <c r="G80" s="520">
        <v>110.70000000000002</v>
      </c>
      <c r="H80" s="515">
        <f>(G80-F80)/F80</f>
        <v>0.15492957746478897</v>
      </c>
      <c r="I80" s="560">
        <f t="shared" si="13"/>
        <v>7.0326567546949675E-4</v>
      </c>
    </row>
    <row r="81" spans="1:9" x14ac:dyDescent="0.2">
      <c r="A81" s="501" t="s">
        <v>262</v>
      </c>
      <c r="B81" s="512">
        <v>1768.74</v>
      </c>
      <c r="C81" s="513">
        <v>0</v>
      </c>
      <c r="D81" s="677" t="s">
        <v>247</v>
      </c>
      <c r="E81" s="688"/>
      <c r="F81" s="512">
        <v>9494.86</v>
      </c>
      <c r="G81" s="513">
        <v>0</v>
      </c>
      <c r="H81" s="515" t="s">
        <v>247</v>
      </c>
      <c r="I81" s="560" t="s">
        <v>247</v>
      </c>
    </row>
    <row r="82" spans="1:9" x14ac:dyDescent="0.2">
      <c r="A82" s="507" t="s">
        <v>586</v>
      </c>
      <c r="B82" s="508">
        <f>SUM(B83:B84)</f>
        <v>35</v>
      </c>
      <c r="C82" s="509">
        <f>SUM(C83:C84)</f>
        <v>35751.46</v>
      </c>
      <c r="D82" s="510" t="s">
        <v>246</v>
      </c>
      <c r="E82" s="676"/>
      <c r="F82" s="508">
        <f>SUM(F83:F84)</f>
        <v>41753.42</v>
      </c>
      <c r="G82" s="509">
        <f>SUM(G83:G84)</f>
        <v>92384.514999999999</v>
      </c>
      <c r="H82" s="511">
        <f>(G82-F82)/F82</f>
        <v>1.2126215050168345</v>
      </c>
      <c r="I82" s="558">
        <f>SUM(I83:I84)</f>
        <v>0.99999999999999989</v>
      </c>
    </row>
    <row r="83" spans="1:9" x14ac:dyDescent="0.2">
      <c r="A83" s="518" t="s">
        <v>253</v>
      </c>
      <c r="B83" s="519">
        <v>0</v>
      </c>
      <c r="C83" s="520">
        <v>35286.949999999997</v>
      </c>
      <c r="D83" s="677" t="s">
        <v>246</v>
      </c>
      <c r="E83" s="683"/>
      <c r="F83" s="684">
        <v>41570.42</v>
      </c>
      <c r="G83" s="520">
        <v>78233.599999999991</v>
      </c>
      <c r="H83" s="515">
        <f>(G83-F83)/F83</f>
        <v>0.88195356217233301</v>
      </c>
      <c r="I83" s="560">
        <f>(G83/$G$82)</f>
        <v>0.84682589934038177</v>
      </c>
    </row>
    <row r="84" spans="1:9" x14ac:dyDescent="0.2">
      <c r="A84" s="518" t="s">
        <v>256</v>
      </c>
      <c r="B84" s="519">
        <v>35</v>
      </c>
      <c r="C84" s="520">
        <v>464.51</v>
      </c>
      <c r="D84" s="677" t="s">
        <v>246</v>
      </c>
      <c r="E84" s="683"/>
      <c r="F84" s="684">
        <v>183</v>
      </c>
      <c r="G84" s="513">
        <v>14150.915000000003</v>
      </c>
      <c r="H84" s="515" t="s">
        <v>246</v>
      </c>
      <c r="I84" s="560">
        <f>(G84/$G$82)</f>
        <v>0.15317410065961815</v>
      </c>
    </row>
    <row r="85" spans="1:9" x14ac:dyDescent="0.2">
      <c r="A85" s="507" t="s">
        <v>587</v>
      </c>
      <c r="B85" s="508">
        <f>SUM(B86:B86)</f>
        <v>4482</v>
      </c>
      <c r="C85" s="509">
        <f>SUM(C86:C86)</f>
        <v>15989</v>
      </c>
      <c r="D85" s="510">
        <f>(C85-B85)/B85</f>
        <v>2.5673806336456937</v>
      </c>
      <c r="E85" s="676"/>
      <c r="F85" s="508">
        <f>SUM(F86:F86)</f>
        <v>8818</v>
      </c>
      <c r="G85" s="509">
        <f>SUM(G86:G86)</f>
        <v>70740</v>
      </c>
      <c r="H85" s="511">
        <f>(G85-F85)/F85</f>
        <v>7.0222272624177817</v>
      </c>
      <c r="I85" s="558">
        <f>SUM(I86:I86)</f>
        <v>1</v>
      </c>
    </row>
    <row r="86" spans="1:9" x14ac:dyDescent="0.2">
      <c r="A86" s="522" t="s">
        <v>268</v>
      </c>
      <c r="B86" s="519">
        <v>4482</v>
      </c>
      <c r="C86" s="520">
        <v>15989</v>
      </c>
      <c r="D86" s="677">
        <f t="shared" ref="D86:D90" si="16">(C86-B86)/B86</f>
        <v>2.5673806336456937</v>
      </c>
      <c r="E86" s="685"/>
      <c r="F86" s="519">
        <v>8818</v>
      </c>
      <c r="G86" s="520">
        <v>70740</v>
      </c>
      <c r="H86" s="515">
        <f>(G86-F86)/F86</f>
        <v>7.0222272624177817</v>
      </c>
      <c r="I86" s="563">
        <f>G86/$G$85</f>
        <v>1</v>
      </c>
    </row>
    <row r="87" spans="1:9" x14ac:dyDescent="0.2">
      <c r="A87" s="507" t="s">
        <v>593</v>
      </c>
      <c r="B87" s="508">
        <f>SUM(B88:B91)</f>
        <v>1005.215</v>
      </c>
      <c r="C87" s="509">
        <f>SUM(C88:C91)</f>
        <v>6230.1549999999997</v>
      </c>
      <c r="D87" s="510">
        <f>(C87-B87)/B87</f>
        <v>5.1978332993439205</v>
      </c>
      <c r="E87" s="676"/>
      <c r="F87" s="508">
        <f>SUM(F88:F91)</f>
        <v>8157.0550000000003</v>
      </c>
      <c r="G87" s="509">
        <f>SUM(G88:G91)</f>
        <v>40285.014999999999</v>
      </c>
      <c r="H87" s="511">
        <f t="shared" ref="H87:H90" si="17">(G87-F87)/F87</f>
        <v>3.9386714935721283</v>
      </c>
      <c r="I87" s="558">
        <f>SUM(I88:I91)</f>
        <v>1</v>
      </c>
    </row>
    <row r="88" spans="1:9" x14ac:dyDescent="0.2">
      <c r="A88" s="518" t="s">
        <v>256</v>
      </c>
      <c r="B88" s="519">
        <v>892.86500000000001</v>
      </c>
      <c r="C88" s="520">
        <v>6050.1549999999997</v>
      </c>
      <c r="D88" s="677">
        <f t="shared" si="16"/>
        <v>5.7761139701970619</v>
      </c>
      <c r="E88" s="685"/>
      <c r="F88" s="519">
        <v>3884.7049999999999</v>
      </c>
      <c r="G88" s="520">
        <v>36300.014999999999</v>
      </c>
      <c r="H88" s="515">
        <f t="shared" si="17"/>
        <v>8.3443427493207327</v>
      </c>
      <c r="I88" s="563">
        <f>(G88/$G$87)</f>
        <v>0.90107984321217205</v>
      </c>
    </row>
    <row r="89" spans="1:9" x14ac:dyDescent="0.2">
      <c r="A89" s="518" t="s">
        <v>248</v>
      </c>
      <c r="B89" s="519">
        <v>0</v>
      </c>
      <c r="C89" s="520">
        <v>0</v>
      </c>
      <c r="D89" s="682" t="s">
        <v>247</v>
      </c>
      <c r="E89" s="685"/>
      <c r="F89" s="519">
        <v>300</v>
      </c>
      <c r="G89" s="520">
        <v>3000</v>
      </c>
      <c r="H89" s="515">
        <f t="shared" si="17"/>
        <v>9</v>
      </c>
      <c r="I89" s="563">
        <f>(G89/$G$87)</f>
        <v>7.446937775746143E-2</v>
      </c>
    </row>
    <row r="90" spans="1:9" x14ac:dyDescent="0.2">
      <c r="A90" s="518" t="s">
        <v>266</v>
      </c>
      <c r="B90" s="519">
        <v>112.35</v>
      </c>
      <c r="C90" s="520">
        <v>180</v>
      </c>
      <c r="D90" s="677">
        <f t="shared" si="16"/>
        <v>0.60213618157543403</v>
      </c>
      <c r="E90" s="685"/>
      <c r="F90" s="519">
        <v>2672.35</v>
      </c>
      <c r="G90" s="520">
        <v>985</v>
      </c>
      <c r="H90" s="515">
        <f t="shared" si="17"/>
        <v>-0.63141055625198794</v>
      </c>
      <c r="I90" s="563">
        <f>(G90/$G$87)</f>
        <v>2.4450779030366503E-2</v>
      </c>
    </row>
    <row r="91" spans="1:9" x14ac:dyDescent="0.2">
      <c r="A91" s="518" t="s">
        <v>265</v>
      </c>
      <c r="B91" s="519">
        <v>0</v>
      </c>
      <c r="C91" s="520">
        <v>0</v>
      </c>
      <c r="D91" s="682" t="s">
        <v>247</v>
      </c>
      <c r="E91" s="685"/>
      <c r="F91" s="519">
        <v>1300</v>
      </c>
      <c r="G91" s="520">
        <v>0</v>
      </c>
      <c r="H91" s="515" t="s">
        <v>247</v>
      </c>
      <c r="I91" s="563" t="s">
        <v>247</v>
      </c>
    </row>
    <row r="92" spans="1:9" x14ac:dyDescent="0.2">
      <c r="A92" s="507" t="s">
        <v>591</v>
      </c>
      <c r="B92" s="508">
        <f>SUM(B93:B96)</f>
        <v>2215</v>
      </c>
      <c r="C92" s="509">
        <f>SUM(C93:C96)</f>
        <v>4340</v>
      </c>
      <c r="D92" s="510">
        <f>(C92-B92)/B92</f>
        <v>0.95936794582392781</v>
      </c>
      <c r="E92" s="676"/>
      <c r="F92" s="508">
        <f>SUM(F93:F96)</f>
        <v>15604</v>
      </c>
      <c r="G92" s="509">
        <f>SUM(G93:G96)</f>
        <v>26396</v>
      </c>
      <c r="H92" s="511">
        <f t="shared" ref="H92:H99" si="18">(G92-F92)/F92</f>
        <v>0.69161753396564984</v>
      </c>
      <c r="I92" s="558">
        <f>SUM(I93:I96)</f>
        <v>1</v>
      </c>
    </row>
    <row r="93" spans="1:9" x14ac:dyDescent="0.2">
      <c r="A93" s="501" t="s">
        <v>255</v>
      </c>
      <c r="B93" s="512">
        <v>1000</v>
      </c>
      <c r="C93" s="513">
        <v>2000</v>
      </c>
      <c r="D93" s="682">
        <f t="shared" ref="D93:D99" si="19">(C93-B93)/B93</f>
        <v>1</v>
      </c>
      <c r="E93" s="686"/>
      <c r="F93" s="512">
        <v>7000</v>
      </c>
      <c r="G93" s="513">
        <v>14000</v>
      </c>
      <c r="H93" s="515">
        <f t="shared" si="18"/>
        <v>1</v>
      </c>
      <c r="I93" s="562">
        <f>(G93/$G$92)</f>
        <v>0.53038339142294288</v>
      </c>
    </row>
    <row r="94" spans="1:9" x14ac:dyDescent="0.2">
      <c r="A94" s="501" t="s">
        <v>268</v>
      </c>
      <c r="B94" s="512">
        <v>1022</v>
      </c>
      <c r="C94" s="513">
        <v>2162</v>
      </c>
      <c r="D94" s="682">
        <f t="shared" si="19"/>
        <v>1.1154598825831703</v>
      </c>
      <c r="E94" s="686"/>
      <c r="F94" s="512">
        <v>7006</v>
      </c>
      <c r="G94" s="513">
        <v>11102</v>
      </c>
      <c r="H94" s="515">
        <f t="shared" si="18"/>
        <v>0.58464173565515276</v>
      </c>
      <c r="I94" s="562">
        <f>(G94/$G$92)</f>
        <v>0.42059402939839369</v>
      </c>
    </row>
    <row r="95" spans="1:9" x14ac:dyDescent="0.2">
      <c r="A95" s="501" t="s">
        <v>254</v>
      </c>
      <c r="B95" s="512">
        <v>29</v>
      </c>
      <c r="C95" s="513">
        <v>149</v>
      </c>
      <c r="D95" s="682">
        <f t="shared" si="19"/>
        <v>4.1379310344827589</v>
      </c>
      <c r="E95" s="686"/>
      <c r="F95" s="512">
        <v>713</v>
      </c>
      <c r="G95" s="513">
        <v>1115</v>
      </c>
      <c r="H95" s="515">
        <f t="shared" si="18"/>
        <v>0.56381486676016834</v>
      </c>
      <c r="I95" s="562">
        <f>(G95/$G$92)</f>
        <v>4.2241248674041519E-2</v>
      </c>
    </row>
    <row r="96" spans="1:9" x14ac:dyDescent="0.2">
      <c r="A96" s="501" t="s">
        <v>250</v>
      </c>
      <c r="B96" s="512">
        <v>164</v>
      </c>
      <c r="C96" s="513">
        <v>29</v>
      </c>
      <c r="D96" s="682">
        <f t="shared" si="19"/>
        <v>-0.82317073170731703</v>
      </c>
      <c r="E96" s="686"/>
      <c r="F96" s="512">
        <v>885</v>
      </c>
      <c r="G96" s="513">
        <v>179</v>
      </c>
      <c r="H96" s="515">
        <f t="shared" si="18"/>
        <v>-0.79774011299435033</v>
      </c>
      <c r="I96" s="562">
        <f>(G96/$G$92)</f>
        <v>6.7813305046219123E-3</v>
      </c>
    </row>
    <row r="97" spans="1:9" x14ac:dyDescent="0.2">
      <c r="A97" s="507" t="s">
        <v>589</v>
      </c>
      <c r="B97" s="508">
        <f>SUM(B98)</f>
        <v>3208.75</v>
      </c>
      <c r="C97" s="509">
        <f>SUM(C98)</f>
        <v>1758.2349999999999</v>
      </c>
      <c r="D97" s="510">
        <f t="shared" si="19"/>
        <v>-0.4520498636540709</v>
      </c>
      <c r="E97" s="676"/>
      <c r="F97" s="508">
        <f>SUM(F98)</f>
        <v>20470.689999999999</v>
      </c>
      <c r="G97" s="509">
        <f>SUM(G98)</f>
        <v>23451.875</v>
      </c>
      <c r="H97" s="511">
        <f t="shared" si="18"/>
        <v>0.14563187660015375</v>
      </c>
      <c r="I97" s="558">
        <f>SUM(I98)</f>
        <v>1</v>
      </c>
    </row>
    <row r="98" spans="1:9" x14ac:dyDescent="0.2">
      <c r="A98" s="518" t="s">
        <v>248</v>
      </c>
      <c r="B98" s="519">
        <v>3208.75</v>
      </c>
      <c r="C98" s="520">
        <v>1758.2349999999999</v>
      </c>
      <c r="D98" s="677">
        <f t="shared" si="19"/>
        <v>-0.4520498636540709</v>
      </c>
      <c r="E98" s="683"/>
      <c r="F98" s="519">
        <v>20470.689999999999</v>
      </c>
      <c r="G98" s="520">
        <v>23451.875</v>
      </c>
      <c r="H98" s="515">
        <f t="shared" si="18"/>
        <v>0.14563187660015375</v>
      </c>
      <c r="I98" s="560">
        <f>+G98/$G$97</f>
        <v>1</v>
      </c>
    </row>
    <row r="99" spans="1:9" x14ac:dyDescent="0.2">
      <c r="A99" s="507" t="s">
        <v>588</v>
      </c>
      <c r="B99" s="508">
        <f>SUM(B100:B102)</f>
        <v>13955</v>
      </c>
      <c r="C99" s="509">
        <f>SUM(C100:C102)</f>
        <v>1489</v>
      </c>
      <c r="D99" s="510">
        <f t="shared" si="19"/>
        <v>-0.89329989251164454</v>
      </c>
      <c r="E99" s="676"/>
      <c r="F99" s="508">
        <f>SUM(F100:F102)</f>
        <v>19808.95</v>
      </c>
      <c r="G99" s="509">
        <f>SUM(G100:G102)</f>
        <v>9407.0540000000001</v>
      </c>
      <c r="H99" s="511">
        <f t="shared" si="18"/>
        <v>-0.52511092208319976</v>
      </c>
      <c r="I99" s="558">
        <f>SUM(I100:I102)</f>
        <v>1</v>
      </c>
    </row>
    <row r="100" spans="1:9" x14ac:dyDescent="0.2">
      <c r="A100" s="571" t="s">
        <v>248</v>
      </c>
      <c r="B100" s="406">
        <v>13780</v>
      </c>
      <c r="C100" s="406">
        <v>1388</v>
      </c>
      <c r="D100" s="677">
        <f>(C100-B100)/B100</f>
        <v>-0.89927431059506535</v>
      </c>
      <c r="E100" s="685"/>
      <c r="F100" s="519">
        <v>18851.95</v>
      </c>
      <c r="G100" s="406">
        <v>8116.0540000000001</v>
      </c>
      <c r="H100" s="561">
        <f>(G100-F100)/F100</f>
        <v>-0.56948464217229522</v>
      </c>
      <c r="I100" s="562">
        <f>G100/$G$99</f>
        <v>0.86276256094628567</v>
      </c>
    </row>
    <row r="101" spans="1:9" x14ac:dyDescent="0.2">
      <c r="A101" s="571" t="s">
        <v>253</v>
      </c>
      <c r="B101" s="406">
        <v>175</v>
      </c>
      <c r="C101" s="406">
        <v>91</v>
      </c>
      <c r="D101" s="677">
        <f>(C101-B101)/B101</f>
        <v>-0.48</v>
      </c>
      <c r="E101" s="685"/>
      <c r="F101" s="519">
        <v>895</v>
      </c>
      <c r="G101" s="406">
        <v>1186</v>
      </c>
      <c r="H101" s="561">
        <f>(G101-F101)/F101</f>
        <v>0.32513966480446926</v>
      </c>
      <c r="I101" s="562">
        <f>G101/$G$99</f>
        <v>0.12607560241495372</v>
      </c>
    </row>
    <row r="102" spans="1:9" x14ac:dyDescent="0.2">
      <c r="A102" s="571" t="s">
        <v>256</v>
      </c>
      <c r="B102" s="406">
        <v>0</v>
      </c>
      <c r="C102" s="513">
        <v>10</v>
      </c>
      <c r="D102" s="677" t="s">
        <v>246</v>
      </c>
      <c r="E102" s="685"/>
      <c r="F102" s="519">
        <v>62</v>
      </c>
      <c r="G102" s="406">
        <v>105</v>
      </c>
      <c r="H102" s="515">
        <f>(G102-F102)/F102</f>
        <v>0.69354838709677424</v>
      </c>
      <c r="I102" s="562">
        <f>G102/$G$99</f>
        <v>1.1161836638760657E-2</v>
      </c>
    </row>
    <row r="103" spans="1:9" x14ac:dyDescent="0.2">
      <c r="A103" s="507" t="s">
        <v>595</v>
      </c>
      <c r="B103" s="508">
        <f>SUM(B104:B105)</f>
        <v>2067.3150000000001</v>
      </c>
      <c r="C103" s="509">
        <f>SUM(C104:C105)</f>
        <v>1917.4150000000002</v>
      </c>
      <c r="D103" s="510">
        <f t="shared" ref="D103:D104" si="20">(C103-B103)/B103</f>
        <v>-7.2509511129169896E-2</v>
      </c>
      <c r="E103" s="676"/>
      <c r="F103" s="508">
        <f>SUM(F104:F105)</f>
        <v>6421.7950000000001</v>
      </c>
      <c r="G103" s="509">
        <f>SUM(G104:G105)</f>
        <v>9246.409999999998</v>
      </c>
      <c r="H103" s="511">
        <f t="shared" ref="H103:H105" si="21">(G103-F103)/F103</f>
        <v>0.43984820443505251</v>
      </c>
      <c r="I103" s="558">
        <f>SUM(I104:I105)</f>
        <v>1</v>
      </c>
    </row>
    <row r="104" spans="1:9" x14ac:dyDescent="0.2">
      <c r="A104" s="518" t="s">
        <v>248</v>
      </c>
      <c r="B104" s="519">
        <v>2067.3150000000001</v>
      </c>
      <c r="C104" s="520">
        <v>1739.7650000000001</v>
      </c>
      <c r="D104" s="677">
        <f t="shared" si="20"/>
        <v>-0.15844223062281265</v>
      </c>
      <c r="E104" s="685"/>
      <c r="F104" s="512">
        <v>6231.93</v>
      </c>
      <c r="G104" s="520">
        <v>8825.9849999999988</v>
      </c>
      <c r="H104" s="515">
        <f t="shared" si="21"/>
        <v>0.41625226855885711</v>
      </c>
      <c r="I104" s="562">
        <f>G104/$G$103</f>
        <v>0.95453100176176486</v>
      </c>
    </row>
    <row r="105" spans="1:9" x14ac:dyDescent="0.2">
      <c r="A105" s="571" t="s">
        <v>266</v>
      </c>
      <c r="B105" s="513">
        <v>0</v>
      </c>
      <c r="C105" s="513">
        <v>177.65</v>
      </c>
      <c r="D105" s="677" t="s">
        <v>246</v>
      </c>
      <c r="F105" s="512">
        <v>189.86500000000001</v>
      </c>
      <c r="G105" s="513">
        <v>420.42500000000001</v>
      </c>
      <c r="H105" s="515">
        <f t="shared" si="21"/>
        <v>1.2143365022515997</v>
      </c>
      <c r="I105" s="562">
        <f>G105/$G$103</f>
        <v>4.5468998238235171E-2</v>
      </c>
    </row>
    <row r="106" spans="1:9" x14ac:dyDescent="0.2">
      <c r="A106" s="507" t="s">
        <v>590</v>
      </c>
      <c r="B106" s="508">
        <f>SUM(B107:B109)</f>
        <v>3264</v>
      </c>
      <c r="C106" s="509">
        <f>SUM(C107:C109)</f>
        <v>49</v>
      </c>
      <c r="D106" s="510">
        <f>(C106-B106)/B106</f>
        <v>-0.98498774509803921</v>
      </c>
      <c r="E106" s="676"/>
      <c r="F106" s="508">
        <f>SUM(F107:F109)</f>
        <v>24633.212</v>
      </c>
      <c r="G106" s="509">
        <f>SUM(G107:G109)</f>
        <v>6216.49</v>
      </c>
      <c r="H106" s="511">
        <f>(G106-F106)/F106</f>
        <v>-0.7476378638725637</v>
      </c>
      <c r="I106" s="558">
        <f>SUM(I107:I109)</f>
        <v>1</v>
      </c>
    </row>
    <row r="107" spans="1:9" x14ac:dyDescent="0.2">
      <c r="A107" s="501" t="s">
        <v>259</v>
      </c>
      <c r="B107" s="512">
        <v>3179</v>
      </c>
      <c r="C107" s="513">
        <v>0</v>
      </c>
      <c r="D107" s="682" t="s">
        <v>247</v>
      </c>
      <c r="E107" s="688"/>
      <c r="F107" s="690">
        <v>23936.212</v>
      </c>
      <c r="G107" s="406">
        <v>5782.49</v>
      </c>
      <c r="H107" s="515">
        <f>(G107-F107)/F107</f>
        <v>-0.75842083952130779</v>
      </c>
      <c r="I107" s="559">
        <f>G107/$G$106</f>
        <v>0.93018568356098053</v>
      </c>
    </row>
    <row r="108" spans="1:9" x14ac:dyDescent="0.2">
      <c r="A108" s="501" t="s">
        <v>250</v>
      </c>
      <c r="B108" s="512">
        <v>85</v>
      </c>
      <c r="C108" s="513">
        <v>49</v>
      </c>
      <c r="D108" s="682">
        <f>(C108-B108)/B108</f>
        <v>-0.42352941176470588</v>
      </c>
      <c r="E108" s="688"/>
      <c r="F108" s="690">
        <v>697</v>
      </c>
      <c r="G108" s="406">
        <v>314</v>
      </c>
      <c r="H108" s="515">
        <f t="shared" ref="H108" si="22">(G108-F108)/F108</f>
        <v>-0.54949784791965561</v>
      </c>
      <c r="I108" s="559">
        <f>G108/$G$106</f>
        <v>5.0510818806110844E-2</v>
      </c>
    </row>
    <row r="109" spans="1:9" x14ac:dyDescent="0.2">
      <c r="A109" s="501" t="s">
        <v>268</v>
      </c>
      <c r="B109" s="512">
        <v>0</v>
      </c>
      <c r="C109" s="513">
        <v>0</v>
      </c>
      <c r="D109" s="677" t="s">
        <v>247</v>
      </c>
      <c r="E109" s="688"/>
      <c r="F109" s="690">
        <v>0</v>
      </c>
      <c r="G109" s="513">
        <v>120</v>
      </c>
      <c r="H109" s="515" t="s">
        <v>246</v>
      </c>
      <c r="I109" s="559">
        <f>G109/$G$106</f>
        <v>1.9303497632908603E-2</v>
      </c>
    </row>
    <row r="110" spans="1:9" x14ac:dyDescent="0.2">
      <c r="A110" s="507" t="s">
        <v>803</v>
      </c>
      <c r="B110" s="508">
        <f>SUM(B111:B111)</f>
        <v>0</v>
      </c>
      <c r="C110" s="509">
        <f>SUM(C111:C111)</f>
        <v>4644</v>
      </c>
      <c r="D110" s="510" t="s">
        <v>246</v>
      </c>
      <c r="E110" s="676"/>
      <c r="F110" s="508">
        <f>SUM(F111:F111)</f>
        <v>32820</v>
      </c>
      <c r="G110" s="509">
        <f>SUM(G111:G111)</f>
        <v>4644</v>
      </c>
      <c r="H110" s="511">
        <f>(G110-F110)/F110</f>
        <v>-0.85850091407678242</v>
      </c>
      <c r="I110" s="558">
        <f>SUM(I111)</f>
        <v>1</v>
      </c>
    </row>
    <row r="111" spans="1:9" x14ac:dyDescent="0.2">
      <c r="A111" s="501" t="s">
        <v>250</v>
      </c>
      <c r="B111" s="519">
        <v>0</v>
      </c>
      <c r="C111" s="520">
        <v>4644</v>
      </c>
      <c r="D111" s="682" t="s">
        <v>246</v>
      </c>
      <c r="E111" s="685"/>
      <c r="F111" s="684">
        <v>32820</v>
      </c>
      <c r="G111" s="520">
        <v>4644</v>
      </c>
      <c r="H111" s="515">
        <f t="shared" ref="H111" si="23">(G111-F111)/F111</f>
        <v>-0.85850091407678242</v>
      </c>
      <c r="I111" s="559">
        <f>G111/$G$110</f>
        <v>1</v>
      </c>
    </row>
    <row r="112" spans="1:9" x14ac:dyDescent="0.2">
      <c r="A112" s="507" t="s">
        <v>596</v>
      </c>
      <c r="B112" s="508">
        <f>SUM(B113:B114)</f>
        <v>1050</v>
      </c>
      <c r="C112" s="509">
        <f>SUM(C113:C114)</f>
        <v>750</v>
      </c>
      <c r="D112" s="510">
        <f>(C112-B112)/B112</f>
        <v>-0.2857142857142857</v>
      </c>
      <c r="E112" s="676"/>
      <c r="F112" s="508">
        <f>SUM(F113:F114)</f>
        <v>3816</v>
      </c>
      <c r="G112" s="509">
        <f>SUM(G113:G114)</f>
        <v>4500</v>
      </c>
      <c r="H112" s="511">
        <f>(G112-F112)/F112</f>
        <v>0.17924528301886791</v>
      </c>
      <c r="I112" s="558">
        <f>SUM(I113:I114)</f>
        <v>1</v>
      </c>
    </row>
    <row r="113" spans="1:9" x14ac:dyDescent="0.2">
      <c r="A113" s="501" t="s">
        <v>267</v>
      </c>
      <c r="B113" s="512">
        <v>1050</v>
      </c>
      <c r="C113" s="513">
        <v>750</v>
      </c>
      <c r="D113" s="682">
        <f>(C113-B113)/B113</f>
        <v>-0.2857142857142857</v>
      </c>
      <c r="E113" s="686"/>
      <c r="F113" s="512">
        <v>3631</v>
      </c>
      <c r="G113" s="513">
        <v>4500</v>
      </c>
      <c r="H113" s="515">
        <f>(G113-F113)/F113</f>
        <v>0.23932800881299918</v>
      </c>
      <c r="I113" s="562">
        <f>G113/$G$112</f>
        <v>1</v>
      </c>
    </row>
    <row r="114" spans="1:9" x14ac:dyDescent="0.2">
      <c r="A114" s="501" t="s">
        <v>248</v>
      </c>
      <c r="B114" s="519">
        <v>0</v>
      </c>
      <c r="C114" s="513">
        <v>0</v>
      </c>
      <c r="D114" s="682" t="s">
        <v>247</v>
      </c>
      <c r="E114" s="686"/>
      <c r="F114" s="519">
        <v>185</v>
      </c>
      <c r="G114" s="513">
        <v>0</v>
      </c>
      <c r="H114" s="515" t="s">
        <v>247</v>
      </c>
      <c r="I114" s="562" t="s">
        <v>247</v>
      </c>
    </row>
    <row r="115" spans="1:9" x14ac:dyDescent="0.2">
      <c r="A115" s="507" t="s">
        <v>594</v>
      </c>
      <c r="B115" s="508">
        <f>SUM(B116:B116)</f>
        <v>892.31</v>
      </c>
      <c r="C115" s="509">
        <f>SUM(C116:C116)</f>
        <v>711.81</v>
      </c>
      <c r="D115" s="510">
        <f t="shared" ref="D115:D118" si="24">(C115-B115)/B115</f>
        <v>-0.20228395961044929</v>
      </c>
      <c r="E115" s="676"/>
      <c r="F115" s="508">
        <f>SUM(F116:F116)</f>
        <v>5131.4599999999991</v>
      </c>
      <c r="G115" s="509">
        <f>SUM(G116:G116)</f>
        <v>3298.22</v>
      </c>
      <c r="H115" s="511">
        <f t="shared" ref="H115:H123" si="25">(G115-F115)/F115</f>
        <v>-0.35725505021962556</v>
      </c>
      <c r="I115" s="558">
        <f>SUM(I116:I116)</f>
        <v>1</v>
      </c>
    </row>
    <row r="116" spans="1:9" x14ac:dyDescent="0.2">
      <c r="A116" s="518" t="s">
        <v>248</v>
      </c>
      <c r="B116" s="519">
        <v>892.31</v>
      </c>
      <c r="C116" s="520">
        <v>711.81</v>
      </c>
      <c r="D116" s="682">
        <f t="shared" si="24"/>
        <v>-0.20228395961044929</v>
      </c>
      <c r="E116" s="685"/>
      <c r="F116" s="519">
        <v>5131.4599999999991</v>
      </c>
      <c r="G116" s="520">
        <v>3298.22</v>
      </c>
      <c r="H116" s="515">
        <f t="shared" si="25"/>
        <v>-0.35725505021962556</v>
      </c>
      <c r="I116" s="562">
        <f>G116/$G$115</f>
        <v>1</v>
      </c>
    </row>
    <row r="117" spans="1:9" x14ac:dyDescent="0.2">
      <c r="A117" s="507" t="s">
        <v>597</v>
      </c>
      <c r="B117" s="508">
        <f>SUM(B118:B118)</f>
        <v>119</v>
      </c>
      <c r="C117" s="509">
        <f>SUM(C118:C118)</f>
        <v>212.26</v>
      </c>
      <c r="D117" s="510">
        <f t="shared" si="24"/>
        <v>0.78369747899159659</v>
      </c>
      <c r="E117" s="676"/>
      <c r="F117" s="508">
        <f>SUM(F118:F118)</f>
        <v>1080</v>
      </c>
      <c r="G117" s="509">
        <f>SUM(G118:G118)</f>
        <v>1127.69</v>
      </c>
      <c r="H117" s="511">
        <f t="shared" si="25"/>
        <v>4.4157407407407458E-2</v>
      </c>
      <c r="I117" s="558">
        <f>SUM(I118:I118)</f>
        <v>1</v>
      </c>
    </row>
    <row r="118" spans="1:9" x14ac:dyDescent="0.2">
      <c r="A118" s="689" t="s">
        <v>254</v>
      </c>
      <c r="B118" s="513">
        <v>119</v>
      </c>
      <c r="C118" s="513">
        <v>212.26</v>
      </c>
      <c r="D118" s="682">
        <f t="shared" si="24"/>
        <v>0.78369747899159659</v>
      </c>
      <c r="E118" s="685"/>
      <c r="F118" s="519">
        <v>1080</v>
      </c>
      <c r="G118" s="520">
        <v>1127.69</v>
      </c>
      <c r="H118" s="515">
        <f t="shared" si="25"/>
        <v>4.4157407407407458E-2</v>
      </c>
      <c r="I118" s="563">
        <f>G118/$G$117</f>
        <v>1</v>
      </c>
    </row>
    <row r="119" spans="1:9" x14ac:dyDescent="0.2">
      <c r="A119" s="507" t="s">
        <v>592</v>
      </c>
      <c r="B119" s="508">
        <f>SUM(B120:B121)</f>
        <v>2224.1849999999999</v>
      </c>
      <c r="C119" s="509">
        <f>SUM(C120:C121)</f>
        <v>494.34</v>
      </c>
      <c r="D119" s="510">
        <f>(C119-B119)/B119</f>
        <v>-0.77774330822301208</v>
      </c>
      <c r="E119" s="676"/>
      <c r="F119" s="508">
        <f>SUM(F120:F121)</f>
        <v>6034.2250000000004</v>
      </c>
      <c r="G119" s="509">
        <f>SUM(G120:G121)</f>
        <v>541.15</v>
      </c>
      <c r="H119" s="511">
        <f>(G119-F119)/F119</f>
        <v>-0.91031988366360228</v>
      </c>
      <c r="I119" s="558">
        <f>SUM(I120:I121)</f>
        <v>1</v>
      </c>
    </row>
    <row r="120" spans="1:9" x14ac:dyDescent="0.2">
      <c r="A120" s="501" t="s">
        <v>260</v>
      </c>
      <c r="B120" s="512">
        <v>571.54499999999996</v>
      </c>
      <c r="C120" s="513">
        <v>494.34</v>
      </c>
      <c r="D120" s="682">
        <f>(C120-B120)/B120</f>
        <v>-0.13508122719995799</v>
      </c>
      <c r="E120" s="691"/>
      <c r="F120" s="512">
        <v>2286.3649999999998</v>
      </c>
      <c r="G120" s="513">
        <v>541.15</v>
      </c>
      <c r="H120" s="515">
        <f>(G120-F120)/F120</f>
        <v>-0.76331425647261042</v>
      </c>
      <c r="I120" s="563">
        <f>G120/$G$119</f>
        <v>1</v>
      </c>
    </row>
    <row r="121" spans="1:9" x14ac:dyDescent="0.2">
      <c r="A121" s="501" t="s">
        <v>269</v>
      </c>
      <c r="B121" s="512">
        <v>1652.64</v>
      </c>
      <c r="C121" s="513">
        <v>0</v>
      </c>
      <c r="D121" s="682" t="s">
        <v>247</v>
      </c>
      <c r="E121" s="691"/>
      <c r="F121" s="512">
        <v>3747.8600000000006</v>
      </c>
      <c r="G121" s="513">
        <v>0</v>
      </c>
      <c r="H121" s="515" t="s">
        <v>247</v>
      </c>
      <c r="I121" s="563" t="s">
        <v>247</v>
      </c>
    </row>
    <row r="122" spans="1:9" x14ac:dyDescent="0.2">
      <c r="A122" s="507" t="s">
        <v>598</v>
      </c>
      <c r="B122" s="508">
        <f>SUM(B123:B123)</f>
        <v>18</v>
      </c>
      <c r="C122" s="509">
        <f>SUM(C123:C123)</f>
        <v>14</v>
      </c>
      <c r="D122" s="510">
        <f>(C122-B122)/B122</f>
        <v>-0.22222222222222221</v>
      </c>
      <c r="E122" s="676"/>
      <c r="F122" s="508">
        <f>SUM(F123:F123)</f>
        <v>239</v>
      </c>
      <c r="G122" s="509">
        <f>SUM(G123:G123)</f>
        <v>182</v>
      </c>
      <c r="H122" s="511">
        <f t="shared" si="25"/>
        <v>-0.2384937238493724</v>
      </c>
      <c r="I122" s="558">
        <f>SUM(I123:I123)</f>
        <v>1</v>
      </c>
    </row>
    <row r="123" spans="1:9" x14ac:dyDescent="0.2">
      <c r="A123" s="522" t="s">
        <v>250</v>
      </c>
      <c r="B123" s="519">
        <v>18</v>
      </c>
      <c r="C123" s="520">
        <v>14</v>
      </c>
      <c r="D123" s="682">
        <f>(C123-B123)/B123</f>
        <v>-0.22222222222222221</v>
      </c>
      <c r="E123" s="685"/>
      <c r="F123" s="519">
        <v>239</v>
      </c>
      <c r="G123" s="520">
        <v>182</v>
      </c>
      <c r="H123" s="515">
        <f t="shared" si="25"/>
        <v>-0.2384937238493724</v>
      </c>
      <c r="I123" s="563">
        <f>G123/$G$122</f>
        <v>1</v>
      </c>
    </row>
    <row r="124" spans="1:9" x14ac:dyDescent="0.2">
      <c r="A124" s="507" t="s">
        <v>599</v>
      </c>
      <c r="B124" s="508">
        <f>SUM(B125:B125)</f>
        <v>0</v>
      </c>
      <c r="C124" s="509">
        <f>SUM(C125:C125)</f>
        <v>50</v>
      </c>
      <c r="D124" s="510" t="s">
        <v>246</v>
      </c>
      <c r="E124" s="676"/>
      <c r="F124" s="508">
        <f>SUM(F125:F125)</f>
        <v>58</v>
      </c>
      <c r="G124" s="509">
        <f>SUM(G125:G125)</f>
        <v>57</v>
      </c>
      <c r="H124" s="511">
        <f>(G124-F124)/F124</f>
        <v>-1.7241379310344827E-2</v>
      </c>
      <c r="I124" s="558">
        <f>SUM(I125:I125)</f>
        <v>1</v>
      </c>
    </row>
    <row r="125" spans="1:9" x14ac:dyDescent="0.2">
      <c r="A125" s="518" t="s">
        <v>256</v>
      </c>
      <c r="B125" s="519">
        <v>0</v>
      </c>
      <c r="C125" s="520">
        <v>50</v>
      </c>
      <c r="D125" s="682" t="s">
        <v>246</v>
      </c>
      <c r="E125" s="683"/>
      <c r="F125" s="519">
        <v>58</v>
      </c>
      <c r="G125" s="520">
        <v>57</v>
      </c>
      <c r="H125" s="515">
        <f>(G125-F125)/F125</f>
        <v>-1.7241379310344827E-2</v>
      </c>
      <c r="I125" s="560">
        <f>G124/$G$125</f>
        <v>1</v>
      </c>
    </row>
    <row r="126" spans="1:9" x14ac:dyDescent="0.2">
      <c r="A126" s="507" t="s">
        <v>623</v>
      </c>
      <c r="B126" s="508">
        <f>SUM(B127:B127)</f>
        <v>0</v>
      </c>
      <c r="C126" s="509">
        <f>SUM(C127:C127)</f>
        <v>0</v>
      </c>
      <c r="D126" s="510" t="s">
        <v>247</v>
      </c>
      <c r="E126" s="676"/>
      <c r="F126" s="508">
        <f>SUM(F127:F127)</f>
        <v>0</v>
      </c>
      <c r="G126" s="509">
        <f>SUM(G127:G127)</f>
        <v>30</v>
      </c>
      <c r="H126" s="511" t="s">
        <v>246</v>
      </c>
      <c r="I126" s="558">
        <f>SUM(I127:I127)</f>
        <v>1</v>
      </c>
    </row>
    <row r="127" spans="1:9" x14ac:dyDescent="0.2">
      <c r="A127" s="501" t="s">
        <v>250</v>
      </c>
      <c r="B127" s="519">
        <v>0</v>
      </c>
      <c r="C127" s="520">
        <v>0</v>
      </c>
      <c r="D127" s="682" t="s">
        <v>247</v>
      </c>
      <c r="E127" s="821"/>
      <c r="F127" s="520">
        <v>0</v>
      </c>
      <c r="G127" s="520">
        <v>30</v>
      </c>
      <c r="H127" s="515" t="s">
        <v>246</v>
      </c>
      <c r="I127" s="562">
        <f>G127/$G$126</f>
        <v>1</v>
      </c>
    </row>
    <row r="128" spans="1:9" x14ac:dyDescent="0.2">
      <c r="A128" s="507" t="s">
        <v>600</v>
      </c>
      <c r="B128" s="508">
        <f>SUM(B129:B129)</f>
        <v>2</v>
      </c>
      <c r="C128" s="509">
        <f>SUM(C129:C129)</f>
        <v>2</v>
      </c>
      <c r="D128" s="510">
        <f>(C128-B128)/B128</f>
        <v>0</v>
      </c>
      <c r="E128" s="676"/>
      <c r="F128" s="508">
        <f>SUM(F129:F129)</f>
        <v>14</v>
      </c>
      <c r="G128" s="509">
        <f>SUM(G129:G129)</f>
        <v>11</v>
      </c>
      <c r="H128" s="511">
        <f>(G128-F128)/F128</f>
        <v>-0.21428571428571427</v>
      </c>
      <c r="I128" s="558">
        <f>SUM(I129:I129)</f>
        <v>1</v>
      </c>
    </row>
    <row r="129" spans="1:9" x14ac:dyDescent="0.2">
      <c r="A129" s="501" t="s">
        <v>248</v>
      </c>
      <c r="B129" s="519">
        <v>2</v>
      </c>
      <c r="C129" s="520">
        <v>2</v>
      </c>
      <c r="D129" s="682">
        <f>(C129-B129)/B129</f>
        <v>0</v>
      </c>
      <c r="E129" s="685"/>
      <c r="F129" s="684">
        <v>14</v>
      </c>
      <c r="G129" s="520">
        <v>11</v>
      </c>
      <c r="H129" s="515">
        <f>(G129-F129)/F129</f>
        <v>-0.21428571428571427</v>
      </c>
      <c r="I129" s="563">
        <f>(G129/G128)</f>
        <v>1</v>
      </c>
    </row>
    <row r="130" spans="1:9" x14ac:dyDescent="0.2">
      <c r="A130" s="507" t="s">
        <v>875</v>
      </c>
      <c r="B130" s="508">
        <f>SUM(B131:B131)</f>
        <v>0</v>
      </c>
      <c r="C130" s="509">
        <f>SUM(C131:C131)</f>
        <v>0</v>
      </c>
      <c r="D130" s="510" t="s">
        <v>247</v>
      </c>
      <c r="E130" s="676"/>
      <c r="F130" s="508">
        <f>SUM(F131:F131)</f>
        <v>252.14</v>
      </c>
      <c r="G130" s="509">
        <f>SUM(G131:G131)</f>
        <v>0</v>
      </c>
      <c r="H130" s="511" t="s">
        <v>247</v>
      </c>
      <c r="I130" s="558" t="s">
        <v>247</v>
      </c>
    </row>
    <row r="131" spans="1:9" x14ac:dyDescent="0.2">
      <c r="A131" s="518" t="s">
        <v>248</v>
      </c>
      <c r="B131" s="519">
        <v>0</v>
      </c>
      <c r="C131" s="520">
        <v>0</v>
      </c>
      <c r="D131" s="682" t="s">
        <v>247</v>
      </c>
      <c r="E131" s="683"/>
      <c r="F131" s="519">
        <v>252.14</v>
      </c>
      <c r="G131" s="520">
        <v>0</v>
      </c>
      <c r="H131" s="515" t="s">
        <v>247</v>
      </c>
      <c r="I131" s="560" t="s">
        <v>247</v>
      </c>
    </row>
    <row r="132" spans="1:9" x14ac:dyDescent="0.2">
      <c r="A132" s="507" t="s">
        <v>929</v>
      </c>
      <c r="B132" s="508">
        <f>SUM(B133:B133)</f>
        <v>224</v>
      </c>
      <c r="C132" s="509">
        <f>SUM(C133:C133)</f>
        <v>0</v>
      </c>
      <c r="D132" s="510" t="s">
        <v>247</v>
      </c>
      <c r="E132" s="676"/>
      <c r="F132" s="508">
        <f>SUM(F133:F133)</f>
        <v>224</v>
      </c>
      <c r="G132" s="509">
        <f>SUM(G133:G133)</f>
        <v>0</v>
      </c>
      <c r="H132" s="511" t="s">
        <v>247</v>
      </c>
      <c r="I132" s="558" t="s">
        <v>247</v>
      </c>
    </row>
    <row r="133" spans="1:9" x14ac:dyDescent="0.2">
      <c r="A133" s="518" t="s">
        <v>261</v>
      </c>
      <c r="B133" s="519">
        <v>224</v>
      </c>
      <c r="C133" s="520">
        <v>0</v>
      </c>
      <c r="D133" s="682" t="s">
        <v>247</v>
      </c>
      <c r="E133" s="683"/>
      <c r="F133" s="519">
        <v>224</v>
      </c>
      <c r="G133" s="520">
        <v>0</v>
      </c>
      <c r="H133" s="515" t="s">
        <v>247</v>
      </c>
      <c r="I133" s="560" t="s">
        <v>247</v>
      </c>
    </row>
    <row r="134" spans="1:9" ht="56.25" customHeight="1" x14ac:dyDescent="0.2">
      <c r="A134" s="1045" t="s">
        <v>930</v>
      </c>
      <c r="B134" s="1045"/>
      <c r="C134" s="1045"/>
      <c r="D134" s="1045"/>
      <c r="E134" s="1045"/>
      <c r="F134" s="1045"/>
      <c r="G134" s="1045"/>
      <c r="H134" s="1045"/>
      <c r="I134" s="1045"/>
    </row>
    <row r="135" spans="1:9" ht="15" x14ac:dyDescent="0.25">
      <c r="B135" s="77"/>
      <c r="C135" s="77"/>
      <c r="D135"/>
      <c r="E135"/>
      <c r="F135" s="77"/>
      <c r="G135" s="77"/>
      <c r="H135"/>
      <c r="I135"/>
    </row>
    <row r="136" spans="1:9" ht="15" x14ac:dyDescent="0.25">
      <c r="B136" s="77"/>
      <c r="C136" s="77"/>
      <c r="D136" s="77"/>
      <c r="E136" s="77"/>
      <c r="F136" s="77"/>
      <c r="G136" s="77"/>
      <c r="H136"/>
      <c r="I136"/>
    </row>
    <row r="137" spans="1:9" s="523" customFormat="1" ht="15" x14ac:dyDescent="0.25">
      <c r="B137" s="556"/>
      <c r="C137" s="556"/>
      <c r="D137" s="556"/>
      <c r="E137" s="556"/>
      <c r="F137" s="556"/>
      <c r="G137" s="556"/>
      <c r="H137"/>
      <c r="I137"/>
    </row>
    <row r="138" spans="1:9" ht="15" x14ac:dyDescent="0.25">
      <c r="B138" s="268"/>
      <c r="C138" s="268"/>
      <c r="D138" s="268"/>
      <c r="E138" s="268"/>
      <c r="F138" s="268"/>
      <c r="G138" s="268"/>
      <c r="H138"/>
      <c r="I138"/>
    </row>
    <row r="139" spans="1:9" ht="15" x14ac:dyDescent="0.25">
      <c r="B139"/>
      <c r="C139"/>
      <c r="D139"/>
      <c r="E139"/>
      <c r="F139"/>
      <c r="G139"/>
      <c r="H139"/>
      <c r="I139"/>
    </row>
  </sheetData>
  <mergeCells count="3">
    <mergeCell ref="B4:D4"/>
    <mergeCell ref="F4:I4"/>
    <mergeCell ref="A134:I134"/>
  </mergeCells>
  <pageMargins left="0.7" right="0.7" top="0.75" bottom="0.75" header="0.3" footer="0.3"/>
  <pageSetup paperSize="9" scale="4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FED0-6E72-43F1-8BB6-3A5B2AF0543E}">
  <sheetPr>
    <tabColor rgb="FF00206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528" customWidth="1"/>
    <col min="2" max="2" width="8.42578125" style="528" customWidth="1"/>
    <col min="3" max="3" width="7.42578125" style="528" bestFit="1" customWidth="1"/>
    <col min="4" max="4" width="8.5703125" style="528" bestFit="1" customWidth="1"/>
    <col min="5" max="5" width="11.42578125" style="528"/>
    <col min="6" max="6" width="8.42578125" style="528" customWidth="1"/>
    <col min="7" max="7" width="9.7109375" style="528" customWidth="1"/>
    <col min="8" max="8" width="9.42578125" style="528" customWidth="1"/>
    <col min="9" max="9" width="7.5703125" style="528" customWidth="1"/>
    <col min="10" max="10" width="2.7109375" style="528" customWidth="1"/>
    <col min="11" max="16384" width="11.42578125" style="528"/>
  </cols>
  <sheetData>
    <row r="1" spans="1:9" s="501" customFormat="1" ht="12.75" x14ac:dyDescent="0.2">
      <c r="A1" s="500" t="s">
        <v>601</v>
      </c>
    </row>
    <row r="2" spans="1:9" s="501" customFormat="1" ht="15.75" x14ac:dyDescent="0.25">
      <c r="A2" s="502" t="s">
        <v>602</v>
      </c>
    </row>
    <row r="4" spans="1:9" s="501" customFormat="1" ht="12.75" x14ac:dyDescent="0.2">
      <c r="A4" s="503"/>
      <c r="B4" s="1042" t="s">
        <v>912</v>
      </c>
      <c r="C4" s="1042"/>
      <c r="D4" s="1042"/>
      <c r="E4" s="675"/>
      <c r="F4" s="1042" t="s">
        <v>913</v>
      </c>
      <c r="G4" s="1042"/>
      <c r="H4" s="1042"/>
      <c r="I4" s="1042"/>
    </row>
    <row r="5" spans="1:9" ht="15.75" customHeight="1" x14ac:dyDescent="0.25">
      <c r="A5" s="524" t="s">
        <v>603</v>
      </c>
      <c r="B5" s="525">
        <v>2024</v>
      </c>
      <c r="C5" s="526">
        <v>2025</v>
      </c>
      <c r="D5" s="527" t="s">
        <v>572</v>
      </c>
      <c r="E5" s="526"/>
      <c r="F5" s="525">
        <v>2024</v>
      </c>
      <c r="G5" s="526">
        <v>2025</v>
      </c>
      <c r="H5" s="526" t="s">
        <v>572</v>
      </c>
      <c r="I5" s="527" t="s">
        <v>522</v>
      </c>
    </row>
    <row r="6" spans="1:9" x14ac:dyDescent="0.25">
      <c r="A6" s="529" t="s">
        <v>566</v>
      </c>
      <c r="B6" s="530">
        <f>SUM(B7:B10)</f>
        <v>14358.48</v>
      </c>
      <c r="C6" s="531">
        <f>SUM(C7:C10)</f>
        <v>8809.14</v>
      </c>
      <c r="D6" s="532">
        <f t="shared" ref="D6:D12" si="0">(C6-B6)/B6</f>
        <v>-0.38648519899042239</v>
      </c>
      <c r="E6" s="692"/>
      <c r="F6" s="530">
        <f>SUM(F7:F10)</f>
        <v>78411.959999999992</v>
      </c>
      <c r="G6" s="531">
        <f>SUM(G7:G10)</f>
        <v>53086.611999999994</v>
      </c>
      <c r="H6" s="533">
        <f>(G6-F6)/F6</f>
        <v>-0.32297812731629205</v>
      </c>
      <c r="I6" s="532">
        <f>SUM(I7:I10)</f>
        <v>1</v>
      </c>
    </row>
    <row r="7" spans="1:9" x14ac:dyDescent="0.25">
      <c r="A7" s="534" t="s">
        <v>263</v>
      </c>
      <c r="B7" s="535">
        <v>10040.64</v>
      </c>
      <c r="C7" s="536">
        <v>3955.3500000000004</v>
      </c>
      <c r="D7" s="521">
        <f t="shared" si="0"/>
        <v>-0.60606594798737923</v>
      </c>
      <c r="E7" s="693"/>
      <c r="F7" s="535">
        <v>47878.14</v>
      </c>
      <c r="G7" s="536">
        <v>24712.119999999995</v>
      </c>
      <c r="H7" s="537">
        <f t="shared" ref="H7:H12" si="1">(G7-F7)/F7</f>
        <v>-0.48385380050269294</v>
      </c>
      <c r="I7" s="521">
        <f>G7/$G$6</f>
        <v>0.46550569096404187</v>
      </c>
    </row>
    <row r="8" spans="1:9" x14ac:dyDescent="0.25">
      <c r="A8" s="538" t="s">
        <v>249</v>
      </c>
      <c r="B8" s="535">
        <v>2465.44</v>
      </c>
      <c r="C8" s="536">
        <v>2503.79</v>
      </c>
      <c r="D8" s="521">
        <f t="shared" si="0"/>
        <v>1.5555032773054671E-2</v>
      </c>
      <c r="E8" s="693"/>
      <c r="F8" s="535">
        <v>16622.29</v>
      </c>
      <c r="G8" s="536">
        <v>14862.142</v>
      </c>
      <c r="H8" s="537">
        <f t="shared" si="1"/>
        <v>-0.10589082491040651</v>
      </c>
      <c r="I8" s="521">
        <f t="shared" ref="I8:I10" si="2">G8/$G$6</f>
        <v>0.27996026568807975</v>
      </c>
    </row>
    <row r="9" spans="1:9" x14ac:dyDescent="0.25">
      <c r="A9" s="534" t="s">
        <v>260</v>
      </c>
      <c r="B9" s="535">
        <v>1602.4</v>
      </c>
      <c r="C9" s="536">
        <v>2200</v>
      </c>
      <c r="D9" s="521">
        <f t="shared" si="0"/>
        <v>0.37294058911632544</v>
      </c>
      <c r="E9" s="693"/>
      <c r="F9" s="535">
        <v>12161.529999999999</v>
      </c>
      <c r="G9" s="536">
        <v>12522.35</v>
      </c>
      <c r="H9" s="537">
        <f t="shared" si="1"/>
        <v>2.9668964349058184E-2</v>
      </c>
      <c r="I9" s="521">
        <f t="shared" si="2"/>
        <v>0.23588527367314385</v>
      </c>
    </row>
    <row r="10" spans="1:9" x14ac:dyDescent="0.25">
      <c r="A10" s="534" t="s">
        <v>251</v>
      </c>
      <c r="B10" s="535">
        <v>250</v>
      </c>
      <c r="C10" s="536">
        <v>150</v>
      </c>
      <c r="D10" s="521">
        <f t="shared" si="0"/>
        <v>-0.4</v>
      </c>
      <c r="E10" s="693"/>
      <c r="F10" s="535">
        <v>1750</v>
      </c>
      <c r="G10" s="536">
        <v>990</v>
      </c>
      <c r="H10" s="537">
        <f t="shared" si="1"/>
        <v>-0.43428571428571427</v>
      </c>
      <c r="I10" s="521">
        <f t="shared" si="2"/>
        <v>1.8648769674734566E-2</v>
      </c>
    </row>
    <row r="11" spans="1:9" x14ac:dyDescent="0.25">
      <c r="A11" s="539" t="s">
        <v>567</v>
      </c>
      <c r="B11" s="540">
        <f>SUM(B12:B12)</f>
        <v>8693.4500000000007</v>
      </c>
      <c r="C11" s="541">
        <f>SUM(C12:C12)</f>
        <v>5923.37</v>
      </c>
      <c r="D11" s="532">
        <f>(C11-B11)/B11</f>
        <v>-0.31863989555354899</v>
      </c>
      <c r="E11" s="676"/>
      <c r="F11" s="540">
        <f>SUM(F12:F12)</f>
        <v>50664.315999999992</v>
      </c>
      <c r="G11" s="541">
        <f>SUM(G12:G12)</f>
        <v>27372.73</v>
      </c>
      <c r="H11" s="542">
        <f>(G11-F11)/F11</f>
        <v>-0.45972368402249814</v>
      </c>
      <c r="I11" s="510">
        <f>SUM(I12:I12)</f>
        <v>1</v>
      </c>
    </row>
    <row r="12" spans="1:9" x14ac:dyDescent="0.25">
      <c r="A12" s="534" t="s">
        <v>249</v>
      </c>
      <c r="B12" s="543">
        <v>8693.4500000000007</v>
      </c>
      <c r="C12" s="544">
        <v>5923.37</v>
      </c>
      <c r="D12" s="694">
        <f t="shared" si="0"/>
        <v>-0.31863989555354899</v>
      </c>
      <c r="E12" s="688"/>
      <c r="F12" s="543">
        <v>50664.315999999992</v>
      </c>
      <c r="G12" s="544">
        <v>27372.73</v>
      </c>
      <c r="H12" s="545">
        <f t="shared" si="1"/>
        <v>-0.45972368402249814</v>
      </c>
      <c r="I12" s="546">
        <f>G12/$G$11</f>
        <v>1</v>
      </c>
    </row>
    <row r="13" spans="1:9" s="547" customFormat="1" ht="33" customHeight="1" x14ac:dyDescent="0.25">
      <c r="A13" s="1046" t="s">
        <v>928</v>
      </c>
      <c r="B13" s="1046"/>
      <c r="C13" s="1046"/>
      <c r="D13" s="1046"/>
      <c r="E13" s="1046"/>
      <c r="F13" s="1046"/>
      <c r="G13" s="1046"/>
      <c r="H13" s="1046"/>
      <c r="I13" s="1046"/>
    </row>
    <row r="14" spans="1:9" x14ac:dyDescent="0.25">
      <c r="A14" s="548" t="s">
        <v>604</v>
      </c>
      <c r="B14" s="548"/>
      <c r="C14" s="548"/>
      <c r="D14" s="548"/>
      <c r="E14" s="548"/>
      <c r="F14" s="549"/>
      <c r="G14" s="550"/>
      <c r="H14" s="550"/>
      <c r="I14" s="550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37FE-BA5D-4996-8A10-1B062B5A4A06}">
  <sheetPr>
    <tabColor rgb="FF002060"/>
  </sheetPr>
  <dimension ref="A1:K51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6" t="s">
        <v>233</v>
      </c>
    </row>
    <row r="2" spans="1:10" ht="15.75" x14ac:dyDescent="0.25">
      <c r="A2" s="57" t="s">
        <v>234</v>
      </c>
      <c r="G2" s="58"/>
    </row>
    <row r="3" spans="1:10" x14ac:dyDescent="0.2">
      <c r="A3" s="59"/>
      <c r="B3" s="8"/>
    </row>
    <row r="4" spans="1:10" x14ac:dyDescent="0.2">
      <c r="A4" s="60" t="s">
        <v>209</v>
      </c>
      <c r="B4" s="61" t="s">
        <v>235</v>
      </c>
      <c r="C4" s="61" t="s">
        <v>448</v>
      </c>
      <c r="D4" s="61" t="s">
        <v>236</v>
      </c>
      <c r="E4" s="61" t="s">
        <v>237</v>
      </c>
      <c r="F4" s="61" t="s">
        <v>238</v>
      </c>
      <c r="G4" s="61" t="s">
        <v>239</v>
      </c>
      <c r="H4" s="61" t="s">
        <v>240</v>
      </c>
      <c r="I4" s="61" t="s">
        <v>241</v>
      </c>
    </row>
    <row r="5" spans="1:10" ht="13.5" thickBot="1" x14ac:dyDescent="0.25">
      <c r="A5" s="62"/>
      <c r="B5" s="63" t="s">
        <v>242</v>
      </c>
      <c r="C5" s="63" t="s">
        <v>242</v>
      </c>
      <c r="D5" s="63" t="s">
        <v>242</v>
      </c>
      <c r="E5" s="63" t="s">
        <v>243</v>
      </c>
      <c r="F5" s="63" t="s">
        <v>244</v>
      </c>
      <c r="G5" s="63" t="s">
        <v>244</v>
      </c>
      <c r="H5" s="63" t="s">
        <v>244</v>
      </c>
      <c r="I5" s="63" t="s">
        <v>244</v>
      </c>
    </row>
    <row r="6" spans="1:10" x14ac:dyDescent="0.2">
      <c r="A6" s="7">
        <v>2014</v>
      </c>
      <c r="B6" s="64">
        <v>2.3821573718054097E-2</v>
      </c>
      <c r="C6" s="64">
        <v>-2.18956096652741E-2</v>
      </c>
      <c r="D6" s="64">
        <v>3.2459610352057106E-2</v>
      </c>
      <c r="E6" s="65">
        <v>2.8387441197691206</v>
      </c>
      <c r="F6" s="66">
        <v>39532.682886367103</v>
      </c>
      <c r="G6" s="66">
        <v>21209.019616138499</v>
      </c>
      <c r="H6" s="66">
        <v>41037.789363793097</v>
      </c>
      <c r="I6" s="66">
        <v>-1505.1064774259601</v>
      </c>
    </row>
    <row r="7" spans="1:10" x14ac:dyDescent="0.2">
      <c r="A7" s="7">
        <v>2015</v>
      </c>
      <c r="B7" s="64">
        <v>3.2519435751038502E-2</v>
      </c>
      <c r="C7" s="64">
        <v>0.157122682825519</v>
      </c>
      <c r="D7" s="64">
        <v>3.5478487642526903E-2</v>
      </c>
      <c r="E7" s="65">
        <v>3.1853143181818182</v>
      </c>
      <c r="F7" s="66">
        <v>34414.045139638103</v>
      </c>
      <c r="G7" s="66">
        <v>19648.292860808098</v>
      </c>
      <c r="H7" s="66">
        <v>37326.458937592302</v>
      </c>
      <c r="I7" s="66">
        <v>-2912.4137979542102</v>
      </c>
    </row>
    <row r="8" spans="1:10" x14ac:dyDescent="0.2">
      <c r="A8" s="7">
        <v>2016</v>
      </c>
      <c r="B8" s="64">
        <v>3.9534120202040703E-2</v>
      </c>
      <c r="C8" s="64">
        <v>0.211853977638126</v>
      </c>
      <c r="D8" s="64">
        <v>3.5930838949936296E-2</v>
      </c>
      <c r="E8" s="65">
        <v>3.3754258259284575</v>
      </c>
      <c r="F8" s="66">
        <v>37088.390533946404</v>
      </c>
      <c r="G8" s="66">
        <v>22467.609295735001</v>
      </c>
      <c r="H8" s="66">
        <v>35126.016123104302</v>
      </c>
      <c r="I8" s="66">
        <v>1962.3744108420899</v>
      </c>
    </row>
    <row r="9" spans="1:10" x14ac:dyDescent="0.2">
      <c r="A9" s="7">
        <v>2017</v>
      </c>
      <c r="B9" s="64">
        <v>2.5187454303324201E-2</v>
      </c>
      <c r="C9" s="64">
        <v>4.4758295916302399E-2</v>
      </c>
      <c r="D9" s="64">
        <v>2.8038318234279099E-2</v>
      </c>
      <c r="E9" s="65">
        <v>3.2607222536055787</v>
      </c>
      <c r="F9" s="66">
        <v>45404.525919859101</v>
      </c>
      <c r="G9" s="66">
        <v>28151.824812126401</v>
      </c>
      <c r="H9" s="66">
        <v>38718.555955156597</v>
      </c>
      <c r="I9" s="66">
        <v>6685.96996470256</v>
      </c>
      <c r="J9" s="67"/>
    </row>
    <row r="10" spans="1:10" x14ac:dyDescent="0.2">
      <c r="A10" s="7">
        <v>2018</v>
      </c>
      <c r="B10" s="64">
        <v>3.9693986434736102E-2</v>
      </c>
      <c r="C10" s="64">
        <v>-1.7379759770371702E-2</v>
      </c>
      <c r="D10" s="64">
        <v>1.3167105478321199E-2</v>
      </c>
      <c r="E10" s="65">
        <v>3.2870557386838311</v>
      </c>
      <c r="F10" s="66">
        <v>49072.603733513701</v>
      </c>
      <c r="G10" s="66">
        <v>29533.630009361099</v>
      </c>
      <c r="H10" s="66">
        <v>41857.222149741901</v>
      </c>
      <c r="I10" s="66">
        <v>7215.3815837718203</v>
      </c>
    </row>
    <row r="11" spans="1:10" x14ac:dyDescent="0.2">
      <c r="A11" s="7">
        <v>2019</v>
      </c>
      <c r="B11" s="64">
        <v>2.2405541664254399E-2</v>
      </c>
      <c r="C11" s="64">
        <v>-8.4051032262280508E-3</v>
      </c>
      <c r="D11" s="64">
        <v>2.1358458196351501E-2</v>
      </c>
      <c r="E11" s="65">
        <v>3.3371626461038972</v>
      </c>
      <c r="F11" s="66">
        <v>47995.150309630299</v>
      </c>
      <c r="G11" s="66">
        <v>28957.971423899398</v>
      </c>
      <c r="H11" s="66">
        <v>41102.327157595399</v>
      </c>
      <c r="I11" s="66">
        <v>6892.82315203486</v>
      </c>
      <c r="J11" s="67"/>
    </row>
    <row r="12" spans="1:10" x14ac:dyDescent="0.2">
      <c r="A12" s="7">
        <v>2020</v>
      </c>
      <c r="B12" s="64">
        <v>-0.109348825608621</v>
      </c>
      <c r="C12" s="64">
        <v>-0.13840886416502499</v>
      </c>
      <c r="D12" s="64">
        <v>1.8273026524989598E-2</v>
      </c>
      <c r="E12" s="65">
        <v>3.4957341089466101</v>
      </c>
      <c r="F12" s="66">
        <v>42821.5883439014</v>
      </c>
      <c r="G12" s="66">
        <v>26570.040405276199</v>
      </c>
      <c r="H12" s="66">
        <v>34723.999957466702</v>
      </c>
      <c r="I12" s="66">
        <v>8097.5883864346697</v>
      </c>
      <c r="J12" s="67"/>
    </row>
    <row r="13" spans="1:10" x14ac:dyDescent="0.2">
      <c r="A13" s="7">
        <v>2021</v>
      </c>
      <c r="B13" s="64">
        <v>0.133641841121069</v>
      </c>
      <c r="C13" s="64">
        <v>0.104822909623174</v>
      </c>
      <c r="D13" s="64">
        <v>3.9790147813012704E-2</v>
      </c>
      <c r="E13" s="65">
        <v>3.881209209329318</v>
      </c>
      <c r="F13" s="66">
        <v>63113.901287430803</v>
      </c>
      <c r="G13" s="66">
        <v>40575.454147377306</v>
      </c>
      <c r="H13" s="66">
        <v>47999.201612329001</v>
      </c>
      <c r="I13" s="66">
        <v>15114.6996751018</v>
      </c>
      <c r="J13" s="67"/>
    </row>
    <row r="14" spans="1:10" x14ac:dyDescent="0.2">
      <c r="A14" s="7">
        <v>2022</v>
      </c>
      <c r="B14" s="64">
        <v>2.8093351838112301E-2</v>
      </c>
      <c r="C14" s="64">
        <v>-4.2409542592494601E-4</v>
      </c>
      <c r="D14" s="64">
        <v>7.8772358191569691E-2</v>
      </c>
      <c r="E14" s="65">
        <v>3.8354570050703161</v>
      </c>
      <c r="F14" s="66">
        <v>66339.2306694203</v>
      </c>
      <c r="G14" s="66">
        <v>39371.057168539999</v>
      </c>
      <c r="H14" s="66">
        <v>56008.641988050404</v>
      </c>
      <c r="I14" s="66">
        <v>10330.5886813699</v>
      </c>
      <c r="J14" s="67"/>
    </row>
    <row r="15" spans="1:10" x14ac:dyDescent="0.2">
      <c r="A15" s="7">
        <v>2023</v>
      </c>
      <c r="B15" s="64">
        <v>-4.0320349229369902E-3</v>
      </c>
      <c r="C15" s="64">
        <v>9.2795001541683492E-2</v>
      </c>
      <c r="D15" s="64">
        <v>6.2643406421915293E-2</v>
      </c>
      <c r="E15" s="65">
        <v>3.7441231429240105</v>
      </c>
      <c r="F15" s="66">
        <v>67107.543530058407</v>
      </c>
      <c r="G15" s="66">
        <v>43591.4624634266</v>
      </c>
      <c r="H15" s="66">
        <v>49957.667336039303</v>
      </c>
      <c r="I15" s="66">
        <v>17149.8761940191</v>
      </c>
      <c r="J15" s="67"/>
    </row>
    <row r="16" spans="1:10" x14ac:dyDescent="0.2">
      <c r="A16" s="7">
        <v>2024</v>
      </c>
      <c r="B16" s="64">
        <v>3.3325587752412497E-2</v>
      </c>
      <c r="C16" s="64">
        <v>2.0586610442680401E-2</v>
      </c>
      <c r="D16" s="64">
        <v>2.3506939187187999E-2</v>
      </c>
      <c r="E16" s="65">
        <v>3.7545930969469139</v>
      </c>
      <c r="F16" s="66">
        <v>76171.929544073806</v>
      </c>
      <c r="G16" s="66">
        <v>48981.507242889602</v>
      </c>
      <c r="H16" s="66">
        <v>52091.3536530739</v>
      </c>
      <c r="I16" s="66">
        <v>24080.575890999899</v>
      </c>
    </row>
    <row r="17" spans="1:11" x14ac:dyDescent="0.2">
      <c r="A17" s="68">
        <v>2025</v>
      </c>
      <c r="B17" s="69"/>
      <c r="C17" s="69"/>
      <c r="D17" s="69"/>
      <c r="E17" s="69"/>
      <c r="F17" s="69"/>
      <c r="G17" s="69"/>
      <c r="H17" s="69"/>
      <c r="I17" s="69"/>
    </row>
    <row r="18" spans="1:11" x14ac:dyDescent="0.2">
      <c r="A18" s="70" t="s">
        <v>210</v>
      </c>
      <c r="B18" s="695">
        <v>4.2641270785052303E-2</v>
      </c>
      <c r="C18" s="695">
        <v>3.2781853698551904E-2</v>
      </c>
      <c r="D18" s="695">
        <v>1.85158283440667E-2</v>
      </c>
      <c r="E18" s="696">
        <v>3.7469227272727301</v>
      </c>
      <c r="F18" s="294">
        <v>7127.9929789033704</v>
      </c>
      <c r="G18" s="294">
        <v>4602.0022649417597</v>
      </c>
      <c r="H18" s="294">
        <v>4972.49765601944</v>
      </c>
      <c r="I18" s="294">
        <v>2155.4953228839399</v>
      </c>
      <c r="J18" s="71"/>
    </row>
    <row r="19" spans="1:11" x14ac:dyDescent="0.2">
      <c r="A19" s="70" t="s">
        <v>211</v>
      </c>
      <c r="B19" s="64">
        <v>2.80304878141844E-2</v>
      </c>
      <c r="C19" s="64">
        <v>-1.1333499879730299E-2</v>
      </c>
      <c r="D19" s="64">
        <v>1.4773290589482999E-2</v>
      </c>
      <c r="E19" s="65">
        <v>3.69685</v>
      </c>
      <c r="F19" s="294">
        <v>6482.1928085817599</v>
      </c>
      <c r="G19" s="294">
        <v>4194.1442011750805</v>
      </c>
      <c r="H19" s="294">
        <v>4225.9834565903902</v>
      </c>
      <c r="I19" s="294">
        <v>2256.2093519913701</v>
      </c>
      <c r="J19" s="71"/>
    </row>
    <row r="20" spans="1:11" x14ac:dyDescent="0.2">
      <c r="A20" s="70" t="s">
        <v>746</v>
      </c>
      <c r="B20" s="64">
        <v>4.6739953120102901E-2</v>
      </c>
      <c r="C20" s="64">
        <v>7.5148921507570202E-2</v>
      </c>
      <c r="D20" s="64">
        <v>1.2771802697792401E-2</v>
      </c>
      <c r="E20" s="65">
        <v>3.6524857142857101</v>
      </c>
      <c r="F20" s="294">
        <v>7111.8747320542398</v>
      </c>
      <c r="G20" s="294">
        <v>4934.0735767829401</v>
      </c>
      <c r="H20" s="294">
        <v>4736.5146290788198</v>
      </c>
      <c r="I20" s="294">
        <v>2375.36010297542</v>
      </c>
      <c r="J20" s="71"/>
    </row>
    <row r="21" spans="1:11" x14ac:dyDescent="0.2">
      <c r="A21" s="70" t="s">
        <v>804</v>
      </c>
      <c r="B21" s="64">
        <v>1.4011249604028999E-2</v>
      </c>
      <c r="C21" s="64">
        <v>0.10648532440985999</v>
      </c>
      <c r="D21" s="64">
        <v>1.6518340174020402E-2</v>
      </c>
      <c r="E21" s="65">
        <v>3.7000299999999999</v>
      </c>
      <c r="F21" s="294">
        <v>6008.9732956656098</v>
      </c>
      <c r="G21" s="294">
        <v>4012.3242570380798</v>
      </c>
      <c r="H21" s="294">
        <v>4480.9881886605299</v>
      </c>
      <c r="I21" s="294">
        <v>1527.98510700508</v>
      </c>
      <c r="J21" s="71"/>
    </row>
    <row r="22" spans="1:11" ht="12" customHeight="1" x14ac:dyDescent="0.2">
      <c r="A22" s="70" t="s">
        <v>808</v>
      </c>
      <c r="B22" s="64">
        <v>2.6720215592525499E-2</v>
      </c>
      <c r="C22" s="64">
        <v>-7.0708982739900006E-2</v>
      </c>
      <c r="D22" s="64">
        <v>1.68666289219268E-2</v>
      </c>
      <c r="E22" s="65">
        <v>3.6599142857142901</v>
      </c>
      <c r="F22" s="294">
        <v>6413.6319158824499</v>
      </c>
      <c r="G22" s="294">
        <v>4284.7046017786997</v>
      </c>
      <c r="H22" s="294">
        <v>4802.4881249610698</v>
      </c>
      <c r="I22" s="294">
        <v>1611.1437909213801</v>
      </c>
      <c r="J22" s="71"/>
    </row>
    <row r="23" spans="1:11" ht="12" customHeight="1" x14ac:dyDescent="0.2">
      <c r="A23" s="70" t="s">
        <v>876</v>
      </c>
      <c r="B23" s="64">
        <v>4.5162698053230699E-2</v>
      </c>
      <c r="C23" s="64">
        <v>1.93275906436455E-2</v>
      </c>
      <c r="D23" s="64">
        <v>1.69370904576716E-2</v>
      </c>
      <c r="E23" s="65">
        <v>3.60219523809524</v>
      </c>
      <c r="F23" s="294">
        <v>6904.9974662537898</v>
      </c>
      <c r="G23" s="294">
        <v>4525.4166187704495</v>
      </c>
      <c r="H23" s="294">
        <v>4381.5676299542502</v>
      </c>
      <c r="I23" s="294">
        <v>2523.4298362995401</v>
      </c>
      <c r="J23" s="71"/>
    </row>
    <row r="24" spans="1:11" ht="12" customHeight="1" x14ac:dyDescent="0.2">
      <c r="A24" s="70" t="s">
        <v>886</v>
      </c>
      <c r="B24" s="64" t="s">
        <v>449</v>
      </c>
      <c r="C24" s="64" t="s">
        <v>449</v>
      </c>
      <c r="D24" s="64">
        <v>1.6888009685144E-2</v>
      </c>
      <c r="E24" s="65">
        <v>3.5569449999999998</v>
      </c>
      <c r="F24" s="294" t="s">
        <v>449</v>
      </c>
      <c r="G24" s="294" t="s">
        <v>449</v>
      </c>
      <c r="H24" s="294" t="s">
        <v>449</v>
      </c>
      <c r="I24" s="294" t="s">
        <v>449</v>
      </c>
      <c r="J24" s="71"/>
    </row>
    <row r="25" spans="1:11" x14ac:dyDescent="0.2">
      <c r="A25" s="70"/>
      <c r="B25" s="72"/>
      <c r="C25" s="72"/>
      <c r="D25" s="73"/>
      <c r="E25" s="74"/>
      <c r="F25" s="74"/>
      <c r="G25" s="74"/>
      <c r="H25" s="74"/>
      <c r="I25" s="74"/>
      <c r="K25" s="74"/>
    </row>
    <row r="26" spans="1:11" ht="65.25" customHeight="1" x14ac:dyDescent="0.2">
      <c r="A26" s="1047" t="s">
        <v>245</v>
      </c>
      <c r="B26" s="1047"/>
      <c r="C26" s="1047"/>
      <c r="D26" s="1047"/>
      <c r="E26" s="1047"/>
      <c r="F26" s="1047"/>
      <c r="G26" s="1047"/>
      <c r="H26" s="1047"/>
      <c r="I26" s="1047"/>
      <c r="J26" s="172"/>
    </row>
    <row r="28" spans="1:11" ht="15.75" x14ac:dyDescent="0.25">
      <c r="A28" s="57" t="s">
        <v>425</v>
      </c>
      <c r="B28" s="8"/>
    </row>
    <row r="29" spans="1:11" x14ac:dyDescent="0.2">
      <c r="B29" s="8"/>
    </row>
    <row r="30" spans="1:11" x14ac:dyDescent="0.2">
      <c r="A30" s="60" t="s">
        <v>209</v>
      </c>
      <c r="B30" s="61" t="s">
        <v>426</v>
      </c>
      <c r="C30" s="61" t="s">
        <v>427</v>
      </c>
      <c r="D30" s="61" t="s">
        <v>428</v>
      </c>
      <c r="E30" s="61" t="s">
        <v>429</v>
      </c>
      <c r="F30" s="61" t="s">
        <v>430</v>
      </c>
      <c r="G30" s="61" t="s">
        <v>431</v>
      </c>
      <c r="H30" s="61" t="s">
        <v>270</v>
      </c>
      <c r="I30" s="61" t="s">
        <v>432</v>
      </c>
      <c r="J30" s="61" t="s">
        <v>433</v>
      </c>
    </row>
    <row r="31" spans="1:11" x14ac:dyDescent="0.2">
      <c r="A31" s="336"/>
      <c r="B31" s="337" t="s">
        <v>434</v>
      </c>
      <c r="C31" s="338" t="s">
        <v>435</v>
      </c>
      <c r="D31" s="337" t="s">
        <v>434</v>
      </c>
      <c r="E31" s="338" t="s">
        <v>435</v>
      </c>
      <c r="F31" s="337" t="s">
        <v>434</v>
      </c>
      <c r="G31" s="339" t="s">
        <v>434</v>
      </c>
      <c r="H31" s="337" t="s">
        <v>436</v>
      </c>
      <c r="I31" s="339" t="s">
        <v>437</v>
      </c>
      <c r="J31" s="339" t="s">
        <v>436</v>
      </c>
    </row>
    <row r="32" spans="1:11" x14ac:dyDescent="0.2">
      <c r="A32" s="336"/>
      <c r="B32" s="337" t="s">
        <v>438</v>
      </c>
      <c r="C32" s="338" t="s">
        <v>439</v>
      </c>
      <c r="D32" s="337" t="s">
        <v>438</v>
      </c>
      <c r="E32" s="339" t="s">
        <v>440</v>
      </c>
      <c r="F32" s="337" t="s">
        <v>438</v>
      </c>
      <c r="G32" s="339" t="s">
        <v>438</v>
      </c>
      <c r="H32" s="339" t="s">
        <v>523</v>
      </c>
      <c r="I32" s="339" t="s">
        <v>438</v>
      </c>
      <c r="J32" s="339" t="s">
        <v>441</v>
      </c>
    </row>
    <row r="33" spans="1:10" x14ac:dyDescent="0.2">
      <c r="A33" s="7">
        <v>2015</v>
      </c>
      <c r="B33" s="98">
        <v>249.22632411067195</v>
      </c>
      <c r="C33" s="98">
        <v>1159.8211462450597</v>
      </c>
      <c r="D33" s="98">
        <v>87.466600790513937</v>
      </c>
      <c r="E33" s="98">
        <v>15.680000000000003</v>
      </c>
      <c r="F33" s="98">
        <v>80.899604743083017</v>
      </c>
      <c r="G33" s="98">
        <v>728.93063241106734</v>
      </c>
      <c r="H33" s="98">
        <v>53.0293103448276</v>
      </c>
      <c r="I33" s="98">
        <v>6.6520000000000001</v>
      </c>
      <c r="J33" s="98">
        <v>3.5236681417644169</v>
      </c>
    </row>
    <row r="34" spans="1:10" x14ac:dyDescent="0.2">
      <c r="A34" s="7">
        <v>2016</v>
      </c>
      <c r="B34" s="98">
        <v>220.56320158102767</v>
      </c>
      <c r="C34" s="98">
        <v>1249.8440711462456</v>
      </c>
      <c r="D34" s="98">
        <v>95.016166007905127</v>
      </c>
      <c r="E34" s="98">
        <v>17.137747035573113</v>
      </c>
      <c r="F34" s="98">
        <v>84.893873517786503</v>
      </c>
      <c r="G34" s="98">
        <v>816.73525691699592</v>
      </c>
      <c r="H34" s="98">
        <v>57.872619047619075</v>
      </c>
      <c r="I34" s="98">
        <v>6.484</v>
      </c>
      <c r="J34" s="98">
        <v>5.0916096521030338</v>
      </c>
    </row>
    <row r="35" spans="1:10" x14ac:dyDescent="0.2">
      <c r="A35" s="7">
        <v>2017</v>
      </c>
      <c r="B35" s="98">
        <v>279.68408730158734</v>
      </c>
      <c r="C35" s="98">
        <v>1257.8597222222218</v>
      </c>
      <c r="D35" s="98">
        <v>131.35749999999999</v>
      </c>
      <c r="E35" s="98">
        <v>17.048769841269831</v>
      </c>
      <c r="F35" s="98">
        <v>105.11793650793653</v>
      </c>
      <c r="G35" s="98">
        <v>911.93436507936519</v>
      </c>
      <c r="H35" s="98">
        <v>70.687199999999976</v>
      </c>
      <c r="I35" s="98">
        <v>8.2059999999999995</v>
      </c>
      <c r="J35" s="98">
        <v>4.6042453695500507</v>
      </c>
    </row>
    <row r="36" spans="1:10" x14ac:dyDescent="0.2">
      <c r="A36" s="7">
        <v>2018</v>
      </c>
      <c r="B36" s="98">
        <v>295.88023715415011</v>
      </c>
      <c r="C36" s="98">
        <v>1268.9288537549405</v>
      </c>
      <c r="D36" s="98">
        <v>132.53778656126494</v>
      </c>
      <c r="E36" s="98">
        <v>15.707826086956521</v>
      </c>
      <c r="F36" s="98">
        <v>101.71517786561269</v>
      </c>
      <c r="G36" s="98">
        <v>914.13509881422931</v>
      </c>
      <c r="H36" s="98">
        <v>69.470967741935496</v>
      </c>
      <c r="I36" s="98">
        <v>11.938000000000001</v>
      </c>
      <c r="J36" s="98">
        <v>6.1060693418077365</v>
      </c>
    </row>
    <row r="37" spans="1:10" x14ac:dyDescent="0.2">
      <c r="A37" s="7">
        <v>2019</v>
      </c>
      <c r="B37" s="98">
        <v>272.14359683794487</v>
      </c>
      <c r="C37" s="98">
        <v>1393.7138339920953</v>
      </c>
      <c r="D37" s="98">
        <v>115.49999999999994</v>
      </c>
      <c r="E37" s="98">
        <v>16.211027667984194</v>
      </c>
      <c r="F37" s="98">
        <v>90.703754940711491</v>
      </c>
      <c r="G37" s="98">
        <v>845.62762845849761</v>
      </c>
      <c r="H37" s="98">
        <v>93.390853658536557</v>
      </c>
      <c r="I37" s="98">
        <v>11.303804878048789</v>
      </c>
      <c r="J37" s="98">
        <v>5.3541415399134982</v>
      </c>
    </row>
    <row r="38" spans="1:10" x14ac:dyDescent="0.2">
      <c r="A38" s="7">
        <v>2020</v>
      </c>
      <c r="B38" s="98">
        <v>280.34866141732306</v>
      </c>
      <c r="C38" s="98">
        <v>1771.0421259842506</v>
      </c>
      <c r="D38" s="98">
        <v>102.8290157480314</v>
      </c>
      <c r="E38" s="98">
        <v>20.547519685039358</v>
      </c>
      <c r="F38" s="98">
        <v>82.807204724409445</v>
      </c>
      <c r="G38" s="98">
        <v>778.30578740157466</v>
      </c>
      <c r="H38" s="98">
        <v>108.8836032388664</v>
      </c>
      <c r="I38" s="98">
        <v>8.67551181102362</v>
      </c>
      <c r="J38" s="98">
        <v>4.9853968638533859</v>
      </c>
    </row>
    <row r="39" spans="1:10" x14ac:dyDescent="0.2">
      <c r="A39" s="140">
        <v>2021</v>
      </c>
      <c r="B39" s="340">
        <v>422.63430830039528</v>
      </c>
      <c r="C39" s="340">
        <v>1799.175296442688</v>
      </c>
      <c r="D39" s="340">
        <v>136.41241106719363</v>
      </c>
      <c r="E39" s="98">
        <v>25.138260869565219</v>
      </c>
      <c r="F39" s="340">
        <v>100.07276679841901</v>
      </c>
      <c r="G39" s="340">
        <v>1482.2570750988139</v>
      </c>
      <c r="H39" s="340">
        <v>159.21399999999997</v>
      </c>
      <c r="I39" s="340">
        <v>15.942450592885377</v>
      </c>
      <c r="J39" s="340">
        <v>5.0750707825163177</v>
      </c>
    </row>
    <row r="40" spans="1:10" x14ac:dyDescent="0.2">
      <c r="A40" s="140">
        <v>2022</v>
      </c>
      <c r="B40" s="340">
        <v>399.02569721115538</v>
      </c>
      <c r="C40" s="340">
        <v>1800.7978000000003</v>
      </c>
      <c r="D40" s="340">
        <v>157.77426294820725</v>
      </c>
      <c r="E40" s="98">
        <v>21.733000000000004</v>
      </c>
      <c r="F40" s="340">
        <v>97.530278884462206</v>
      </c>
      <c r="G40" s="340">
        <v>1416.0717529880483</v>
      </c>
      <c r="H40" s="340">
        <v>120.30060975609754</v>
      </c>
      <c r="I40" s="340">
        <v>18.605139442231074</v>
      </c>
      <c r="J40" s="340">
        <v>4.88301044528394</v>
      </c>
    </row>
    <row r="41" spans="1:10" x14ac:dyDescent="0.2">
      <c r="A41" s="140">
        <v>2023</v>
      </c>
      <c r="B41" s="340">
        <v>384.54505976095584</v>
      </c>
      <c r="C41" s="340">
        <v>1941.6741035856569</v>
      </c>
      <c r="D41" s="340">
        <v>120.04633466135463</v>
      </c>
      <c r="E41" s="98">
        <v>23.351792828685266</v>
      </c>
      <c r="F41" s="340">
        <v>96.986334661354576</v>
      </c>
      <c r="G41" s="340">
        <v>1177.4828286852589</v>
      </c>
      <c r="H41" s="340">
        <v>119.96541666666673</v>
      </c>
      <c r="I41" s="340">
        <v>24.326334661354586</v>
      </c>
      <c r="J41" s="340">
        <v>4.44530640027868</v>
      </c>
    </row>
    <row r="42" spans="1:10" x14ac:dyDescent="0.2">
      <c r="A42" s="140">
        <v>2024</v>
      </c>
      <c r="B42" s="340">
        <v>414.89137795275605</v>
      </c>
      <c r="C42" s="340">
        <v>2388.5185039370072</v>
      </c>
      <c r="D42" s="340">
        <v>126.07185039370077</v>
      </c>
      <c r="E42" s="98">
        <v>28.271181102362192</v>
      </c>
      <c r="F42" s="340">
        <v>94.014921259842652</v>
      </c>
      <c r="G42" s="340">
        <v>1369.429015748032</v>
      </c>
      <c r="H42" s="98">
        <v>109.51295546558707</v>
      </c>
      <c r="I42" s="340">
        <v>21.287913385826787</v>
      </c>
      <c r="J42" s="98">
        <v>4.5025169583637155</v>
      </c>
    </row>
    <row r="43" spans="1:10" x14ac:dyDescent="0.2">
      <c r="A43" s="341">
        <v>2025</v>
      </c>
      <c r="B43" s="342"/>
      <c r="C43" s="342"/>
      <c r="D43" s="342"/>
      <c r="E43" s="342"/>
      <c r="F43" s="342"/>
      <c r="G43" s="342"/>
      <c r="H43" s="342"/>
      <c r="I43" s="342"/>
      <c r="J43" s="342"/>
    </row>
    <row r="44" spans="1:10" x14ac:dyDescent="0.2">
      <c r="A44" s="70" t="s">
        <v>210</v>
      </c>
      <c r="B44" s="98">
        <v>407.21590909090901</v>
      </c>
      <c r="C44" s="98">
        <v>2707.5840909090912</v>
      </c>
      <c r="D44" s="98">
        <v>128.14636363636362</v>
      </c>
      <c r="E44" s="98">
        <v>30.369545454545456</v>
      </c>
      <c r="F44" s="98">
        <v>87.170909090909063</v>
      </c>
      <c r="G44" s="98">
        <v>1343.4590909090905</v>
      </c>
      <c r="H44" s="98">
        <v>101.5925</v>
      </c>
      <c r="I44" s="98">
        <v>20.849999999999998</v>
      </c>
      <c r="J44" s="98">
        <v>3.9785643129782597</v>
      </c>
    </row>
    <row r="45" spans="1:10" x14ac:dyDescent="0.2">
      <c r="A45" s="70" t="s">
        <v>211</v>
      </c>
      <c r="B45" s="98">
        <v>423.16700000000003</v>
      </c>
      <c r="C45" s="98">
        <v>2896.6749999999997</v>
      </c>
      <c r="D45" s="98">
        <v>126.99150000000002</v>
      </c>
      <c r="E45" s="98">
        <v>32.185999999999993</v>
      </c>
      <c r="F45" s="98">
        <v>88.690000000000012</v>
      </c>
      <c r="G45" s="98">
        <v>1445.8845000000001</v>
      </c>
      <c r="H45" s="98">
        <v>106.89500000000001</v>
      </c>
      <c r="I45" s="98">
        <v>20.642500000000005</v>
      </c>
      <c r="J45" s="98">
        <v>4.1382900196249999</v>
      </c>
    </row>
    <row r="46" spans="1:10" x14ac:dyDescent="0.2">
      <c r="A46" s="70" t="s">
        <v>746</v>
      </c>
      <c r="B46" s="98">
        <v>441.39380952380952</v>
      </c>
      <c r="C46" s="98">
        <v>2981.7357142857136</v>
      </c>
      <c r="D46" s="98">
        <v>130.99047619047622</v>
      </c>
      <c r="E46" s="98">
        <v>33.185714285714276</v>
      </c>
      <c r="F46" s="98">
        <v>92.248571428571438</v>
      </c>
      <c r="G46" s="98">
        <v>1543.4033333333336</v>
      </c>
      <c r="H46" s="98">
        <v>102.45294117647059</v>
      </c>
      <c r="I46" s="98">
        <v>20.276000000000003</v>
      </c>
      <c r="J46" s="98">
        <v>4.1727154804761897</v>
      </c>
    </row>
    <row r="47" spans="1:10" x14ac:dyDescent="0.2">
      <c r="A47" s="70" t="s">
        <v>804</v>
      </c>
      <c r="B47" s="98">
        <v>416.94899999999996</v>
      </c>
      <c r="C47" s="98">
        <v>3212.125</v>
      </c>
      <c r="D47" s="98">
        <v>119.0835</v>
      </c>
      <c r="E47" s="98">
        <v>32.266500000000001</v>
      </c>
      <c r="F47" s="98">
        <v>86.596500000000006</v>
      </c>
      <c r="G47" s="98">
        <v>1482.8495</v>
      </c>
      <c r="H47" s="98">
        <v>99.799999999999983</v>
      </c>
      <c r="I47" s="98">
        <v>19.91075</v>
      </c>
      <c r="J47" s="98">
        <v>4.2510652062840899</v>
      </c>
    </row>
    <row r="48" spans="1:10" x14ac:dyDescent="0.2">
      <c r="A48" s="70" t="s">
        <v>808</v>
      </c>
      <c r="B48" s="98">
        <v>432.26399999999995</v>
      </c>
      <c r="C48" s="98">
        <v>3280.5049999999997</v>
      </c>
      <c r="D48" s="98">
        <v>120.0275</v>
      </c>
      <c r="E48" s="98">
        <v>32.706499999999991</v>
      </c>
      <c r="F48" s="98">
        <v>88.826499999999996</v>
      </c>
      <c r="G48" s="98">
        <v>1458.0054999999998</v>
      </c>
      <c r="H48" s="98">
        <v>99.117500000000021</v>
      </c>
      <c r="I48" s="98">
        <v>20.107500000000002</v>
      </c>
      <c r="J48" s="98">
        <v>4.1925415545750004</v>
      </c>
    </row>
    <row r="49" spans="1:10" x14ac:dyDescent="0.2">
      <c r="A49" s="70" t="s">
        <v>876</v>
      </c>
      <c r="B49" s="98">
        <v>446.05095238095237</v>
      </c>
      <c r="C49" s="98">
        <v>3351.6976190476194</v>
      </c>
      <c r="D49" s="98">
        <v>120.24285714285713</v>
      </c>
      <c r="E49" s="98">
        <v>35.946666666666665</v>
      </c>
      <c r="F49" s="98">
        <v>89.488571428571419</v>
      </c>
      <c r="G49" s="98">
        <v>1473.0633333333335</v>
      </c>
      <c r="H49" s="98">
        <v>94.469047619047615</v>
      </c>
      <c r="I49" s="98">
        <v>21.829523809523806</v>
      </c>
      <c r="J49" s="98">
        <v>4.1004415056928574</v>
      </c>
    </row>
    <row r="50" spans="1:10" x14ac:dyDescent="0.2">
      <c r="A50" s="70" t="s">
        <v>886</v>
      </c>
      <c r="B50" s="98">
        <v>443.53260869565219</v>
      </c>
      <c r="C50" s="98">
        <v>3342.4043478260869</v>
      </c>
      <c r="D50" s="98">
        <v>125.1391304347826</v>
      </c>
      <c r="E50" s="98">
        <v>37.672608695652173</v>
      </c>
      <c r="F50" s="98">
        <v>90.486086956521731</v>
      </c>
      <c r="G50" s="98">
        <v>1528.3104347826084</v>
      </c>
      <c r="H50" s="98">
        <v>99.367647058823536</v>
      </c>
      <c r="I50" s="98">
        <v>22.781739130434783</v>
      </c>
      <c r="J50" s="98">
        <v>4.1095078892847825</v>
      </c>
    </row>
    <row r="51" spans="1:10" s="186" customFormat="1" ht="66" customHeight="1" x14ac:dyDescent="0.25">
      <c r="A51" s="1048" t="s">
        <v>442</v>
      </c>
      <c r="B51" s="1048"/>
      <c r="C51" s="1048"/>
      <c r="D51" s="1048"/>
      <c r="E51" s="1048"/>
      <c r="F51" s="1048"/>
      <c r="G51" s="1048"/>
      <c r="H51" s="1048"/>
      <c r="I51" s="1048"/>
      <c r="J51" s="1048"/>
    </row>
  </sheetData>
  <mergeCells count="2">
    <mergeCell ref="A26:I26"/>
    <mergeCell ref="A51:J51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2FE1-BC0C-481E-82C6-853C6A36B7A5}">
  <sheetPr>
    <tabColor rgb="FF002060"/>
  </sheetPr>
  <dimension ref="A1:Z112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6" customWidth="1"/>
    <col min="2" max="2" width="16.5703125" style="15" bestFit="1" customWidth="1"/>
    <col min="3" max="3" width="13.42578125" style="15" customWidth="1"/>
    <col min="4" max="4" width="16.5703125" style="15" bestFit="1" customWidth="1"/>
    <col min="5" max="5" width="14.42578125" style="15" bestFit="1" customWidth="1"/>
    <col min="6" max="7" width="16.5703125" style="15" bestFit="1" customWidth="1"/>
    <col min="8" max="8" width="19.5703125" style="15" bestFit="1" customWidth="1"/>
    <col min="9" max="9" width="16.5703125" style="15" bestFit="1" customWidth="1"/>
    <col min="10" max="10" width="17.5703125" style="15" customWidth="1"/>
    <col min="11" max="11" width="13.5703125" style="15" bestFit="1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6" t="s">
        <v>744</v>
      </c>
    </row>
    <row r="2" spans="1:20" ht="15.75" x14ac:dyDescent="0.25">
      <c r="A2" s="78" t="s">
        <v>698</v>
      </c>
    </row>
    <row r="3" spans="1:20" ht="15.75" x14ac:dyDescent="0.25">
      <c r="A3" s="78"/>
    </row>
    <row r="4" spans="1:20" x14ac:dyDescent="0.25">
      <c r="A4" s="59" t="s">
        <v>699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1" customFormat="1" ht="23.25" customHeight="1" x14ac:dyDescent="0.25">
      <c r="A5" s="79" t="s">
        <v>209</v>
      </c>
      <c r="B5" s="80" t="s">
        <v>700</v>
      </c>
      <c r="C5" s="825" t="s">
        <v>701</v>
      </c>
      <c r="D5" s="825" t="s">
        <v>702</v>
      </c>
      <c r="E5" s="80" t="s">
        <v>703</v>
      </c>
      <c r="F5" s="80" t="s">
        <v>704</v>
      </c>
      <c r="G5" s="80" t="s">
        <v>705</v>
      </c>
      <c r="H5" s="80" t="s">
        <v>270</v>
      </c>
      <c r="I5" s="80" t="s">
        <v>706</v>
      </c>
      <c r="J5" s="80" t="s">
        <v>252</v>
      </c>
      <c r="K5" s="80" t="s">
        <v>0</v>
      </c>
    </row>
    <row r="6" spans="1:20" x14ac:dyDescent="0.25">
      <c r="A6" s="82">
        <v>2015</v>
      </c>
      <c r="B6" s="83">
        <v>8167.2291275126909</v>
      </c>
      <c r="C6" s="83">
        <v>6650.5953634690013</v>
      </c>
      <c r="D6" s="83">
        <v>1507.6597467399999</v>
      </c>
      <c r="E6" s="83">
        <v>137.79635605000001</v>
      </c>
      <c r="F6" s="83">
        <v>1548.2708484799996</v>
      </c>
      <c r="G6" s="83">
        <v>341.68560199999996</v>
      </c>
      <c r="H6" s="83">
        <v>350.00259655641497</v>
      </c>
      <c r="I6" s="83">
        <v>219.63487000750746</v>
      </c>
      <c r="J6" s="83">
        <v>26.956049992492694</v>
      </c>
      <c r="K6" s="83">
        <f t="shared" ref="K6:K14" si="0">SUM(B6:J6)</f>
        <v>18949.83056080811</v>
      </c>
      <c r="N6" s="84"/>
    </row>
    <row r="7" spans="1:20" x14ac:dyDescent="0.25">
      <c r="A7" s="82">
        <v>2016</v>
      </c>
      <c r="B7" s="83">
        <v>10177.317147685149</v>
      </c>
      <c r="C7" s="83">
        <v>7425.7115264430004</v>
      </c>
      <c r="D7" s="83">
        <v>1468.7621057299996</v>
      </c>
      <c r="E7" s="83">
        <v>120.45620639999997</v>
      </c>
      <c r="F7" s="83">
        <v>1657.8109567899999</v>
      </c>
      <c r="G7" s="584">
        <v>344.26251600000001</v>
      </c>
      <c r="H7" s="83">
        <v>343.53079468679698</v>
      </c>
      <c r="I7" s="812">
        <v>272.67176152636506</v>
      </c>
      <c r="J7" s="83">
        <v>14.998880473634937</v>
      </c>
      <c r="K7" s="83">
        <f>SUM(B7:J7)</f>
        <v>21825.521895734943</v>
      </c>
      <c r="M7"/>
      <c r="N7" s="84"/>
      <c r="O7"/>
      <c r="P7"/>
      <c r="Q7"/>
      <c r="R7"/>
      <c r="S7"/>
      <c r="T7"/>
    </row>
    <row r="8" spans="1:20" x14ac:dyDescent="0.25">
      <c r="A8" s="82">
        <v>2017</v>
      </c>
      <c r="B8" s="83">
        <v>13827.428592107201</v>
      </c>
      <c r="C8" s="83">
        <v>8270.4808182538964</v>
      </c>
      <c r="D8" s="83">
        <v>2398.5107920802502</v>
      </c>
      <c r="E8" s="83">
        <v>118.02914691497099</v>
      </c>
      <c r="F8" s="83">
        <v>1726.1345373841505</v>
      </c>
      <c r="G8" s="584">
        <v>370.47641852434225</v>
      </c>
      <c r="H8" s="83">
        <v>434.37049986164698</v>
      </c>
      <c r="I8" s="812">
        <v>367.85714782285828</v>
      </c>
      <c r="J8" s="83">
        <v>50.792859177141594</v>
      </c>
      <c r="K8" s="83">
        <f t="shared" si="0"/>
        <v>27564.080812126464</v>
      </c>
      <c r="M8"/>
      <c r="N8" s="84"/>
      <c r="O8"/>
      <c r="P8"/>
      <c r="Q8"/>
      <c r="R8"/>
      <c r="S8"/>
      <c r="T8"/>
    </row>
    <row r="9" spans="1:20" x14ac:dyDescent="0.25">
      <c r="A9" s="82">
        <v>2018</v>
      </c>
      <c r="B9" s="83">
        <v>14944.299849495292</v>
      </c>
      <c r="C9" s="83">
        <v>8258.5140579199997</v>
      </c>
      <c r="D9" s="83">
        <v>2573.90517052</v>
      </c>
      <c r="E9" s="83">
        <v>122.68860826000001</v>
      </c>
      <c r="F9" s="83">
        <v>1545.4700414299998</v>
      </c>
      <c r="G9" s="584">
        <v>351.7664575</v>
      </c>
      <c r="H9" s="83">
        <v>484.36463219586608</v>
      </c>
      <c r="I9" s="812">
        <v>612.49575372353581</v>
      </c>
      <c r="J9" s="83">
        <v>10.911438316464261</v>
      </c>
      <c r="K9" s="83">
        <f t="shared" si="0"/>
        <v>28904.416009361157</v>
      </c>
      <c r="M9"/>
      <c r="N9" s="84"/>
      <c r="O9"/>
      <c r="P9"/>
      <c r="Q9"/>
      <c r="R9"/>
      <c r="S9"/>
      <c r="T9"/>
    </row>
    <row r="10" spans="1:20" x14ac:dyDescent="0.25">
      <c r="A10" s="82">
        <v>2019</v>
      </c>
      <c r="B10" s="83">
        <v>14015.41090766</v>
      </c>
      <c r="C10" s="83">
        <v>8555.1157122799996</v>
      </c>
      <c r="D10" s="83">
        <v>2114.0199884899998</v>
      </c>
      <c r="E10" s="83">
        <v>80.68783950000001</v>
      </c>
      <c r="F10" s="83">
        <v>1566.97425174</v>
      </c>
      <c r="G10" s="584">
        <v>382.31444230000005</v>
      </c>
      <c r="H10" s="83">
        <v>978.06279613999982</v>
      </c>
      <c r="I10" s="812">
        <v>655.93672013944627</v>
      </c>
      <c r="J10" s="83">
        <v>2.1621656499999995</v>
      </c>
      <c r="K10" s="83">
        <f t="shared" si="0"/>
        <v>28350.684823899443</v>
      </c>
      <c r="M10" s="489"/>
      <c r="N10" s="84"/>
      <c r="O10"/>
      <c r="P10"/>
      <c r="Q10"/>
      <c r="R10"/>
      <c r="S10"/>
      <c r="T10"/>
    </row>
    <row r="11" spans="1:20" x14ac:dyDescent="0.25">
      <c r="A11" s="82">
        <v>2020</v>
      </c>
      <c r="B11" s="83">
        <v>13035.512937959997</v>
      </c>
      <c r="C11" s="83">
        <v>7829.5665440799994</v>
      </c>
      <c r="D11" s="83">
        <v>1707.1525832399996</v>
      </c>
      <c r="E11" s="83">
        <v>93.552143479999998</v>
      </c>
      <c r="F11" s="83">
        <v>1460.6263805399999</v>
      </c>
      <c r="G11" s="584">
        <v>366.66639351200001</v>
      </c>
      <c r="H11" s="83">
        <v>1146.607818125</v>
      </c>
      <c r="I11" s="812">
        <v>478.49343220918377</v>
      </c>
      <c r="J11" s="83">
        <v>5.5008721300000323</v>
      </c>
      <c r="K11" s="83">
        <f t="shared" si="0"/>
        <v>26123.679105276184</v>
      </c>
      <c r="M11" s="489"/>
      <c r="N11" s="84"/>
      <c r="O11"/>
      <c r="P11"/>
      <c r="Q11"/>
      <c r="R11"/>
      <c r="S11"/>
      <c r="T11"/>
    </row>
    <row r="12" spans="1:20" x14ac:dyDescent="0.25">
      <c r="A12" s="82">
        <v>2021</v>
      </c>
      <c r="B12" s="83">
        <v>20694.198436989998</v>
      </c>
      <c r="C12" s="83">
        <v>10184.99480196</v>
      </c>
      <c r="D12" s="83">
        <v>2685.08164197</v>
      </c>
      <c r="E12" s="83">
        <v>117.02853534000002</v>
      </c>
      <c r="F12" s="83">
        <v>2028.3349102799998</v>
      </c>
      <c r="G12" s="584">
        <v>885.89957018000007</v>
      </c>
      <c r="H12" s="83">
        <v>2256.78275033</v>
      </c>
      <c r="I12" s="812">
        <v>1045.2809124773792</v>
      </c>
      <c r="J12" s="83">
        <v>3.1513878499999906</v>
      </c>
      <c r="K12" s="83">
        <f t="shared" si="0"/>
        <v>39900.752947377376</v>
      </c>
      <c r="M12" s="489"/>
      <c r="N12" s="84"/>
      <c r="O12"/>
      <c r="P12"/>
      <c r="Q12"/>
      <c r="R12"/>
      <c r="S12"/>
      <c r="T12"/>
    </row>
    <row r="13" spans="1:20" x14ac:dyDescent="0.25">
      <c r="A13" s="82">
        <v>2022</v>
      </c>
      <c r="B13" s="83">
        <v>19678.556181698808</v>
      </c>
      <c r="C13" s="83">
        <v>10194.401980660001</v>
      </c>
      <c r="D13" s="83">
        <v>2842.4350614800005</v>
      </c>
      <c r="E13" s="83">
        <v>90.218522480000004</v>
      </c>
      <c r="F13" s="83">
        <v>1786.31710836</v>
      </c>
      <c r="G13" s="584">
        <v>782.91723197999977</v>
      </c>
      <c r="H13" s="83">
        <v>1749.76953927</v>
      </c>
      <c r="I13" s="812">
        <v>1149.5758205112311</v>
      </c>
      <c r="J13" s="83">
        <v>3.8181221000000178</v>
      </c>
      <c r="K13" s="83">
        <f t="shared" si="0"/>
        <v>38278.00956854003</v>
      </c>
      <c r="M13" s="489"/>
      <c r="N13" s="84"/>
      <c r="O13"/>
      <c r="P13"/>
      <c r="Q13"/>
      <c r="R13"/>
      <c r="S13"/>
      <c r="T13"/>
    </row>
    <row r="14" spans="1:20" x14ac:dyDescent="0.25">
      <c r="A14" s="82">
        <v>2023</v>
      </c>
      <c r="B14" s="83">
        <v>23123.151679169998</v>
      </c>
      <c r="C14" s="83">
        <v>11054.41624278</v>
      </c>
      <c r="D14" s="83">
        <v>2362.51343413</v>
      </c>
      <c r="E14" s="83">
        <v>97.918753809999998</v>
      </c>
      <c r="F14" s="83">
        <v>1953.4046247699998</v>
      </c>
      <c r="G14" s="584">
        <v>653.96606159000009</v>
      </c>
      <c r="H14" s="83">
        <v>1715.1679794200002</v>
      </c>
      <c r="I14" s="812">
        <v>1431.1744295166127</v>
      </c>
      <c r="J14" s="83">
        <v>6.0462582400000544</v>
      </c>
      <c r="K14" s="83">
        <f t="shared" si="0"/>
        <v>42397.759463426621</v>
      </c>
      <c r="M14" s="489"/>
      <c r="N14" s="84"/>
      <c r="O14"/>
      <c r="P14"/>
      <c r="Q14"/>
      <c r="R14"/>
      <c r="S14"/>
      <c r="T14"/>
    </row>
    <row r="15" spans="1:20" x14ac:dyDescent="0.25">
      <c r="A15" s="82">
        <v>2024</v>
      </c>
      <c r="B15" s="83">
        <v>23483.441279460003</v>
      </c>
      <c r="C15" s="83">
        <v>15513.92406089</v>
      </c>
      <c r="D15" s="83">
        <v>2208.3580852300001</v>
      </c>
      <c r="E15" s="83">
        <v>128.67314471</v>
      </c>
      <c r="F15" s="83">
        <v>2413.7788574400001</v>
      </c>
      <c r="G15" s="584">
        <v>901.17466264000007</v>
      </c>
      <c r="H15" s="83">
        <v>1700.6182881499999</v>
      </c>
      <c r="I15" s="812">
        <v>1580.8041483196512</v>
      </c>
      <c r="J15" s="83">
        <v>2.9681160499999844</v>
      </c>
      <c r="K15" s="83">
        <f>SUM(B15:J15)</f>
        <v>47933.74064288965</v>
      </c>
      <c r="M15" s="489"/>
      <c r="N15" s="84"/>
      <c r="O15"/>
      <c r="P15"/>
      <c r="Q15"/>
      <c r="R15"/>
      <c r="S15"/>
      <c r="T15"/>
    </row>
    <row r="16" spans="1:20" ht="26.25" x14ac:dyDescent="0.25">
      <c r="A16" s="993" t="s">
        <v>887</v>
      </c>
      <c r="B16" s="85">
        <f t="shared" ref="B16:K16" si="1">SUM(B17:B22)</f>
        <v>12282.90838524</v>
      </c>
      <c r="C16" s="85">
        <f t="shared" si="1"/>
        <v>9600.0946109300003</v>
      </c>
      <c r="D16" s="85">
        <f t="shared" si="1"/>
        <v>1189.06792507</v>
      </c>
      <c r="E16" s="85">
        <f t="shared" si="1"/>
        <v>75.9825783</v>
      </c>
      <c r="F16" s="85">
        <f t="shared" si="1"/>
        <v>1158.67400043</v>
      </c>
      <c r="G16" s="85">
        <f t="shared" si="1"/>
        <v>464.25236551</v>
      </c>
      <c r="H16" s="85">
        <f t="shared" si="1"/>
        <v>494.24996896772404</v>
      </c>
      <c r="I16" s="85">
        <f t="shared" si="1"/>
        <v>792.62707428930196</v>
      </c>
      <c r="J16" s="85">
        <f t="shared" si="1"/>
        <v>4.3735117500000475</v>
      </c>
      <c r="K16" s="85">
        <f t="shared" si="1"/>
        <v>26062.230420487027</v>
      </c>
    </row>
    <row r="17" spans="1:11" x14ac:dyDescent="0.25">
      <c r="A17" s="86" t="s">
        <v>210</v>
      </c>
      <c r="B17" s="87">
        <v>2238.40779647</v>
      </c>
      <c r="C17" s="87">
        <v>1541.0721925299999</v>
      </c>
      <c r="D17" s="87">
        <v>173.8116177</v>
      </c>
      <c r="E17" s="87">
        <v>10.88498738</v>
      </c>
      <c r="F17" s="87">
        <v>190.19152557999999</v>
      </c>
      <c r="G17" s="87">
        <v>73.507140160000006</v>
      </c>
      <c r="H17" s="87">
        <v>127.513280558361</v>
      </c>
      <c r="I17" s="87">
        <v>164.971520183405</v>
      </c>
      <c r="J17" s="87">
        <v>0.44000438000000502</v>
      </c>
      <c r="K17" s="87">
        <f>SUM(B17:J17)</f>
        <v>4520.8000649417654</v>
      </c>
    </row>
    <row r="18" spans="1:11" x14ac:dyDescent="0.25">
      <c r="A18" s="86" t="s">
        <v>211</v>
      </c>
      <c r="B18" s="87">
        <v>1919.4094026099999</v>
      </c>
      <c r="C18" s="87">
        <v>1454.1869231400001</v>
      </c>
      <c r="D18" s="87">
        <v>187.39421439</v>
      </c>
      <c r="E18" s="87">
        <v>13.733701</v>
      </c>
      <c r="F18" s="87">
        <v>217.99415306</v>
      </c>
      <c r="G18" s="87">
        <v>64.105005599999998</v>
      </c>
      <c r="H18" s="87">
        <v>135.76855598640901</v>
      </c>
      <c r="I18" s="87">
        <v>126.912119398673</v>
      </c>
      <c r="J18" s="813">
        <v>3.3925990000014401E-2</v>
      </c>
      <c r="K18" s="87">
        <f t="shared" ref="K18:K22" si="2">SUM(B18:J18)</f>
        <v>4119.5380011750822</v>
      </c>
    </row>
    <row r="19" spans="1:11" x14ac:dyDescent="0.25">
      <c r="A19" s="86" t="s">
        <v>746</v>
      </c>
      <c r="B19" s="87">
        <v>2493.6758109299999</v>
      </c>
      <c r="C19" s="87">
        <v>1639.7801550500001</v>
      </c>
      <c r="D19" s="87">
        <v>172.4977155</v>
      </c>
      <c r="E19" s="87">
        <v>11.445581990000001</v>
      </c>
      <c r="F19" s="87">
        <v>167.82176623999999</v>
      </c>
      <c r="G19" s="87">
        <v>112.64426698</v>
      </c>
      <c r="H19" s="87">
        <v>119.973720905234</v>
      </c>
      <c r="I19" s="87">
        <v>132.97121404770601</v>
      </c>
      <c r="J19" s="87">
        <v>0.34714514000000901</v>
      </c>
      <c r="K19" s="87">
        <f t="shared" si="2"/>
        <v>4851.1573767829395</v>
      </c>
    </row>
    <row r="20" spans="1:11" x14ac:dyDescent="0.25">
      <c r="A20" s="86" t="s">
        <v>804</v>
      </c>
      <c r="B20" s="87">
        <v>1566.6634451899999</v>
      </c>
      <c r="C20" s="87">
        <v>1630.2312969</v>
      </c>
      <c r="D20" s="87">
        <v>240.44850002000001</v>
      </c>
      <c r="E20" s="87">
        <v>11.47067691</v>
      </c>
      <c r="F20" s="87">
        <v>270.14354918999999</v>
      </c>
      <c r="G20" s="87">
        <v>36.208267079999999</v>
      </c>
      <c r="H20" s="87">
        <v>57.107195989703897</v>
      </c>
      <c r="I20" s="87">
        <v>113.71647706838201</v>
      </c>
      <c r="J20" s="87">
        <v>1.80524869000003</v>
      </c>
      <c r="K20" s="87">
        <f t="shared" si="2"/>
        <v>3927.7946570380864</v>
      </c>
    </row>
    <row r="21" spans="1:11" x14ac:dyDescent="0.25">
      <c r="A21" s="86" t="s">
        <v>808</v>
      </c>
      <c r="B21" s="87">
        <v>1920.93347632</v>
      </c>
      <c r="C21" s="87">
        <v>1622.2490333400001</v>
      </c>
      <c r="D21" s="87">
        <v>201.88699435999999</v>
      </c>
      <c r="E21" s="87">
        <v>12.34395428</v>
      </c>
      <c r="F21" s="87">
        <v>201.63612434000001</v>
      </c>
      <c r="G21" s="87">
        <v>92.75191409</v>
      </c>
      <c r="H21" s="87">
        <v>19.840997784671899</v>
      </c>
      <c r="I21" s="87">
        <v>138.44707626402999</v>
      </c>
      <c r="J21" s="87">
        <v>0.37963099999998901</v>
      </c>
      <c r="K21" s="87">
        <f t="shared" si="2"/>
        <v>4210.469201778702</v>
      </c>
    </row>
    <row r="22" spans="1:11" x14ac:dyDescent="0.25">
      <c r="A22" s="86" t="s">
        <v>876</v>
      </c>
      <c r="B22" s="87">
        <v>2143.81845372</v>
      </c>
      <c r="C22" s="87">
        <v>1712.5750099700001</v>
      </c>
      <c r="D22" s="87">
        <v>213.0288831</v>
      </c>
      <c r="E22" s="87">
        <v>16.103676740000001</v>
      </c>
      <c r="F22" s="87">
        <v>110.88688202</v>
      </c>
      <c r="G22" s="87">
        <v>85.035771600000004</v>
      </c>
      <c r="H22" s="87">
        <v>34.046217743344201</v>
      </c>
      <c r="I22" s="87">
        <v>115.60866732710601</v>
      </c>
      <c r="J22" s="87">
        <v>1.36755655</v>
      </c>
      <c r="K22" s="87">
        <f t="shared" si="2"/>
        <v>4432.4711187704497</v>
      </c>
    </row>
    <row r="23" spans="1:11" x14ac:dyDescent="0.25">
      <c r="A23" s="82"/>
      <c r="B23" s="87"/>
      <c r="C23" s="87"/>
      <c r="D23" s="87"/>
      <c r="E23" s="87"/>
      <c r="F23" s="87"/>
      <c r="G23" s="87"/>
      <c r="H23" s="87"/>
      <c r="I23" s="87"/>
      <c r="J23" s="87"/>
      <c r="K23" s="88"/>
    </row>
    <row r="24" spans="1:11" x14ac:dyDescent="0.25">
      <c r="A24" s="89" t="s">
        <v>888</v>
      </c>
      <c r="B24" s="58"/>
      <c r="C24" s="58"/>
      <c r="D24" s="58"/>
      <c r="E24" s="58"/>
      <c r="F24" s="58"/>
      <c r="G24" s="58"/>
      <c r="H24" s="58"/>
      <c r="I24" s="58"/>
      <c r="J24" s="58"/>
      <c r="K24" s="8"/>
    </row>
    <row r="25" spans="1:11" x14ac:dyDescent="0.25">
      <c r="A25" s="86" t="s">
        <v>879</v>
      </c>
      <c r="B25" s="87">
        <v>2075.4057308400002</v>
      </c>
      <c r="C25" s="87">
        <v>1157.7184567700001</v>
      </c>
      <c r="D25" s="87">
        <v>173.58133247999999</v>
      </c>
      <c r="E25" s="87">
        <v>11.90485447</v>
      </c>
      <c r="F25" s="87">
        <v>167.05696341000001</v>
      </c>
      <c r="G25" s="87">
        <v>71.456615159999998</v>
      </c>
      <c r="H25" s="87">
        <v>143.99068837999999</v>
      </c>
      <c r="I25" s="87">
        <v>149.27920637576301</v>
      </c>
      <c r="J25" s="87">
        <v>0.88261230999998497</v>
      </c>
      <c r="K25" s="87">
        <f>SUM(B25:J25)</f>
        <v>3951.2764601957633</v>
      </c>
    </row>
    <row r="26" spans="1:11" x14ac:dyDescent="0.25">
      <c r="A26" s="86" t="s">
        <v>880</v>
      </c>
      <c r="B26" s="87">
        <v>2143.81845372</v>
      </c>
      <c r="C26" s="87">
        <v>1712.5750099700001</v>
      </c>
      <c r="D26" s="87">
        <v>213.0288831</v>
      </c>
      <c r="E26" s="87">
        <v>16.103676740000001</v>
      </c>
      <c r="F26" s="87">
        <v>110.88688202</v>
      </c>
      <c r="G26" s="87">
        <v>85.035771600000004</v>
      </c>
      <c r="H26" s="87">
        <v>34.046217743344201</v>
      </c>
      <c r="I26" s="87">
        <v>115.60866732710601</v>
      </c>
      <c r="J26" s="87">
        <v>1.36755655</v>
      </c>
      <c r="K26" s="87">
        <f>SUM(B26:J26)</f>
        <v>4432.4711187704497</v>
      </c>
    </row>
    <row r="27" spans="1:11" x14ac:dyDescent="0.25">
      <c r="A27" s="90" t="s">
        <v>271</v>
      </c>
      <c r="B27" s="91">
        <f>B26/B25-1</f>
        <v>3.2963541472110336E-2</v>
      </c>
      <c r="C27" s="91">
        <f>C26/C25-1</f>
        <v>0.47926726049443258</v>
      </c>
      <c r="D27" s="91">
        <f>D26/D25-1</f>
        <v>0.22725687178686194</v>
      </c>
      <c r="E27" s="91">
        <f>E26/E25-1</f>
        <v>0.3526983282812024</v>
      </c>
      <c r="F27" s="91">
        <f t="shared" ref="F27:H27" si="3">F26/F25-1</f>
        <v>-0.3362331042265172</v>
      </c>
      <c r="G27" s="91">
        <f t="shared" si="3"/>
        <v>0.1900335806502258</v>
      </c>
      <c r="H27" s="91">
        <f t="shared" si="3"/>
        <v>-0.76355264269940704</v>
      </c>
      <c r="I27" s="91">
        <f>I26/I25-1</f>
        <v>-0.22555411343695186</v>
      </c>
      <c r="J27" s="91">
        <f>J26/J25-1</f>
        <v>0.54944196280247137</v>
      </c>
      <c r="K27" s="91">
        <f>K26/K25-1</f>
        <v>0.12178207812643049</v>
      </c>
    </row>
    <row r="28" spans="1:11" x14ac:dyDescent="0.25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1" x14ac:dyDescent="0.25">
      <c r="A29" s="89" t="s">
        <v>889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11" x14ac:dyDescent="0.25">
      <c r="A30" s="86" t="s">
        <v>881</v>
      </c>
      <c r="B30" s="87">
        <v>11142.04307666</v>
      </c>
      <c r="C30" s="87">
        <v>6795.3865034999999</v>
      </c>
      <c r="D30" s="87">
        <v>1021.94203602</v>
      </c>
      <c r="E30" s="87">
        <v>59.134449489999994</v>
      </c>
      <c r="F30" s="87">
        <v>1093.59163693</v>
      </c>
      <c r="G30" s="87">
        <v>393.21352547999999</v>
      </c>
      <c r="H30" s="87">
        <v>953.60210957999993</v>
      </c>
      <c r="I30" s="87">
        <v>794.31064076414066</v>
      </c>
      <c r="J30" s="87">
        <v>1.5737666200000364</v>
      </c>
      <c r="K30" s="87">
        <f>SUM(B30:J30)</f>
        <v>22254.797745044139</v>
      </c>
    </row>
    <row r="31" spans="1:11" x14ac:dyDescent="0.25">
      <c r="A31" s="86" t="s">
        <v>882</v>
      </c>
      <c r="B31" s="87">
        <v>12282.90838524</v>
      </c>
      <c r="C31" s="87">
        <v>9600.0946109300003</v>
      </c>
      <c r="D31" s="87">
        <v>1189.06792507</v>
      </c>
      <c r="E31" s="87">
        <v>75.9825783</v>
      </c>
      <c r="F31" s="87">
        <v>1158.67400043</v>
      </c>
      <c r="G31" s="87">
        <v>464.25236551</v>
      </c>
      <c r="H31" s="87">
        <v>494.24996896772404</v>
      </c>
      <c r="I31" s="87">
        <v>792.62707428930196</v>
      </c>
      <c r="J31" s="87">
        <v>4.3735117500000475</v>
      </c>
      <c r="K31" s="87">
        <f>SUM(B31:J31)</f>
        <v>26062.230420487031</v>
      </c>
    </row>
    <row r="32" spans="1:11" x14ac:dyDescent="0.25">
      <c r="A32" s="90" t="s">
        <v>271</v>
      </c>
      <c r="B32" s="91">
        <f>B31/B30-1</f>
        <v>0.10239282874160205</v>
      </c>
      <c r="C32" s="91">
        <f t="shared" ref="C32:J32" si="4">C31/C30-1</f>
        <v>0.41273709832184236</v>
      </c>
      <c r="D32" s="91">
        <f t="shared" si="4"/>
        <v>0.16353754240395024</v>
      </c>
      <c r="E32" s="91">
        <f>E31/E30-1</f>
        <v>0.28491224582802843</v>
      </c>
      <c r="F32" s="91">
        <f t="shared" si="4"/>
        <v>5.9512491959707425E-2</v>
      </c>
      <c r="G32" s="91">
        <f t="shared" si="4"/>
        <v>0.18066224945665876</v>
      </c>
      <c r="H32" s="91">
        <f t="shared" si="4"/>
        <v>-0.48170210195381258</v>
      </c>
      <c r="I32" s="91">
        <f t="shared" si="4"/>
        <v>-2.119531564148569E-3</v>
      </c>
      <c r="J32" s="91">
        <f t="shared" si="4"/>
        <v>1.7790090947537993</v>
      </c>
      <c r="K32" s="91">
        <f>K31/K30-1</f>
        <v>0.17108367908177269</v>
      </c>
    </row>
    <row r="33" spans="1:12" x14ac:dyDescent="0.25">
      <c r="A33" s="59"/>
      <c r="B33" s="93"/>
      <c r="C33" s="93"/>
      <c r="D33" s="93"/>
      <c r="E33" s="93"/>
      <c r="F33" s="93"/>
      <c r="G33" s="93"/>
      <c r="H33" s="93"/>
      <c r="I33" s="93"/>
      <c r="J33" s="93"/>
      <c r="K33" s="814"/>
    </row>
    <row r="34" spans="1:12" x14ac:dyDescent="0.25">
      <c r="A34" s="59"/>
      <c r="B34" s="826"/>
      <c r="C34" s="826"/>
      <c r="D34" s="826"/>
      <c r="E34" s="826"/>
      <c r="F34" s="826"/>
      <c r="G34" s="826"/>
      <c r="H34" s="826"/>
      <c r="I34" s="826"/>
      <c r="J34" s="826"/>
      <c r="K34" s="827"/>
    </row>
    <row r="35" spans="1:12" x14ac:dyDescent="0.25">
      <c r="A35" s="89" t="s">
        <v>707</v>
      </c>
      <c r="B35" s="58"/>
      <c r="C35" s="58"/>
      <c r="D35" s="58"/>
      <c r="E35" s="58"/>
      <c r="F35" s="58"/>
      <c r="G35" s="58"/>
      <c r="H35" s="58"/>
      <c r="I35" s="58"/>
      <c r="J35" s="58"/>
      <c r="K35" s="8"/>
    </row>
    <row r="36" spans="1:12" x14ac:dyDescent="0.25">
      <c r="A36" s="86" t="s">
        <v>811</v>
      </c>
      <c r="B36" s="87">
        <v>1920.93347632</v>
      </c>
      <c r="C36" s="87">
        <v>1622.2490333400001</v>
      </c>
      <c r="D36" s="87">
        <v>201.88699435999999</v>
      </c>
      <c r="E36" s="87">
        <v>12.34395428</v>
      </c>
      <c r="F36" s="87">
        <v>201.63612434000001</v>
      </c>
      <c r="G36" s="87">
        <v>92.75191409</v>
      </c>
      <c r="H36" s="87">
        <v>19.840997784671899</v>
      </c>
      <c r="I36" s="87">
        <v>138.44707626402999</v>
      </c>
      <c r="J36" s="87">
        <v>0.37963099999998901</v>
      </c>
      <c r="K36" s="87">
        <f>SUM(B36:J36)</f>
        <v>4210.469201778702</v>
      </c>
    </row>
    <row r="37" spans="1:12" x14ac:dyDescent="0.25">
      <c r="A37" s="86" t="s">
        <v>880</v>
      </c>
      <c r="B37" s="87">
        <v>2143.81845372</v>
      </c>
      <c r="C37" s="87">
        <v>1712.5750099700001</v>
      </c>
      <c r="D37" s="87">
        <v>213.0288831</v>
      </c>
      <c r="E37" s="87">
        <v>16.103676740000001</v>
      </c>
      <c r="F37" s="87">
        <v>110.88688202</v>
      </c>
      <c r="G37" s="87">
        <v>85.035771600000004</v>
      </c>
      <c r="H37" s="87">
        <v>34.046217743344201</v>
      </c>
      <c r="I37" s="87">
        <v>115.60866732710601</v>
      </c>
      <c r="J37" s="87">
        <v>1.36755655</v>
      </c>
      <c r="K37" s="87">
        <f>SUM(B37:J37)</f>
        <v>4432.4711187704497</v>
      </c>
    </row>
    <row r="38" spans="1:12" x14ac:dyDescent="0.25">
      <c r="A38" s="90" t="s">
        <v>271</v>
      </c>
      <c r="B38" s="91">
        <f>B37/B36-1</f>
        <v>0.11602951385229043</v>
      </c>
      <c r="C38" s="91">
        <f>C37/C36-1</f>
        <v>5.5679476315686705E-2</v>
      </c>
      <c r="D38" s="91">
        <f>D37/D36-1</f>
        <v>5.5188739499148154E-2</v>
      </c>
      <c r="E38" s="91">
        <f t="shared" ref="E38:J38" si="5">E37/E36-1</f>
        <v>0.30458007010699983</v>
      </c>
      <c r="F38" s="91">
        <f t="shared" si="5"/>
        <v>-0.45006440496236733</v>
      </c>
      <c r="G38" s="91">
        <f t="shared" si="5"/>
        <v>-8.3191194119323408E-2</v>
      </c>
      <c r="H38" s="91">
        <f t="shared" si="5"/>
        <v>0.71595290281451973</v>
      </c>
      <c r="I38" s="91">
        <f t="shared" si="5"/>
        <v>-0.16496129462040254</v>
      </c>
      <c r="J38" s="91">
        <f t="shared" si="5"/>
        <v>2.6023310793903542</v>
      </c>
      <c r="K38" s="91">
        <f>K37/K36-1</f>
        <v>5.2726170493769153E-2</v>
      </c>
    </row>
    <row r="39" spans="1:12" x14ac:dyDescent="0.25">
      <c r="B39"/>
      <c r="C39"/>
      <c r="D39"/>
      <c r="E39"/>
      <c r="F39"/>
      <c r="G39"/>
      <c r="H39"/>
      <c r="I39"/>
      <c r="J39"/>
    </row>
    <row r="40" spans="1:12" x14ac:dyDescent="0.25">
      <c r="B40"/>
      <c r="C40"/>
      <c r="D40"/>
      <c r="E40"/>
      <c r="F40"/>
      <c r="G40"/>
      <c r="H40"/>
      <c r="I40"/>
      <c r="J40"/>
      <c r="K40"/>
      <c r="L40"/>
    </row>
    <row r="42" spans="1:12" x14ac:dyDescent="0.25">
      <c r="A42" s="1049" t="s">
        <v>708</v>
      </c>
      <c r="B42" s="1049"/>
      <c r="C42" s="1049"/>
      <c r="D42" s="1049"/>
      <c r="E42" s="1049"/>
      <c r="F42" s="1049"/>
      <c r="G42" s="1049"/>
      <c r="H42" s="1049"/>
      <c r="I42" s="1049"/>
      <c r="J42" s="1049"/>
      <c r="K42" s="1049"/>
    </row>
    <row r="46" spans="1:12" x14ac:dyDescent="0.25">
      <c r="A46" s="94"/>
    </row>
    <row r="48" spans="1:12" x14ac:dyDescent="0.25">
      <c r="A48" s="94"/>
    </row>
    <row r="58" spans="1:26" s="15" customFormat="1" x14ac:dyDescent="0.25">
      <c r="A58" s="59" t="s">
        <v>709</v>
      </c>
      <c r="B58" s="8"/>
      <c r="C58" s="8"/>
      <c r="D58" s="8"/>
      <c r="E58" s="8"/>
      <c r="F58" s="8"/>
      <c r="G58" s="8"/>
      <c r="H58" s="8"/>
      <c r="I58" s="8"/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5" customFormat="1" x14ac:dyDescent="0.25">
      <c r="A59" s="95" t="s">
        <v>209</v>
      </c>
      <c r="B59" s="96" t="s">
        <v>700</v>
      </c>
      <c r="C59" s="96" t="s">
        <v>701</v>
      </c>
      <c r="D59" s="96" t="s">
        <v>702</v>
      </c>
      <c r="E59" s="96" t="s">
        <v>703</v>
      </c>
      <c r="F59" s="96" t="s">
        <v>704</v>
      </c>
      <c r="G59" s="96" t="s">
        <v>705</v>
      </c>
      <c r="H59" s="96" t="s">
        <v>270</v>
      </c>
      <c r="I59" s="96" t="s">
        <v>706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5" customFormat="1" x14ac:dyDescent="0.25">
      <c r="A60" s="7"/>
      <c r="B60" s="97" t="s">
        <v>710</v>
      </c>
      <c r="C60" s="97" t="s">
        <v>711</v>
      </c>
      <c r="D60" s="97" t="s">
        <v>710</v>
      </c>
      <c r="E60" s="97" t="s">
        <v>712</v>
      </c>
      <c r="F60" s="97" t="s">
        <v>710</v>
      </c>
      <c r="G60" s="97" t="s">
        <v>710</v>
      </c>
      <c r="H60" s="97" t="s">
        <v>713</v>
      </c>
      <c r="I60" s="97" t="s">
        <v>710</v>
      </c>
      <c r="J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5" customFormat="1" x14ac:dyDescent="0.25">
      <c r="A61" s="82">
        <v>2015</v>
      </c>
      <c r="B61" s="88">
        <v>1651.4927062603208</v>
      </c>
      <c r="C61" s="88">
        <v>5743.7721402769275</v>
      </c>
      <c r="D61" s="88">
        <v>1190.2988591712381</v>
      </c>
      <c r="E61" s="88">
        <v>8.9059542252864308</v>
      </c>
      <c r="F61" s="88">
        <v>938.3596013157786</v>
      </c>
      <c r="G61" s="88">
        <v>20.811199999999999</v>
      </c>
      <c r="H61" s="88">
        <v>7.676782793100001</v>
      </c>
      <c r="I61" s="88">
        <v>17.764907390686925</v>
      </c>
      <c r="J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5" customFormat="1" x14ac:dyDescent="0.25">
      <c r="A62" s="82">
        <v>2016</v>
      </c>
      <c r="B62" s="88">
        <v>2318.045032841444</v>
      </c>
      <c r="C62" s="88">
        <v>5936.5698070630169</v>
      </c>
      <c r="D62" s="88">
        <v>1102.9358423488634</v>
      </c>
      <c r="E62" s="88">
        <v>7.1565097302319751</v>
      </c>
      <c r="F62" s="88">
        <v>942.29859859551402</v>
      </c>
      <c r="G62" s="88">
        <v>18.915343000000004</v>
      </c>
      <c r="H62" s="88">
        <v>7.3505416141000017</v>
      </c>
      <c r="I62" s="88">
        <v>24.500516022025053</v>
      </c>
      <c r="J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5" customFormat="1" x14ac:dyDescent="0.25">
      <c r="A63" s="82">
        <v>2017</v>
      </c>
      <c r="B63" s="88">
        <v>2372.7364606992842</v>
      </c>
      <c r="C63" s="88">
        <v>6563.9221310000012</v>
      </c>
      <c r="D63" s="88">
        <v>1236.5138630000001</v>
      </c>
      <c r="E63" s="88">
        <v>6.9465319999999995</v>
      </c>
      <c r="F63" s="88">
        <v>865.54154800000003</v>
      </c>
      <c r="G63" s="88">
        <v>18.107502</v>
      </c>
      <c r="H63" s="88">
        <v>7.5484892547000015</v>
      </c>
      <c r="I63" s="88">
        <v>25.423540350680781</v>
      </c>
      <c r="J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5" customFormat="1" x14ac:dyDescent="0.25">
      <c r="A64" s="82">
        <v>2018</v>
      </c>
      <c r="B64" s="88">
        <v>2490.9900537847907</v>
      </c>
      <c r="C64" s="88">
        <v>6513.3016529929719</v>
      </c>
      <c r="D64" s="88">
        <v>1208.0306522005467</v>
      </c>
      <c r="E64" s="88">
        <v>7.8107267458291503</v>
      </c>
      <c r="F64" s="88">
        <v>793.74422326126682</v>
      </c>
      <c r="G64" s="88">
        <v>17.110648719</v>
      </c>
      <c r="H64" s="88">
        <v>8.9993116223999987</v>
      </c>
      <c r="I64" s="88">
        <v>27.171357639812076</v>
      </c>
      <c r="J64" s="9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5" customFormat="1" x14ac:dyDescent="0.25">
      <c r="A65" s="82">
        <v>2019</v>
      </c>
      <c r="B65" s="88">
        <v>2543.0688795802535</v>
      </c>
      <c r="C65" s="88">
        <v>6139.6800270651038</v>
      </c>
      <c r="D65" s="88">
        <v>1194.60949780071</v>
      </c>
      <c r="E65" s="88">
        <v>4.7343134888127008</v>
      </c>
      <c r="F65" s="88">
        <v>835.96116070666812</v>
      </c>
      <c r="G65" s="88">
        <v>20.077339641999998</v>
      </c>
      <c r="H65" s="88">
        <v>9.6861424974041697</v>
      </c>
      <c r="I65" s="88">
        <v>30.339354856170623</v>
      </c>
      <c r="J65" s="9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5" customFormat="1" x14ac:dyDescent="0.25">
      <c r="A66" s="82">
        <v>2020</v>
      </c>
      <c r="B66" s="88">
        <v>2133.964593067592</v>
      </c>
      <c r="C66" s="88">
        <v>4426.6311021439542</v>
      </c>
      <c r="D66" s="88">
        <v>1169.9000123815454</v>
      </c>
      <c r="E66" s="88">
        <v>4.680094831895925</v>
      </c>
      <c r="F66" s="88">
        <v>746.20684186854874</v>
      </c>
      <c r="G66" s="88">
        <v>20.095348600000001</v>
      </c>
      <c r="H66" s="88">
        <v>9.6767570275193648</v>
      </c>
      <c r="I66" s="88">
        <v>29.56865228604148</v>
      </c>
      <c r="J66" s="9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5" customFormat="1" x14ac:dyDescent="0.25">
      <c r="A67" s="82">
        <v>2021</v>
      </c>
      <c r="B67" s="88">
        <v>2224.1539945686623</v>
      </c>
      <c r="C67" s="88">
        <v>5663.260269844599</v>
      </c>
      <c r="D67" s="88">
        <v>1215.5821221695787</v>
      </c>
      <c r="E67" s="88">
        <v>4.6418586206411252</v>
      </c>
      <c r="F67" s="88">
        <v>863.31795709745552</v>
      </c>
      <c r="G67" s="88">
        <v>25.548352000000001</v>
      </c>
      <c r="H67" s="88">
        <v>12.3560166019651</v>
      </c>
      <c r="I67" s="88">
        <v>32.597042292064089</v>
      </c>
      <c r="J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5" customFormat="1" x14ac:dyDescent="0.25">
      <c r="A68" s="82">
        <v>2022</v>
      </c>
      <c r="B68" s="88">
        <v>2362.3956785057726</v>
      </c>
      <c r="C68" s="88">
        <v>5665.0608001114269</v>
      </c>
      <c r="D68" s="88">
        <v>1159.8266088051143</v>
      </c>
      <c r="E68" s="88">
        <v>4.2071969278023751</v>
      </c>
      <c r="F68" s="88">
        <v>788.32240836668836</v>
      </c>
      <c r="G68" s="88">
        <v>26.684910299999999</v>
      </c>
      <c r="H68" s="88">
        <v>13.222433054810701</v>
      </c>
      <c r="I68" s="88">
        <v>29.481467272762782</v>
      </c>
      <c r="J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5" customFormat="1" x14ac:dyDescent="0.25">
      <c r="A69" s="82">
        <v>2023</v>
      </c>
      <c r="B69" s="88">
        <v>2813.5517176961503</v>
      </c>
      <c r="C69" s="88">
        <v>5679.3662850989631</v>
      </c>
      <c r="D69" s="88">
        <v>1349.9226552327302</v>
      </c>
      <c r="E69" s="88">
        <v>4.2499310251349245</v>
      </c>
      <c r="F69" s="88">
        <v>840.93283818578107</v>
      </c>
      <c r="G69" s="88">
        <v>24.921071228999999</v>
      </c>
      <c r="H69" s="88">
        <v>13.057324604100012</v>
      </c>
      <c r="I69" s="88">
        <v>32.757644452979392</v>
      </c>
      <c r="J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5" customFormat="1" x14ac:dyDescent="0.25">
      <c r="A70" s="82">
        <v>2024</v>
      </c>
      <c r="B70" s="88">
        <v>2765.9254466631028</v>
      </c>
      <c r="C70" s="88">
        <v>6468.4901955235619</v>
      </c>
      <c r="D70" s="88">
        <v>1074.8289092907216</v>
      </c>
      <c r="E70" s="88">
        <v>4.8095670774323249</v>
      </c>
      <c r="F70" s="88">
        <v>946.13348146159603</v>
      </c>
      <c r="G70" s="88">
        <v>30.291111962000002</v>
      </c>
      <c r="H70" s="88">
        <v>14.51348316094826</v>
      </c>
      <c r="I70" s="88">
        <v>39.529715437084029</v>
      </c>
      <c r="J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5" customFormat="1" ht="26.25" x14ac:dyDescent="0.25">
      <c r="A71" s="788" t="s">
        <v>887</v>
      </c>
      <c r="B71" s="85">
        <f t="shared" ref="B71:I71" si="6">SUM(B72:B77)</f>
        <v>1269.1785027774149</v>
      </c>
      <c r="C71" s="85">
        <f t="shared" si="6"/>
        <v>3142.0062395621858</v>
      </c>
      <c r="D71" s="85">
        <f t="shared" si="6"/>
        <v>526.68467614980921</v>
      </c>
      <c r="E71" s="85">
        <f t="shared" si="6"/>
        <v>2.3320873793178003</v>
      </c>
      <c r="F71" s="85">
        <f t="shared" si="6"/>
        <v>432.95105445000524</v>
      </c>
      <c r="G71" s="85">
        <f t="shared" si="6"/>
        <v>14.5370621</v>
      </c>
      <c r="H71" s="85">
        <f t="shared" si="6"/>
        <v>4.6157162828750771</v>
      </c>
      <c r="I71" s="85">
        <f t="shared" si="6"/>
        <v>20.678481893313958</v>
      </c>
      <c r="J71" s="9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5" customFormat="1" x14ac:dyDescent="0.25">
      <c r="A72" s="82" t="s">
        <v>210</v>
      </c>
      <c r="B72" s="88">
        <v>241.371633376673</v>
      </c>
      <c r="C72" s="88">
        <v>582.18345247545403</v>
      </c>
      <c r="D72" s="88">
        <v>72.401158352288704</v>
      </c>
      <c r="E72" s="88">
        <v>0.31798414882845</v>
      </c>
      <c r="F72" s="88">
        <v>74.443984959377801</v>
      </c>
      <c r="G72" s="88">
        <v>2.4366118000000001</v>
      </c>
      <c r="H72" s="88">
        <v>1.2371496510684701</v>
      </c>
      <c r="I72" s="88">
        <v>4.3135952690431498</v>
      </c>
      <c r="J72" s="8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5" customFormat="1" x14ac:dyDescent="0.25">
      <c r="A73" s="82" t="s">
        <v>211</v>
      </c>
      <c r="B73" s="88">
        <v>207.41138865466999</v>
      </c>
      <c r="C73" s="88">
        <v>502.11461170673903</v>
      </c>
      <c r="D73" s="88">
        <v>81.305144765440104</v>
      </c>
      <c r="E73" s="88">
        <v>0.44882054952052503</v>
      </c>
      <c r="F73" s="88">
        <v>81.6238878567151</v>
      </c>
      <c r="G73" s="88">
        <v>2.0383339999999999</v>
      </c>
      <c r="H73" s="88">
        <v>1.0770437101727799</v>
      </c>
      <c r="I73" s="88">
        <v>3.27614632372181</v>
      </c>
      <c r="J73" s="8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5" customFormat="1" x14ac:dyDescent="0.25">
      <c r="A74" s="82" t="s">
        <v>746</v>
      </c>
      <c r="B74" s="88">
        <v>258.285545278717</v>
      </c>
      <c r="C74" s="88">
        <v>548.97718111339202</v>
      </c>
      <c r="D74" s="88">
        <v>77.0913622187893</v>
      </c>
      <c r="E74" s="88">
        <v>0.35389907791875003</v>
      </c>
      <c r="F74" s="88">
        <v>60.743235639270502</v>
      </c>
      <c r="G74" s="88">
        <v>3.4362202000000002</v>
      </c>
      <c r="H74" s="88">
        <v>1.1451733714280901</v>
      </c>
      <c r="I74" s="88">
        <v>3.4652637376600799</v>
      </c>
      <c r="J74" s="8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5" customFormat="1" x14ac:dyDescent="0.25">
      <c r="A75" s="82" t="s">
        <v>804</v>
      </c>
      <c r="B75" s="88">
        <v>167.464724239715</v>
      </c>
      <c r="C75" s="88">
        <v>505.03616486724798</v>
      </c>
      <c r="D75" s="88">
        <v>106.820349339795</v>
      </c>
      <c r="E75" s="88">
        <v>0.35072130050685002</v>
      </c>
      <c r="F75" s="88">
        <v>102.437925027787</v>
      </c>
      <c r="G75" s="88">
        <v>1.1289800000000001</v>
      </c>
      <c r="H75" s="88">
        <v>0.60052676336280397</v>
      </c>
      <c r="I75" s="88">
        <v>3.0372749857575099</v>
      </c>
      <c r="J75" s="8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5" customFormat="1" x14ac:dyDescent="0.25">
      <c r="A76" s="82" t="s">
        <v>808</v>
      </c>
      <c r="B76" s="88">
        <v>191.41160063817799</v>
      </c>
      <c r="C76" s="88">
        <v>492.93580129806202</v>
      </c>
      <c r="D76" s="88">
        <v>92.547573618283806</v>
      </c>
      <c r="E76" s="88">
        <v>0.38352146760134997</v>
      </c>
      <c r="F76" s="88">
        <v>74.908483508425206</v>
      </c>
      <c r="G76" s="88">
        <v>2.8520528999999999</v>
      </c>
      <c r="H76" s="88">
        <v>0.202480697030437</v>
      </c>
      <c r="I76" s="88">
        <v>3.6818382624489998</v>
      </c>
      <c r="J76" s="8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5" customFormat="1" x14ac:dyDescent="0.25">
      <c r="A77" s="82" t="s">
        <v>876</v>
      </c>
      <c r="B77" s="88">
        <v>203.23361058946199</v>
      </c>
      <c r="C77" s="88">
        <v>510.75902810129099</v>
      </c>
      <c r="D77" s="88">
        <v>96.519087855212305</v>
      </c>
      <c r="E77" s="88">
        <v>0.47714083494187498</v>
      </c>
      <c r="F77" s="88">
        <v>38.793537458429597</v>
      </c>
      <c r="G77" s="88">
        <v>2.6448632000000001</v>
      </c>
      <c r="H77" s="88">
        <v>0.35334208981249599</v>
      </c>
      <c r="I77" s="88">
        <v>2.9043633146824099</v>
      </c>
      <c r="J77" s="8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5" customFormat="1" x14ac:dyDescent="0.25">
      <c r="A78" s="82"/>
      <c r="B78" s="88"/>
      <c r="C78" s="88"/>
      <c r="D78" s="88"/>
      <c r="E78" s="88"/>
      <c r="F78" s="88"/>
      <c r="G78" s="100"/>
      <c r="H78" s="88"/>
      <c r="I78" s="88"/>
      <c r="J78" s="8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15" customFormat="1" x14ac:dyDescent="0.25">
      <c r="A79" s="89" t="s">
        <v>890</v>
      </c>
      <c r="B79" s="58"/>
      <c r="C79" s="58"/>
      <c r="D79" s="58"/>
      <c r="E79" s="58"/>
      <c r="F79" s="58"/>
      <c r="G79" s="58"/>
      <c r="H79" s="58"/>
      <c r="I79" s="58"/>
      <c r="J79" s="5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15" customFormat="1" x14ac:dyDescent="0.25">
      <c r="A80" s="86" t="s">
        <v>879</v>
      </c>
      <c r="B80" s="87">
        <v>236.06043491205199</v>
      </c>
      <c r="C80" s="87">
        <v>497.31402321514202</v>
      </c>
      <c r="D80" s="87">
        <v>80.218063792991899</v>
      </c>
      <c r="E80" s="87">
        <v>0.42465478046062499</v>
      </c>
      <c r="F80" s="87">
        <v>63.083998150246103</v>
      </c>
      <c r="G80" s="87">
        <v>2.1754826</v>
      </c>
      <c r="H80" s="87">
        <v>1.20466708264814</v>
      </c>
      <c r="I80" s="87">
        <v>3.6733186315887698</v>
      </c>
      <c r="J80" s="5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5" customFormat="1" x14ac:dyDescent="0.25">
      <c r="A81" s="86" t="s">
        <v>880</v>
      </c>
      <c r="B81" s="87">
        <v>203.23361058946199</v>
      </c>
      <c r="C81" s="87">
        <v>510.75902810129099</v>
      </c>
      <c r="D81" s="87">
        <v>96.519087855212305</v>
      </c>
      <c r="E81" s="87">
        <v>0.47714083494187498</v>
      </c>
      <c r="F81" s="87">
        <v>38.793537458429597</v>
      </c>
      <c r="G81" s="87">
        <v>2.6448632000000001</v>
      </c>
      <c r="H81" s="87">
        <v>0.35334208981249599</v>
      </c>
      <c r="I81" s="87">
        <v>2.9043633146824099</v>
      </c>
      <c r="J81" s="5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5" customFormat="1" x14ac:dyDescent="0.25">
      <c r="A82" s="101" t="s">
        <v>271</v>
      </c>
      <c r="B82" s="91">
        <f>B81/B80-1</f>
        <v>-0.139061102445313</v>
      </c>
      <c r="C82" s="91">
        <f t="shared" ref="C82:I82" si="7">C81/C80-1</f>
        <v>2.7035241836188106E-2</v>
      </c>
      <c r="D82" s="91">
        <f t="shared" si="7"/>
        <v>0.20320889449895341</v>
      </c>
      <c r="E82" s="91">
        <f t="shared" si="7"/>
        <v>0.12359699430280324</v>
      </c>
      <c r="F82" s="91">
        <f t="shared" si="7"/>
        <v>-0.38504948012274554</v>
      </c>
      <c r="G82" s="91">
        <f t="shared" si="7"/>
        <v>0.21575929864941235</v>
      </c>
      <c r="H82" s="91">
        <f t="shared" si="7"/>
        <v>-0.7066890140006421</v>
      </c>
      <c r="I82" s="91">
        <f t="shared" si="7"/>
        <v>-0.20933531610727008</v>
      </c>
      <c r="J82" s="5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5" customFormat="1" x14ac:dyDescent="0.25">
      <c r="A83" s="102"/>
      <c r="B83" s="93"/>
      <c r="C83" s="93"/>
      <c r="D83" s="93"/>
      <c r="E83" s="93"/>
      <c r="F83" s="93"/>
      <c r="G83" s="93"/>
      <c r="H83" s="93"/>
      <c r="I83" s="93"/>
      <c r="J83" s="5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15" customFormat="1" x14ac:dyDescent="0.25">
      <c r="A84" s="89" t="s">
        <v>891</v>
      </c>
      <c r="B84" s="58"/>
      <c r="C84" s="58"/>
      <c r="D84" s="58"/>
      <c r="E84" s="58"/>
      <c r="F84" s="58"/>
      <c r="G84" s="58"/>
      <c r="H84" s="58"/>
      <c r="I84" s="58"/>
      <c r="J84" s="5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15" customFormat="1" x14ac:dyDescent="0.25">
      <c r="A85" s="86" t="s">
        <v>881</v>
      </c>
      <c r="B85" s="815">
        <v>1329.058413613154</v>
      </c>
      <c r="C85" s="815">
        <v>3074.9985050588166</v>
      </c>
      <c r="D85" s="815">
        <v>545.2132901261067</v>
      </c>
      <c r="E85" s="815">
        <v>2.4159631486974749</v>
      </c>
      <c r="F85" s="815">
        <v>440.7383500106539</v>
      </c>
      <c r="G85" s="815">
        <v>13.253469562000001</v>
      </c>
      <c r="H85" s="815">
        <v>7.5504545994382699</v>
      </c>
      <c r="I85" s="815">
        <v>20.17322173015819</v>
      </c>
      <c r="J85" s="5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818" customFormat="1" x14ac:dyDescent="0.25">
      <c r="A86" s="86" t="s">
        <v>882</v>
      </c>
      <c r="B86" s="816">
        <v>1269.1785027774149</v>
      </c>
      <c r="C86" s="816">
        <v>3142.0062395621858</v>
      </c>
      <c r="D86" s="816">
        <v>526.68467614980921</v>
      </c>
      <c r="E86" s="816">
        <v>2.3320873793178003</v>
      </c>
      <c r="F86" s="816">
        <v>432.95105445000524</v>
      </c>
      <c r="G86" s="816">
        <v>14.5370621</v>
      </c>
      <c r="H86" s="816">
        <v>4.6157162828750771</v>
      </c>
      <c r="I86" s="816">
        <v>20.678481893313958</v>
      </c>
      <c r="J86" s="817"/>
      <c r="L86" s="819"/>
      <c r="M86" s="819"/>
      <c r="N86" s="819"/>
      <c r="O86" s="819"/>
      <c r="P86" s="819"/>
      <c r="Q86" s="819"/>
      <c r="R86" s="819"/>
      <c r="S86" s="819"/>
      <c r="T86" s="819"/>
      <c r="U86" s="819"/>
      <c r="V86" s="819"/>
      <c r="W86" s="819"/>
      <c r="X86" s="819"/>
      <c r="Y86" s="819"/>
      <c r="Z86" s="819"/>
    </row>
    <row r="87" spans="1:26" s="15" customFormat="1" x14ac:dyDescent="0.25">
      <c r="A87" s="90" t="s">
        <v>271</v>
      </c>
      <c r="B87" s="91">
        <f>B86/B85-1</f>
        <v>-4.5054386039324434E-2</v>
      </c>
      <c r="C87" s="91">
        <f>C86/C85-1</f>
        <v>2.1791143765804044E-2</v>
      </c>
      <c r="D87" s="91">
        <f>D86/D85-1</f>
        <v>-3.3984156864576565E-2</v>
      </c>
      <c r="E87" s="91">
        <f t="shared" ref="E87:I87" si="8">E86/E85-1</f>
        <v>-3.4717321505874255E-2</v>
      </c>
      <c r="F87" s="91">
        <f t="shared" si="8"/>
        <v>-1.7668749634472292E-2</v>
      </c>
      <c r="G87" s="91">
        <f t="shared" si="8"/>
        <v>9.6849548112313277E-2</v>
      </c>
      <c r="H87" s="91">
        <f t="shared" si="8"/>
        <v>-0.38868365843581498</v>
      </c>
      <c r="I87" s="91">
        <f t="shared" si="8"/>
        <v>2.5046081875976345E-2</v>
      </c>
      <c r="J87" s="5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15" customFormat="1" x14ac:dyDescent="0.25">
      <c r="A88" s="102"/>
      <c r="B88" s="93"/>
      <c r="C88" s="93"/>
      <c r="D88" s="93"/>
      <c r="E88" s="93"/>
      <c r="F88" s="93"/>
      <c r="G88" s="93"/>
      <c r="H88" s="93"/>
      <c r="I88" s="93"/>
      <c r="J88" s="5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15" customFormat="1" x14ac:dyDescent="0.25">
      <c r="A89" s="92"/>
      <c r="B89" s="103"/>
      <c r="C89" s="103"/>
      <c r="D89" s="103"/>
      <c r="E89" s="103"/>
      <c r="F89" s="103"/>
      <c r="G89" s="103"/>
      <c r="H89" s="103"/>
      <c r="I89" s="103"/>
      <c r="J89" s="5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15" customFormat="1" x14ac:dyDescent="0.25">
      <c r="A90" s="89" t="s">
        <v>714</v>
      </c>
      <c r="B90" s="58"/>
      <c r="C90" s="58"/>
      <c r="D90" s="58"/>
      <c r="E90" s="58"/>
      <c r="F90" s="58"/>
      <c r="G90" s="58"/>
      <c r="H90" s="58"/>
      <c r="I90" s="58"/>
      <c r="J90" s="5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15" customFormat="1" x14ac:dyDescent="0.25">
      <c r="A91" s="86" t="s">
        <v>811</v>
      </c>
      <c r="B91" s="87">
        <v>191.41160063817799</v>
      </c>
      <c r="C91" s="87">
        <v>492.93580129806202</v>
      </c>
      <c r="D91" s="87">
        <v>92.547573618283806</v>
      </c>
      <c r="E91" s="87">
        <v>0.38352146760134997</v>
      </c>
      <c r="F91" s="87">
        <v>74.908483508425206</v>
      </c>
      <c r="G91" s="87">
        <v>2.8520528999999999</v>
      </c>
      <c r="H91" s="87">
        <v>0.202480697030437</v>
      </c>
      <c r="I91" s="87">
        <v>3.6818382624489998</v>
      </c>
      <c r="J91" s="5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15" customFormat="1" x14ac:dyDescent="0.25">
      <c r="A92" s="86" t="s">
        <v>880</v>
      </c>
      <c r="B92" s="87">
        <v>203.23361058946199</v>
      </c>
      <c r="C92" s="87">
        <v>510.75902810129099</v>
      </c>
      <c r="D92" s="87">
        <v>96.519087855212305</v>
      </c>
      <c r="E92" s="87">
        <v>0.47714083494187498</v>
      </c>
      <c r="F92" s="87">
        <v>38.793537458429597</v>
      </c>
      <c r="G92" s="87">
        <v>2.6448632000000001</v>
      </c>
      <c r="H92" s="87">
        <v>0.35334208981249599</v>
      </c>
      <c r="I92" s="87">
        <v>2.9043633146824099</v>
      </c>
      <c r="J92" s="5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04" t="s">
        <v>271</v>
      </c>
      <c r="B93" s="105">
        <f>B92/B91-1</f>
        <v>6.1762243834065922E-2</v>
      </c>
      <c r="C93" s="105">
        <f t="shared" ref="C93:I93" si="9">C92/C91-1</f>
        <v>3.6157298285688588E-2</v>
      </c>
      <c r="D93" s="105">
        <f t="shared" si="9"/>
        <v>4.2913218376844364E-2</v>
      </c>
      <c r="E93" s="105">
        <f t="shared" si="9"/>
        <v>0.24410463363640789</v>
      </c>
      <c r="F93" s="105">
        <f t="shared" si="9"/>
        <v>-0.48212090751955539</v>
      </c>
      <c r="G93" s="105">
        <f t="shared" si="9"/>
        <v>-7.2645812425148115E-2</v>
      </c>
      <c r="H93" s="105">
        <f t="shared" si="9"/>
        <v>0.74506555436927124</v>
      </c>
      <c r="I93" s="105">
        <f t="shared" si="9"/>
        <v>-0.21116488350290741</v>
      </c>
      <c r="J93" s="8"/>
    </row>
    <row r="96" spans="1:26" s="15" customFormat="1" x14ac:dyDescent="0.25">
      <c r="A96" s="1049" t="s">
        <v>715</v>
      </c>
      <c r="B96" s="1049"/>
      <c r="C96" s="1049"/>
      <c r="D96" s="1049"/>
      <c r="E96" s="1049"/>
      <c r="F96" s="1049"/>
      <c r="G96" s="1049"/>
      <c r="H96" s="1049"/>
      <c r="I96" s="104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112" spans="1:11" ht="147" customHeight="1" x14ac:dyDescent="0.25">
      <c r="A112" s="1050" t="s">
        <v>892</v>
      </c>
      <c r="B112" s="1050"/>
      <c r="C112" s="1050"/>
      <c r="D112" s="1050"/>
      <c r="E112" s="1050"/>
      <c r="F112" s="1050"/>
      <c r="G112" s="1050"/>
      <c r="H112" s="1050"/>
      <c r="I112" s="1050"/>
      <c r="J112" s="106"/>
      <c r="K112" s="106"/>
    </row>
  </sheetData>
  <mergeCells count="3">
    <mergeCell ref="A42:K42"/>
    <mergeCell ref="A96:I96"/>
    <mergeCell ref="A112:I112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1190-4FFD-4952-9511-77C728B5D656}">
  <sheetPr>
    <tabColor rgb="FF002060"/>
    <pageSetUpPr fitToPage="1"/>
  </sheetPr>
  <dimension ref="A1:X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7" width="7.7109375" style="2" customWidth="1"/>
    <col min="18" max="18" width="9.7109375" style="2" customWidth="1"/>
    <col min="19" max="19" width="10.28515625" style="2" customWidth="1"/>
    <col min="20" max="20" width="2.28515625" style="3" customWidth="1"/>
    <col min="21" max="21" width="7.7109375" style="3" customWidth="1"/>
    <col min="22" max="22" width="10.5703125" style="3" customWidth="1"/>
    <col min="23" max="23" width="13.7109375" style="3" customWidth="1"/>
    <col min="24" max="250" width="28.7109375" style="3"/>
    <col min="251" max="252" width="0" style="3" hidden="1" customWidth="1"/>
    <col min="253" max="268" width="7.7109375" style="3" customWidth="1"/>
    <col min="269" max="269" width="8.7109375" style="3" customWidth="1"/>
    <col min="270" max="271" width="7.7109375" style="3" customWidth="1"/>
    <col min="272" max="272" width="5.42578125" style="3" customWidth="1"/>
    <col min="273" max="273" width="5.7109375" style="3" customWidth="1"/>
    <col min="274" max="274" width="9.7109375" style="3" customWidth="1"/>
    <col min="275" max="277" width="7.7109375" style="3" customWidth="1"/>
    <col min="278" max="278" width="10.5703125" style="3" customWidth="1"/>
    <col min="279" max="279" width="13.7109375" style="3" customWidth="1"/>
    <col min="280" max="506" width="28.7109375" style="3"/>
    <col min="507" max="508" width="0" style="3" hidden="1" customWidth="1"/>
    <col min="509" max="524" width="7.7109375" style="3" customWidth="1"/>
    <col min="525" max="525" width="8.7109375" style="3" customWidth="1"/>
    <col min="526" max="527" width="7.7109375" style="3" customWidth="1"/>
    <col min="528" max="528" width="5.42578125" style="3" customWidth="1"/>
    <col min="529" max="529" width="5.7109375" style="3" customWidth="1"/>
    <col min="530" max="530" width="9.7109375" style="3" customWidth="1"/>
    <col min="531" max="533" width="7.7109375" style="3" customWidth="1"/>
    <col min="534" max="534" width="10.5703125" style="3" customWidth="1"/>
    <col min="535" max="535" width="13.7109375" style="3" customWidth="1"/>
    <col min="536" max="762" width="28.7109375" style="3"/>
    <col min="763" max="764" width="0" style="3" hidden="1" customWidth="1"/>
    <col min="765" max="780" width="7.7109375" style="3" customWidth="1"/>
    <col min="781" max="781" width="8.7109375" style="3" customWidth="1"/>
    <col min="782" max="783" width="7.7109375" style="3" customWidth="1"/>
    <col min="784" max="784" width="5.42578125" style="3" customWidth="1"/>
    <col min="785" max="785" width="5.7109375" style="3" customWidth="1"/>
    <col min="786" max="786" width="9.7109375" style="3" customWidth="1"/>
    <col min="787" max="789" width="7.7109375" style="3" customWidth="1"/>
    <col min="790" max="790" width="10.5703125" style="3" customWidth="1"/>
    <col min="791" max="791" width="13.7109375" style="3" customWidth="1"/>
    <col min="792" max="1018" width="28.7109375" style="3"/>
    <col min="1019" max="1020" width="0" style="3" hidden="1" customWidth="1"/>
    <col min="1021" max="1036" width="7.7109375" style="3" customWidth="1"/>
    <col min="1037" max="1037" width="8.7109375" style="3" customWidth="1"/>
    <col min="1038" max="1039" width="7.7109375" style="3" customWidth="1"/>
    <col min="1040" max="1040" width="5.42578125" style="3" customWidth="1"/>
    <col min="1041" max="1041" width="5.7109375" style="3" customWidth="1"/>
    <col min="1042" max="1042" width="9.7109375" style="3" customWidth="1"/>
    <col min="1043" max="1045" width="7.7109375" style="3" customWidth="1"/>
    <col min="1046" max="1046" width="10.5703125" style="3" customWidth="1"/>
    <col min="1047" max="1047" width="13.7109375" style="3" customWidth="1"/>
    <col min="1048" max="1274" width="28.7109375" style="3"/>
    <col min="1275" max="1276" width="0" style="3" hidden="1" customWidth="1"/>
    <col min="1277" max="1292" width="7.7109375" style="3" customWidth="1"/>
    <col min="1293" max="1293" width="8.7109375" style="3" customWidth="1"/>
    <col min="1294" max="1295" width="7.7109375" style="3" customWidth="1"/>
    <col min="1296" max="1296" width="5.42578125" style="3" customWidth="1"/>
    <col min="1297" max="1297" width="5.7109375" style="3" customWidth="1"/>
    <col min="1298" max="1298" width="9.7109375" style="3" customWidth="1"/>
    <col min="1299" max="1301" width="7.7109375" style="3" customWidth="1"/>
    <col min="1302" max="1302" width="10.5703125" style="3" customWidth="1"/>
    <col min="1303" max="1303" width="13.7109375" style="3" customWidth="1"/>
    <col min="1304" max="1530" width="28.7109375" style="3"/>
    <col min="1531" max="1532" width="0" style="3" hidden="1" customWidth="1"/>
    <col min="1533" max="1548" width="7.7109375" style="3" customWidth="1"/>
    <col min="1549" max="1549" width="8.7109375" style="3" customWidth="1"/>
    <col min="1550" max="1551" width="7.7109375" style="3" customWidth="1"/>
    <col min="1552" max="1552" width="5.42578125" style="3" customWidth="1"/>
    <col min="1553" max="1553" width="5.7109375" style="3" customWidth="1"/>
    <col min="1554" max="1554" width="9.7109375" style="3" customWidth="1"/>
    <col min="1555" max="1557" width="7.7109375" style="3" customWidth="1"/>
    <col min="1558" max="1558" width="10.5703125" style="3" customWidth="1"/>
    <col min="1559" max="1559" width="13.7109375" style="3" customWidth="1"/>
    <col min="1560" max="1786" width="28.7109375" style="3"/>
    <col min="1787" max="1788" width="0" style="3" hidden="1" customWidth="1"/>
    <col min="1789" max="1804" width="7.7109375" style="3" customWidth="1"/>
    <col min="1805" max="1805" width="8.7109375" style="3" customWidth="1"/>
    <col min="1806" max="1807" width="7.7109375" style="3" customWidth="1"/>
    <col min="1808" max="1808" width="5.42578125" style="3" customWidth="1"/>
    <col min="1809" max="1809" width="5.7109375" style="3" customWidth="1"/>
    <col min="1810" max="1810" width="9.7109375" style="3" customWidth="1"/>
    <col min="1811" max="1813" width="7.7109375" style="3" customWidth="1"/>
    <col min="1814" max="1814" width="10.5703125" style="3" customWidth="1"/>
    <col min="1815" max="1815" width="13.7109375" style="3" customWidth="1"/>
    <col min="1816" max="2042" width="28.7109375" style="3"/>
    <col min="2043" max="2044" width="0" style="3" hidden="1" customWidth="1"/>
    <col min="2045" max="2060" width="7.7109375" style="3" customWidth="1"/>
    <col min="2061" max="2061" width="8.7109375" style="3" customWidth="1"/>
    <col min="2062" max="2063" width="7.7109375" style="3" customWidth="1"/>
    <col min="2064" max="2064" width="5.42578125" style="3" customWidth="1"/>
    <col min="2065" max="2065" width="5.7109375" style="3" customWidth="1"/>
    <col min="2066" max="2066" width="9.7109375" style="3" customWidth="1"/>
    <col min="2067" max="2069" width="7.7109375" style="3" customWidth="1"/>
    <col min="2070" max="2070" width="10.5703125" style="3" customWidth="1"/>
    <col min="2071" max="2071" width="13.7109375" style="3" customWidth="1"/>
    <col min="2072" max="2298" width="28.7109375" style="3"/>
    <col min="2299" max="2300" width="0" style="3" hidden="1" customWidth="1"/>
    <col min="2301" max="2316" width="7.7109375" style="3" customWidth="1"/>
    <col min="2317" max="2317" width="8.7109375" style="3" customWidth="1"/>
    <col min="2318" max="2319" width="7.7109375" style="3" customWidth="1"/>
    <col min="2320" max="2320" width="5.42578125" style="3" customWidth="1"/>
    <col min="2321" max="2321" width="5.7109375" style="3" customWidth="1"/>
    <col min="2322" max="2322" width="9.7109375" style="3" customWidth="1"/>
    <col min="2323" max="2325" width="7.7109375" style="3" customWidth="1"/>
    <col min="2326" max="2326" width="10.5703125" style="3" customWidth="1"/>
    <col min="2327" max="2327" width="13.7109375" style="3" customWidth="1"/>
    <col min="2328" max="2554" width="28.7109375" style="3"/>
    <col min="2555" max="2556" width="0" style="3" hidden="1" customWidth="1"/>
    <col min="2557" max="2572" width="7.7109375" style="3" customWidth="1"/>
    <col min="2573" max="2573" width="8.7109375" style="3" customWidth="1"/>
    <col min="2574" max="2575" width="7.7109375" style="3" customWidth="1"/>
    <col min="2576" max="2576" width="5.42578125" style="3" customWidth="1"/>
    <col min="2577" max="2577" width="5.7109375" style="3" customWidth="1"/>
    <col min="2578" max="2578" width="9.7109375" style="3" customWidth="1"/>
    <col min="2579" max="2581" width="7.7109375" style="3" customWidth="1"/>
    <col min="2582" max="2582" width="10.5703125" style="3" customWidth="1"/>
    <col min="2583" max="2583" width="13.7109375" style="3" customWidth="1"/>
    <col min="2584" max="2810" width="28.7109375" style="3"/>
    <col min="2811" max="2812" width="0" style="3" hidden="1" customWidth="1"/>
    <col min="2813" max="2828" width="7.7109375" style="3" customWidth="1"/>
    <col min="2829" max="2829" width="8.7109375" style="3" customWidth="1"/>
    <col min="2830" max="2831" width="7.7109375" style="3" customWidth="1"/>
    <col min="2832" max="2832" width="5.42578125" style="3" customWidth="1"/>
    <col min="2833" max="2833" width="5.7109375" style="3" customWidth="1"/>
    <col min="2834" max="2834" width="9.7109375" style="3" customWidth="1"/>
    <col min="2835" max="2837" width="7.7109375" style="3" customWidth="1"/>
    <col min="2838" max="2838" width="10.5703125" style="3" customWidth="1"/>
    <col min="2839" max="2839" width="13.7109375" style="3" customWidth="1"/>
    <col min="2840" max="3066" width="28.7109375" style="3"/>
    <col min="3067" max="3068" width="0" style="3" hidden="1" customWidth="1"/>
    <col min="3069" max="3084" width="7.7109375" style="3" customWidth="1"/>
    <col min="3085" max="3085" width="8.7109375" style="3" customWidth="1"/>
    <col min="3086" max="3087" width="7.7109375" style="3" customWidth="1"/>
    <col min="3088" max="3088" width="5.42578125" style="3" customWidth="1"/>
    <col min="3089" max="3089" width="5.7109375" style="3" customWidth="1"/>
    <col min="3090" max="3090" width="9.7109375" style="3" customWidth="1"/>
    <col min="3091" max="3093" width="7.7109375" style="3" customWidth="1"/>
    <col min="3094" max="3094" width="10.5703125" style="3" customWidth="1"/>
    <col min="3095" max="3095" width="13.7109375" style="3" customWidth="1"/>
    <col min="3096" max="3322" width="28.7109375" style="3"/>
    <col min="3323" max="3324" width="0" style="3" hidden="1" customWidth="1"/>
    <col min="3325" max="3340" width="7.7109375" style="3" customWidth="1"/>
    <col min="3341" max="3341" width="8.7109375" style="3" customWidth="1"/>
    <col min="3342" max="3343" width="7.7109375" style="3" customWidth="1"/>
    <col min="3344" max="3344" width="5.42578125" style="3" customWidth="1"/>
    <col min="3345" max="3345" width="5.7109375" style="3" customWidth="1"/>
    <col min="3346" max="3346" width="9.7109375" style="3" customWidth="1"/>
    <col min="3347" max="3349" width="7.7109375" style="3" customWidth="1"/>
    <col min="3350" max="3350" width="10.5703125" style="3" customWidth="1"/>
    <col min="3351" max="3351" width="13.7109375" style="3" customWidth="1"/>
    <col min="3352" max="3578" width="28.7109375" style="3"/>
    <col min="3579" max="3580" width="0" style="3" hidden="1" customWidth="1"/>
    <col min="3581" max="3596" width="7.7109375" style="3" customWidth="1"/>
    <col min="3597" max="3597" width="8.7109375" style="3" customWidth="1"/>
    <col min="3598" max="3599" width="7.7109375" style="3" customWidth="1"/>
    <col min="3600" max="3600" width="5.42578125" style="3" customWidth="1"/>
    <col min="3601" max="3601" width="5.7109375" style="3" customWidth="1"/>
    <col min="3602" max="3602" width="9.7109375" style="3" customWidth="1"/>
    <col min="3603" max="3605" width="7.7109375" style="3" customWidth="1"/>
    <col min="3606" max="3606" width="10.5703125" style="3" customWidth="1"/>
    <col min="3607" max="3607" width="13.7109375" style="3" customWidth="1"/>
    <col min="3608" max="3834" width="28.7109375" style="3"/>
    <col min="3835" max="3836" width="0" style="3" hidden="1" customWidth="1"/>
    <col min="3837" max="3852" width="7.7109375" style="3" customWidth="1"/>
    <col min="3853" max="3853" width="8.7109375" style="3" customWidth="1"/>
    <col min="3854" max="3855" width="7.7109375" style="3" customWidth="1"/>
    <col min="3856" max="3856" width="5.42578125" style="3" customWidth="1"/>
    <col min="3857" max="3857" width="5.7109375" style="3" customWidth="1"/>
    <col min="3858" max="3858" width="9.7109375" style="3" customWidth="1"/>
    <col min="3859" max="3861" width="7.7109375" style="3" customWidth="1"/>
    <col min="3862" max="3862" width="10.5703125" style="3" customWidth="1"/>
    <col min="3863" max="3863" width="13.7109375" style="3" customWidth="1"/>
    <col min="3864" max="4090" width="28.7109375" style="3"/>
    <col min="4091" max="4092" width="0" style="3" hidden="1" customWidth="1"/>
    <col min="4093" max="4108" width="7.7109375" style="3" customWidth="1"/>
    <col min="4109" max="4109" width="8.7109375" style="3" customWidth="1"/>
    <col min="4110" max="4111" width="7.7109375" style="3" customWidth="1"/>
    <col min="4112" max="4112" width="5.42578125" style="3" customWidth="1"/>
    <col min="4113" max="4113" width="5.7109375" style="3" customWidth="1"/>
    <col min="4114" max="4114" width="9.7109375" style="3" customWidth="1"/>
    <col min="4115" max="4117" width="7.7109375" style="3" customWidth="1"/>
    <col min="4118" max="4118" width="10.5703125" style="3" customWidth="1"/>
    <col min="4119" max="4119" width="13.7109375" style="3" customWidth="1"/>
    <col min="4120" max="4346" width="28.7109375" style="3"/>
    <col min="4347" max="4348" width="0" style="3" hidden="1" customWidth="1"/>
    <col min="4349" max="4364" width="7.7109375" style="3" customWidth="1"/>
    <col min="4365" max="4365" width="8.7109375" style="3" customWidth="1"/>
    <col min="4366" max="4367" width="7.7109375" style="3" customWidth="1"/>
    <col min="4368" max="4368" width="5.42578125" style="3" customWidth="1"/>
    <col min="4369" max="4369" width="5.7109375" style="3" customWidth="1"/>
    <col min="4370" max="4370" width="9.7109375" style="3" customWidth="1"/>
    <col min="4371" max="4373" width="7.7109375" style="3" customWidth="1"/>
    <col min="4374" max="4374" width="10.5703125" style="3" customWidth="1"/>
    <col min="4375" max="4375" width="13.7109375" style="3" customWidth="1"/>
    <col min="4376" max="4602" width="28.7109375" style="3"/>
    <col min="4603" max="4604" width="0" style="3" hidden="1" customWidth="1"/>
    <col min="4605" max="4620" width="7.7109375" style="3" customWidth="1"/>
    <col min="4621" max="4621" width="8.7109375" style="3" customWidth="1"/>
    <col min="4622" max="4623" width="7.7109375" style="3" customWidth="1"/>
    <col min="4624" max="4624" width="5.42578125" style="3" customWidth="1"/>
    <col min="4625" max="4625" width="5.7109375" style="3" customWidth="1"/>
    <col min="4626" max="4626" width="9.7109375" style="3" customWidth="1"/>
    <col min="4627" max="4629" width="7.7109375" style="3" customWidth="1"/>
    <col min="4630" max="4630" width="10.5703125" style="3" customWidth="1"/>
    <col min="4631" max="4631" width="13.7109375" style="3" customWidth="1"/>
    <col min="4632" max="4858" width="28.7109375" style="3"/>
    <col min="4859" max="4860" width="0" style="3" hidden="1" customWidth="1"/>
    <col min="4861" max="4876" width="7.7109375" style="3" customWidth="1"/>
    <col min="4877" max="4877" width="8.7109375" style="3" customWidth="1"/>
    <col min="4878" max="4879" width="7.7109375" style="3" customWidth="1"/>
    <col min="4880" max="4880" width="5.42578125" style="3" customWidth="1"/>
    <col min="4881" max="4881" width="5.7109375" style="3" customWidth="1"/>
    <col min="4882" max="4882" width="9.7109375" style="3" customWidth="1"/>
    <col min="4883" max="4885" width="7.7109375" style="3" customWidth="1"/>
    <col min="4886" max="4886" width="10.5703125" style="3" customWidth="1"/>
    <col min="4887" max="4887" width="13.7109375" style="3" customWidth="1"/>
    <col min="4888" max="5114" width="28.7109375" style="3"/>
    <col min="5115" max="5116" width="0" style="3" hidden="1" customWidth="1"/>
    <col min="5117" max="5132" width="7.7109375" style="3" customWidth="1"/>
    <col min="5133" max="5133" width="8.7109375" style="3" customWidth="1"/>
    <col min="5134" max="5135" width="7.7109375" style="3" customWidth="1"/>
    <col min="5136" max="5136" width="5.42578125" style="3" customWidth="1"/>
    <col min="5137" max="5137" width="5.7109375" style="3" customWidth="1"/>
    <col min="5138" max="5138" width="9.7109375" style="3" customWidth="1"/>
    <col min="5139" max="5141" width="7.7109375" style="3" customWidth="1"/>
    <col min="5142" max="5142" width="10.5703125" style="3" customWidth="1"/>
    <col min="5143" max="5143" width="13.7109375" style="3" customWidth="1"/>
    <col min="5144" max="5370" width="28.7109375" style="3"/>
    <col min="5371" max="5372" width="0" style="3" hidden="1" customWidth="1"/>
    <col min="5373" max="5388" width="7.7109375" style="3" customWidth="1"/>
    <col min="5389" max="5389" width="8.7109375" style="3" customWidth="1"/>
    <col min="5390" max="5391" width="7.7109375" style="3" customWidth="1"/>
    <col min="5392" max="5392" width="5.42578125" style="3" customWidth="1"/>
    <col min="5393" max="5393" width="5.7109375" style="3" customWidth="1"/>
    <col min="5394" max="5394" width="9.7109375" style="3" customWidth="1"/>
    <col min="5395" max="5397" width="7.7109375" style="3" customWidth="1"/>
    <col min="5398" max="5398" width="10.5703125" style="3" customWidth="1"/>
    <col min="5399" max="5399" width="13.7109375" style="3" customWidth="1"/>
    <col min="5400" max="5626" width="28.7109375" style="3"/>
    <col min="5627" max="5628" width="0" style="3" hidden="1" customWidth="1"/>
    <col min="5629" max="5644" width="7.7109375" style="3" customWidth="1"/>
    <col min="5645" max="5645" width="8.7109375" style="3" customWidth="1"/>
    <col min="5646" max="5647" width="7.7109375" style="3" customWidth="1"/>
    <col min="5648" max="5648" width="5.42578125" style="3" customWidth="1"/>
    <col min="5649" max="5649" width="5.7109375" style="3" customWidth="1"/>
    <col min="5650" max="5650" width="9.7109375" style="3" customWidth="1"/>
    <col min="5651" max="5653" width="7.7109375" style="3" customWidth="1"/>
    <col min="5654" max="5654" width="10.5703125" style="3" customWidth="1"/>
    <col min="5655" max="5655" width="13.7109375" style="3" customWidth="1"/>
    <col min="5656" max="5882" width="28.7109375" style="3"/>
    <col min="5883" max="5884" width="0" style="3" hidden="1" customWidth="1"/>
    <col min="5885" max="5900" width="7.7109375" style="3" customWidth="1"/>
    <col min="5901" max="5901" width="8.7109375" style="3" customWidth="1"/>
    <col min="5902" max="5903" width="7.7109375" style="3" customWidth="1"/>
    <col min="5904" max="5904" width="5.42578125" style="3" customWidth="1"/>
    <col min="5905" max="5905" width="5.7109375" style="3" customWidth="1"/>
    <col min="5906" max="5906" width="9.7109375" style="3" customWidth="1"/>
    <col min="5907" max="5909" width="7.7109375" style="3" customWidth="1"/>
    <col min="5910" max="5910" width="10.5703125" style="3" customWidth="1"/>
    <col min="5911" max="5911" width="13.7109375" style="3" customWidth="1"/>
    <col min="5912" max="6138" width="28.7109375" style="3"/>
    <col min="6139" max="6140" width="0" style="3" hidden="1" customWidth="1"/>
    <col min="6141" max="6156" width="7.7109375" style="3" customWidth="1"/>
    <col min="6157" max="6157" width="8.7109375" style="3" customWidth="1"/>
    <col min="6158" max="6159" width="7.7109375" style="3" customWidth="1"/>
    <col min="6160" max="6160" width="5.42578125" style="3" customWidth="1"/>
    <col min="6161" max="6161" width="5.7109375" style="3" customWidth="1"/>
    <col min="6162" max="6162" width="9.7109375" style="3" customWidth="1"/>
    <col min="6163" max="6165" width="7.7109375" style="3" customWidth="1"/>
    <col min="6166" max="6166" width="10.5703125" style="3" customWidth="1"/>
    <col min="6167" max="6167" width="13.7109375" style="3" customWidth="1"/>
    <col min="6168" max="6394" width="28.7109375" style="3"/>
    <col min="6395" max="6396" width="0" style="3" hidden="1" customWidth="1"/>
    <col min="6397" max="6412" width="7.7109375" style="3" customWidth="1"/>
    <col min="6413" max="6413" width="8.7109375" style="3" customWidth="1"/>
    <col min="6414" max="6415" width="7.7109375" style="3" customWidth="1"/>
    <col min="6416" max="6416" width="5.42578125" style="3" customWidth="1"/>
    <col min="6417" max="6417" width="5.7109375" style="3" customWidth="1"/>
    <col min="6418" max="6418" width="9.7109375" style="3" customWidth="1"/>
    <col min="6419" max="6421" width="7.7109375" style="3" customWidth="1"/>
    <col min="6422" max="6422" width="10.5703125" style="3" customWidth="1"/>
    <col min="6423" max="6423" width="13.7109375" style="3" customWidth="1"/>
    <col min="6424" max="6650" width="28.7109375" style="3"/>
    <col min="6651" max="6652" width="0" style="3" hidden="1" customWidth="1"/>
    <col min="6653" max="6668" width="7.7109375" style="3" customWidth="1"/>
    <col min="6669" max="6669" width="8.7109375" style="3" customWidth="1"/>
    <col min="6670" max="6671" width="7.7109375" style="3" customWidth="1"/>
    <col min="6672" max="6672" width="5.42578125" style="3" customWidth="1"/>
    <col min="6673" max="6673" width="5.7109375" style="3" customWidth="1"/>
    <col min="6674" max="6674" width="9.7109375" style="3" customWidth="1"/>
    <col min="6675" max="6677" width="7.7109375" style="3" customWidth="1"/>
    <col min="6678" max="6678" width="10.5703125" style="3" customWidth="1"/>
    <col min="6679" max="6679" width="13.7109375" style="3" customWidth="1"/>
    <col min="6680" max="6906" width="28.7109375" style="3"/>
    <col min="6907" max="6908" width="0" style="3" hidden="1" customWidth="1"/>
    <col min="6909" max="6924" width="7.7109375" style="3" customWidth="1"/>
    <col min="6925" max="6925" width="8.7109375" style="3" customWidth="1"/>
    <col min="6926" max="6927" width="7.7109375" style="3" customWidth="1"/>
    <col min="6928" max="6928" width="5.42578125" style="3" customWidth="1"/>
    <col min="6929" max="6929" width="5.7109375" style="3" customWidth="1"/>
    <col min="6930" max="6930" width="9.7109375" style="3" customWidth="1"/>
    <col min="6931" max="6933" width="7.7109375" style="3" customWidth="1"/>
    <col min="6934" max="6934" width="10.5703125" style="3" customWidth="1"/>
    <col min="6935" max="6935" width="13.7109375" style="3" customWidth="1"/>
    <col min="6936" max="7162" width="28.7109375" style="3"/>
    <col min="7163" max="7164" width="0" style="3" hidden="1" customWidth="1"/>
    <col min="7165" max="7180" width="7.7109375" style="3" customWidth="1"/>
    <col min="7181" max="7181" width="8.7109375" style="3" customWidth="1"/>
    <col min="7182" max="7183" width="7.7109375" style="3" customWidth="1"/>
    <col min="7184" max="7184" width="5.42578125" style="3" customWidth="1"/>
    <col min="7185" max="7185" width="5.7109375" style="3" customWidth="1"/>
    <col min="7186" max="7186" width="9.7109375" style="3" customWidth="1"/>
    <col min="7187" max="7189" width="7.7109375" style="3" customWidth="1"/>
    <col min="7190" max="7190" width="10.5703125" style="3" customWidth="1"/>
    <col min="7191" max="7191" width="13.7109375" style="3" customWidth="1"/>
    <col min="7192" max="7418" width="28.7109375" style="3"/>
    <col min="7419" max="7420" width="0" style="3" hidden="1" customWidth="1"/>
    <col min="7421" max="7436" width="7.7109375" style="3" customWidth="1"/>
    <col min="7437" max="7437" width="8.7109375" style="3" customWidth="1"/>
    <col min="7438" max="7439" width="7.7109375" style="3" customWidth="1"/>
    <col min="7440" max="7440" width="5.42578125" style="3" customWidth="1"/>
    <col min="7441" max="7441" width="5.7109375" style="3" customWidth="1"/>
    <col min="7442" max="7442" width="9.7109375" style="3" customWidth="1"/>
    <col min="7443" max="7445" width="7.7109375" style="3" customWidth="1"/>
    <col min="7446" max="7446" width="10.5703125" style="3" customWidth="1"/>
    <col min="7447" max="7447" width="13.7109375" style="3" customWidth="1"/>
    <col min="7448" max="7674" width="28.7109375" style="3"/>
    <col min="7675" max="7676" width="0" style="3" hidden="1" customWidth="1"/>
    <col min="7677" max="7692" width="7.7109375" style="3" customWidth="1"/>
    <col min="7693" max="7693" width="8.7109375" style="3" customWidth="1"/>
    <col min="7694" max="7695" width="7.7109375" style="3" customWidth="1"/>
    <col min="7696" max="7696" width="5.42578125" style="3" customWidth="1"/>
    <col min="7697" max="7697" width="5.7109375" style="3" customWidth="1"/>
    <col min="7698" max="7698" width="9.7109375" style="3" customWidth="1"/>
    <col min="7699" max="7701" width="7.7109375" style="3" customWidth="1"/>
    <col min="7702" max="7702" width="10.5703125" style="3" customWidth="1"/>
    <col min="7703" max="7703" width="13.7109375" style="3" customWidth="1"/>
    <col min="7704" max="7930" width="28.7109375" style="3"/>
    <col min="7931" max="7932" width="0" style="3" hidden="1" customWidth="1"/>
    <col min="7933" max="7948" width="7.7109375" style="3" customWidth="1"/>
    <col min="7949" max="7949" width="8.7109375" style="3" customWidth="1"/>
    <col min="7950" max="7951" width="7.7109375" style="3" customWidth="1"/>
    <col min="7952" max="7952" width="5.42578125" style="3" customWidth="1"/>
    <col min="7953" max="7953" width="5.7109375" style="3" customWidth="1"/>
    <col min="7954" max="7954" width="9.7109375" style="3" customWidth="1"/>
    <col min="7955" max="7957" width="7.7109375" style="3" customWidth="1"/>
    <col min="7958" max="7958" width="10.5703125" style="3" customWidth="1"/>
    <col min="7959" max="7959" width="13.7109375" style="3" customWidth="1"/>
    <col min="7960" max="8186" width="28.7109375" style="3"/>
    <col min="8187" max="8188" width="0" style="3" hidden="1" customWidth="1"/>
    <col min="8189" max="8204" width="7.7109375" style="3" customWidth="1"/>
    <col min="8205" max="8205" width="8.7109375" style="3" customWidth="1"/>
    <col min="8206" max="8207" width="7.7109375" style="3" customWidth="1"/>
    <col min="8208" max="8208" width="5.42578125" style="3" customWidth="1"/>
    <col min="8209" max="8209" width="5.7109375" style="3" customWidth="1"/>
    <col min="8210" max="8210" width="9.7109375" style="3" customWidth="1"/>
    <col min="8211" max="8213" width="7.7109375" style="3" customWidth="1"/>
    <col min="8214" max="8214" width="10.5703125" style="3" customWidth="1"/>
    <col min="8215" max="8215" width="13.7109375" style="3" customWidth="1"/>
    <col min="8216" max="8442" width="28.7109375" style="3"/>
    <col min="8443" max="8444" width="0" style="3" hidden="1" customWidth="1"/>
    <col min="8445" max="8460" width="7.7109375" style="3" customWidth="1"/>
    <col min="8461" max="8461" width="8.7109375" style="3" customWidth="1"/>
    <col min="8462" max="8463" width="7.7109375" style="3" customWidth="1"/>
    <col min="8464" max="8464" width="5.42578125" style="3" customWidth="1"/>
    <col min="8465" max="8465" width="5.7109375" style="3" customWidth="1"/>
    <col min="8466" max="8466" width="9.7109375" style="3" customWidth="1"/>
    <col min="8467" max="8469" width="7.7109375" style="3" customWidth="1"/>
    <col min="8470" max="8470" width="10.5703125" style="3" customWidth="1"/>
    <col min="8471" max="8471" width="13.7109375" style="3" customWidth="1"/>
    <col min="8472" max="8698" width="28.7109375" style="3"/>
    <col min="8699" max="8700" width="0" style="3" hidden="1" customWidth="1"/>
    <col min="8701" max="8716" width="7.7109375" style="3" customWidth="1"/>
    <col min="8717" max="8717" width="8.7109375" style="3" customWidth="1"/>
    <col min="8718" max="8719" width="7.7109375" style="3" customWidth="1"/>
    <col min="8720" max="8720" width="5.42578125" style="3" customWidth="1"/>
    <col min="8721" max="8721" width="5.7109375" style="3" customWidth="1"/>
    <col min="8722" max="8722" width="9.7109375" style="3" customWidth="1"/>
    <col min="8723" max="8725" width="7.7109375" style="3" customWidth="1"/>
    <col min="8726" max="8726" width="10.5703125" style="3" customWidth="1"/>
    <col min="8727" max="8727" width="13.7109375" style="3" customWidth="1"/>
    <col min="8728" max="8954" width="28.7109375" style="3"/>
    <col min="8955" max="8956" width="0" style="3" hidden="1" customWidth="1"/>
    <col min="8957" max="8972" width="7.7109375" style="3" customWidth="1"/>
    <col min="8973" max="8973" width="8.7109375" style="3" customWidth="1"/>
    <col min="8974" max="8975" width="7.7109375" style="3" customWidth="1"/>
    <col min="8976" max="8976" width="5.42578125" style="3" customWidth="1"/>
    <col min="8977" max="8977" width="5.7109375" style="3" customWidth="1"/>
    <col min="8978" max="8978" width="9.7109375" style="3" customWidth="1"/>
    <col min="8979" max="8981" width="7.7109375" style="3" customWidth="1"/>
    <col min="8982" max="8982" width="10.5703125" style="3" customWidth="1"/>
    <col min="8983" max="8983" width="13.7109375" style="3" customWidth="1"/>
    <col min="8984" max="9210" width="28.7109375" style="3"/>
    <col min="9211" max="9212" width="0" style="3" hidden="1" customWidth="1"/>
    <col min="9213" max="9228" width="7.7109375" style="3" customWidth="1"/>
    <col min="9229" max="9229" width="8.7109375" style="3" customWidth="1"/>
    <col min="9230" max="9231" width="7.7109375" style="3" customWidth="1"/>
    <col min="9232" max="9232" width="5.42578125" style="3" customWidth="1"/>
    <col min="9233" max="9233" width="5.7109375" style="3" customWidth="1"/>
    <col min="9234" max="9234" width="9.7109375" style="3" customWidth="1"/>
    <col min="9235" max="9237" width="7.7109375" style="3" customWidth="1"/>
    <col min="9238" max="9238" width="10.5703125" style="3" customWidth="1"/>
    <col min="9239" max="9239" width="13.7109375" style="3" customWidth="1"/>
    <col min="9240" max="9466" width="28.7109375" style="3"/>
    <col min="9467" max="9468" width="0" style="3" hidden="1" customWidth="1"/>
    <col min="9469" max="9484" width="7.7109375" style="3" customWidth="1"/>
    <col min="9485" max="9485" width="8.7109375" style="3" customWidth="1"/>
    <col min="9486" max="9487" width="7.7109375" style="3" customWidth="1"/>
    <col min="9488" max="9488" width="5.42578125" style="3" customWidth="1"/>
    <col min="9489" max="9489" width="5.7109375" style="3" customWidth="1"/>
    <col min="9490" max="9490" width="9.7109375" style="3" customWidth="1"/>
    <col min="9491" max="9493" width="7.7109375" style="3" customWidth="1"/>
    <col min="9494" max="9494" width="10.5703125" style="3" customWidth="1"/>
    <col min="9495" max="9495" width="13.7109375" style="3" customWidth="1"/>
    <col min="9496" max="9722" width="28.7109375" style="3"/>
    <col min="9723" max="9724" width="0" style="3" hidden="1" customWidth="1"/>
    <col min="9725" max="9740" width="7.7109375" style="3" customWidth="1"/>
    <col min="9741" max="9741" width="8.7109375" style="3" customWidth="1"/>
    <col min="9742" max="9743" width="7.7109375" style="3" customWidth="1"/>
    <col min="9744" max="9744" width="5.42578125" style="3" customWidth="1"/>
    <col min="9745" max="9745" width="5.7109375" style="3" customWidth="1"/>
    <col min="9746" max="9746" width="9.7109375" style="3" customWidth="1"/>
    <col min="9747" max="9749" width="7.7109375" style="3" customWidth="1"/>
    <col min="9750" max="9750" width="10.5703125" style="3" customWidth="1"/>
    <col min="9751" max="9751" width="13.7109375" style="3" customWidth="1"/>
    <col min="9752" max="9978" width="28.7109375" style="3"/>
    <col min="9979" max="9980" width="0" style="3" hidden="1" customWidth="1"/>
    <col min="9981" max="9996" width="7.7109375" style="3" customWidth="1"/>
    <col min="9997" max="9997" width="8.7109375" style="3" customWidth="1"/>
    <col min="9998" max="9999" width="7.7109375" style="3" customWidth="1"/>
    <col min="10000" max="10000" width="5.42578125" style="3" customWidth="1"/>
    <col min="10001" max="10001" width="5.7109375" style="3" customWidth="1"/>
    <col min="10002" max="10002" width="9.7109375" style="3" customWidth="1"/>
    <col min="10003" max="10005" width="7.7109375" style="3" customWidth="1"/>
    <col min="10006" max="10006" width="10.5703125" style="3" customWidth="1"/>
    <col min="10007" max="10007" width="13.7109375" style="3" customWidth="1"/>
    <col min="10008" max="10234" width="28.7109375" style="3"/>
    <col min="10235" max="10236" width="0" style="3" hidden="1" customWidth="1"/>
    <col min="10237" max="10252" width="7.7109375" style="3" customWidth="1"/>
    <col min="10253" max="10253" width="8.7109375" style="3" customWidth="1"/>
    <col min="10254" max="10255" width="7.7109375" style="3" customWidth="1"/>
    <col min="10256" max="10256" width="5.42578125" style="3" customWidth="1"/>
    <col min="10257" max="10257" width="5.7109375" style="3" customWidth="1"/>
    <col min="10258" max="10258" width="9.7109375" style="3" customWidth="1"/>
    <col min="10259" max="10261" width="7.7109375" style="3" customWidth="1"/>
    <col min="10262" max="10262" width="10.5703125" style="3" customWidth="1"/>
    <col min="10263" max="10263" width="13.7109375" style="3" customWidth="1"/>
    <col min="10264" max="10490" width="28.7109375" style="3"/>
    <col min="10491" max="10492" width="0" style="3" hidden="1" customWidth="1"/>
    <col min="10493" max="10508" width="7.7109375" style="3" customWidth="1"/>
    <col min="10509" max="10509" width="8.7109375" style="3" customWidth="1"/>
    <col min="10510" max="10511" width="7.7109375" style="3" customWidth="1"/>
    <col min="10512" max="10512" width="5.42578125" style="3" customWidth="1"/>
    <col min="10513" max="10513" width="5.7109375" style="3" customWidth="1"/>
    <col min="10514" max="10514" width="9.7109375" style="3" customWidth="1"/>
    <col min="10515" max="10517" width="7.7109375" style="3" customWidth="1"/>
    <col min="10518" max="10518" width="10.5703125" style="3" customWidth="1"/>
    <col min="10519" max="10519" width="13.7109375" style="3" customWidth="1"/>
    <col min="10520" max="10746" width="28.7109375" style="3"/>
    <col min="10747" max="10748" width="0" style="3" hidden="1" customWidth="1"/>
    <col min="10749" max="10764" width="7.7109375" style="3" customWidth="1"/>
    <col min="10765" max="10765" width="8.7109375" style="3" customWidth="1"/>
    <col min="10766" max="10767" width="7.7109375" style="3" customWidth="1"/>
    <col min="10768" max="10768" width="5.42578125" style="3" customWidth="1"/>
    <col min="10769" max="10769" width="5.7109375" style="3" customWidth="1"/>
    <col min="10770" max="10770" width="9.7109375" style="3" customWidth="1"/>
    <col min="10771" max="10773" width="7.7109375" style="3" customWidth="1"/>
    <col min="10774" max="10774" width="10.5703125" style="3" customWidth="1"/>
    <col min="10775" max="10775" width="13.7109375" style="3" customWidth="1"/>
    <col min="10776" max="11002" width="28.7109375" style="3"/>
    <col min="11003" max="11004" width="0" style="3" hidden="1" customWidth="1"/>
    <col min="11005" max="11020" width="7.7109375" style="3" customWidth="1"/>
    <col min="11021" max="11021" width="8.7109375" style="3" customWidth="1"/>
    <col min="11022" max="11023" width="7.7109375" style="3" customWidth="1"/>
    <col min="11024" max="11024" width="5.42578125" style="3" customWidth="1"/>
    <col min="11025" max="11025" width="5.7109375" style="3" customWidth="1"/>
    <col min="11026" max="11026" width="9.7109375" style="3" customWidth="1"/>
    <col min="11027" max="11029" width="7.7109375" style="3" customWidth="1"/>
    <col min="11030" max="11030" width="10.5703125" style="3" customWidth="1"/>
    <col min="11031" max="11031" width="13.7109375" style="3" customWidth="1"/>
    <col min="11032" max="11258" width="28.7109375" style="3"/>
    <col min="11259" max="11260" width="0" style="3" hidden="1" customWidth="1"/>
    <col min="11261" max="11276" width="7.7109375" style="3" customWidth="1"/>
    <col min="11277" max="11277" width="8.7109375" style="3" customWidth="1"/>
    <col min="11278" max="11279" width="7.7109375" style="3" customWidth="1"/>
    <col min="11280" max="11280" width="5.42578125" style="3" customWidth="1"/>
    <col min="11281" max="11281" width="5.7109375" style="3" customWidth="1"/>
    <col min="11282" max="11282" width="9.7109375" style="3" customWidth="1"/>
    <col min="11283" max="11285" width="7.7109375" style="3" customWidth="1"/>
    <col min="11286" max="11286" width="10.5703125" style="3" customWidth="1"/>
    <col min="11287" max="11287" width="13.7109375" style="3" customWidth="1"/>
    <col min="11288" max="11514" width="28.7109375" style="3"/>
    <col min="11515" max="11516" width="0" style="3" hidden="1" customWidth="1"/>
    <col min="11517" max="11532" width="7.7109375" style="3" customWidth="1"/>
    <col min="11533" max="11533" width="8.7109375" style="3" customWidth="1"/>
    <col min="11534" max="11535" width="7.7109375" style="3" customWidth="1"/>
    <col min="11536" max="11536" width="5.42578125" style="3" customWidth="1"/>
    <col min="11537" max="11537" width="5.7109375" style="3" customWidth="1"/>
    <col min="11538" max="11538" width="9.7109375" style="3" customWidth="1"/>
    <col min="11539" max="11541" width="7.7109375" style="3" customWidth="1"/>
    <col min="11542" max="11542" width="10.5703125" style="3" customWidth="1"/>
    <col min="11543" max="11543" width="13.7109375" style="3" customWidth="1"/>
    <col min="11544" max="11770" width="28.7109375" style="3"/>
    <col min="11771" max="11772" width="0" style="3" hidden="1" customWidth="1"/>
    <col min="11773" max="11788" width="7.7109375" style="3" customWidth="1"/>
    <col min="11789" max="11789" width="8.7109375" style="3" customWidth="1"/>
    <col min="11790" max="11791" width="7.7109375" style="3" customWidth="1"/>
    <col min="11792" max="11792" width="5.42578125" style="3" customWidth="1"/>
    <col min="11793" max="11793" width="5.7109375" style="3" customWidth="1"/>
    <col min="11794" max="11794" width="9.7109375" style="3" customWidth="1"/>
    <col min="11795" max="11797" width="7.7109375" style="3" customWidth="1"/>
    <col min="11798" max="11798" width="10.5703125" style="3" customWidth="1"/>
    <col min="11799" max="11799" width="13.7109375" style="3" customWidth="1"/>
    <col min="11800" max="12026" width="28.7109375" style="3"/>
    <col min="12027" max="12028" width="0" style="3" hidden="1" customWidth="1"/>
    <col min="12029" max="12044" width="7.7109375" style="3" customWidth="1"/>
    <col min="12045" max="12045" width="8.7109375" style="3" customWidth="1"/>
    <col min="12046" max="12047" width="7.7109375" style="3" customWidth="1"/>
    <col min="12048" max="12048" width="5.42578125" style="3" customWidth="1"/>
    <col min="12049" max="12049" width="5.7109375" style="3" customWidth="1"/>
    <col min="12050" max="12050" width="9.7109375" style="3" customWidth="1"/>
    <col min="12051" max="12053" width="7.7109375" style="3" customWidth="1"/>
    <col min="12054" max="12054" width="10.5703125" style="3" customWidth="1"/>
    <col min="12055" max="12055" width="13.7109375" style="3" customWidth="1"/>
    <col min="12056" max="12282" width="28.7109375" style="3"/>
    <col min="12283" max="12284" width="0" style="3" hidden="1" customWidth="1"/>
    <col min="12285" max="12300" width="7.7109375" style="3" customWidth="1"/>
    <col min="12301" max="12301" width="8.7109375" style="3" customWidth="1"/>
    <col min="12302" max="12303" width="7.7109375" style="3" customWidth="1"/>
    <col min="12304" max="12304" width="5.42578125" style="3" customWidth="1"/>
    <col min="12305" max="12305" width="5.7109375" style="3" customWidth="1"/>
    <col min="12306" max="12306" width="9.7109375" style="3" customWidth="1"/>
    <col min="12307" max="12309" width="7.7109375" style="3" customWidth="1"/>
    <col min="12310" max="12310" width="10.5703125" style="3" customWidth="1"/>
    <col min="12311" max="12311" width="13.7109375" style="3" customWidth="1"/>
    <col min="12312" max="12538" width="28.7109375" style="3"/>
    <col min="12539" max="12540" width="0" style="3" hidden="1" customWidth="1"/>
    <col min="12541" max="12556" width="7.7109375" style="3" customWidth="1"/>
    <col min="12557" max="12557" width="8.7109375" style="3" customWidth="1"/>
    <col min="12558" max="12559" width="7.7109375" style="3" customWidth="1"/>
    <col min="12560" max="12560" width="5.42578125" style="3" customWidth="1"/>
    <col min="12561" max="12561" width="5.7109375" style="3" customWidth="1"/>
    <col min="12562" max="12562" width="9.7109375" style="3" customWidth="1"/>
    <col min="12563" max="12565" width="7.7109375" style="3" customWidth="1"/>
    <col min="12566" max="12566" width="10.5703125" style="3" customWidth="1"/>
    <col min="12567" max="12567" width="13.7109375" style="3" customWidth="1"/>
    <col min="12568" max="12794" width="28.7109375" style="3"/>
    <col min="12795" max="12796" width="0" style="3" hidden="1" customWidth="1"/>
    <col min="12797" max="12812" width="7.7109375" style="3" customWidth="1"/>
    <col min="12813" max="12813" width="8.7109375" style="3" customWidth="1"/>
    <col min="12814" max="12815" width="7.7109375" style="3" customWidth="1"/>
    <col min="12816" max="12816" width="5.42578125" style="3" customWidth="1"/>
    <col min="12817" max="12817" width="5.7109375" style="3" customWidth="1"/>
    <col min="12818" max="12818" width="9.7109375" style="3" customWidth="1"/>
    <col min="12819" max="12821" width="7.7109375" style="3" customWidth="1"/>
    <col min="12822" max="12822" width="10.5703125" style="3" customWidth="1"/>
    <col min="12823" max="12823" width="13.7109375" style="3" customWidth="1"/>
    <col min="12824" max="13050" width="28.7109375" style="3"/>
    <col min="13051" max="13052" width="0" style="3" hidden="1" customWidth="1"/>
    <col min="13053" max="13068" width="7.7109375" style="3" customWidth="1"/>
    <col min="13069" max="13069" width="8.7109375" style="3" customWidth="1"/>
    <col min="13070" max="13071" width="7.7109375" style="3" customWidth="1"/>
    <col min="13072" max="13072" width="5.42578125" style="3" customWidth="1"/>
    <col min="13073" max="13073" width="5.7109375" style="3" customWidth="1"/>
    <col min="13074" max="13074" width="9.7109375" style="3" customWidth="1"/>
    <col min="13075" max="13077" width="7.7109375" style="3" customWidth="1"/>
    <col min="13078" max="13078" width="10.5703125" style="3" customWidth="1"/>
    <col min="13079" max="13079" width="13.7109375" style="3" customWidth="1"/>
    <col min="13080" max="13306" width="28.7109375" style="3"/>
    <col min="13307" max="13308" width="0" style="3" hidden="1" customWidth="1"/>
    <col min="13309" max="13324" width="7.7109375" style="3" customWidth="1"/>
    <col min="13325" max="13325" width="8.7109375" style="3" customWidth="1"/>
    <col min="13326" max="13327" width="7.7109375" style="3" customWidth="1"/>
    <col min="13328" max="13328" width="5.42578125" style="3" customWidth="1"/>
    <col min="13329" max="13329" width="5.7109375" style="3" customWidth="1"/>
    <col min="13330" max="13330" width="9.7109375" style="3" customWidth="1"/>
    <col min="13331" max="13333" width="7.7109375" style="3" customWidth="1"/>
    <col min="13334" max="13334" width="10.5703125" style="3" customWidth="1"/>
    <col min="13335" max="13335" width="13.7109375" style="3" customWidth="1"/>
    <col min="13336" max="13562" width="28.7109375" style="3"/>
    <col min="13563" max="13564" width="0" style="3" hidden="1" customWidth="1"/>
    <col min="13565" max="13580" width="7.7109375" style="3" customWidth="1"/>
    <col min="13581" max="13581" width="8.7109375" style="3" customWidth="1"/>
    <col min="13582" max="13583" width="7.7109375" style="3" customWidth="1"/>
    <col min="13584" max="13584" width="5.42578125" style="3" customWidth="1"/>
    <col min="13585" max="13585" width="5.7109375" style="3" customWidth="1"/>
    <col min="13586" max="13586" width="9.7109375" style="3" customWidth="1"/>
    <col min="13587" max="13589" width="7.7109375" style="3" customWidth="1"/>
    <col min="13590" max="13590" width="10.5703125" style="3" customWidth="1"/>
    <col min="13591" max="13591" width="13.7109375" style="3" customWidth="1"/>
    <col min="13592" max="13818" width="28.7109375" style="3"/>
    <col min="13819" max="13820" width="0" style="3" hidden="1" customWidth="1"/>
    <col min="13821" max="13836" width="7.7109375" style="3" customWidth="1"/>
    <col min="13837" max="13837" width="8.7109375" style="3" customWidth="1"/>
    <col min="13838" max="13839" width="7.7109375" style="3" customWidth="1"/>
    <col min="13840" max="13840" width="5.42578125" style="3" customWidth="1"/>
    <col min="13841" max="13841" width="5.7109375" style="3" customWidth="1"/>
    <col min="13842" max="13842" width="9.7109375" style="3" customWidth="1"/>
    <col min="13843" max="13845" width="7.7109375" style="3" customWidth="1"/>
    <col min="13846" max="13846" width="10.5703125" style="3" customWidth="1"/>
    <col min="13847" max="13847" width="13.7109375" style="3" customWidth="1"/>
    <col min="13848" max="14074" width="28.7109375" style="3"/>
    <col min="14075" max="14076" width="0" style="3" hidden="1" customWidth="1"/>
    <col min="14077" max="14092" width="7.7109375" style="3" customWidth="1"/>
    <col min="14093" max="14093" width="8.7109375" style="3" customWidth="1"/>
    <col min="14094" max="14095" width="7.7109375" style="3" customWidth="1"/>
    <col min="14096" max="14096" width="5.42578125" style="3" customWidth="1"/>
    <col min="14097" max="14097" width="5.7109375" style="3" customWidth="1"/>
    <col min="14098" max="14098" width="9.7109375" style="3" customWidth="1"/>
    <col min="14099" max="14101" width="7.7109375" style="3" customWidth="1"/>
    <col min="14102" max="14102" width="10.5703125" style="3" customWidth="1"/>
    <col min="14103" max="14103" width="13.7109375" style="3" customWidth="1"/>
    <col min="14104" max="14330" width="28.7109375" style="3"/>
    <col min="14331" max="14332" width="0" style="3" hidden="1" customWidth="1"/>
    <col min="14333" max="14348" width="7.7109375" style="3" customWidth="1"/>
    <col min="14349" max="14349" width="8.7109375" style="3" customWidth="1"/>
    <col min="14350" max="14351" width="7.7109375" style="3" customWidth="1"/>
    <col min="14352" max="14352" width="5.42578125" style="3" customWidth="1"/>
    <col min="14353" max="14353" width="5.7109375" style="3" customWidth="1"/>
    <col min="14354" max="14354" width="9.7109375" style="3" customWidth="1"/>
    <col min="14355" max="14357" width="7.7109375" style="3" customWidth="1"/>
    <col min="14358" max="14358" width="10.5703125" style="3" customWidth="1"/>
    <col min="14359" max="14359" width="13.7109375" style="3" customWidth="1"/>
    <col min="14360" max="14586" width="28.7109375" style="3"/>
    <col min="14587" max="14588" width="0" style="3" hidden="1" customWidth="1"/>
    <col min="14589" max="14604" width="7.7109375" style="3" customWidth="1"/>
    <col min="14605" max="14605" width="8.7109375" style="3" customWidth="1"/>
    <col min="14606" max="14607" width="7.7109375" style="3" customWidth="1"/>
    <col min="14608" max="14608" width="5.42578125" style="3" customWidth="1"/>
    <col min="14609" max="14609" width="5.7109375" style="3" customWidth="1"/>
    <col min="14610" max="14610" width="9.7109375" style="3" customWidth="1"/>
    <col min="14611" max="14613" width="7.7109375" style="3" customWidth="1"/>
    <col min="14614" max="14614" width="10.5703125" style="3" customWidth="1"/>
    <col min="14615" max="14615" width="13.7109375" style="3" customWidth="1"/>
    <col min="14616" max="14842" width="28.7109375" style="3"/>
    <col min="14843" max="14844" width="0" style="3" hidden="1" customWidth="1"/>
    <col min="14845" max="14860" width="7.7109375" style="3" customWidth="1"/>
    <col min="14861" max="14861" width="8.7109375" style="3" customWidth="1"/>
    <col min="14862" max="14863" width="7.7109375" style="3" customWidth="1"/>
    <col min="14864" max="14864" width="5.42578125" style="3" customWidth="1"/>
    <col min="14865" max="14865" width="5.7109375" style="3" customWidth="1"/>
    <col min="14866" max="14866" width="9.7109375" style="3" customWidth="1"/>
    <col min="14867" max="14869" width="7.7109375" style="3" customWidth="1"/>
    <col min="14870" max="14870" width="10.5703125" style="3" customWidth="1"/>
    <col min="14871" max="14871" width="13.7109375" style="3" customWidth="1"/>
    <col min="14872" max="15098" width="28.7109375" style="3"/>
    <col min="15099" max="15100" width="0" style="3" hidden="1" customWidth="1"/>
    <col min="15101" max="15116" width="7.7109375" style="3" customWidth="1"/>
    <col min="15117" max="15117" width="8.7109375" style="3" customWidth="1"/>
    <col min="15118" max="15119" width="7.7109375" style="3" customWidth="1"/>
    <col min="15120" max="15120" width="5.42578125" style="3" customWidth="1"/>
    <col min="15121" max="15121" width="5.7109375" style="3" customWidth="1"/>
    <col min="15122" max="15122" width="9.7109375" style="3" customWidth="1"/>
    <col min="15123" max="15125" width="7.7109375" style="3" customWidth="1"/>
    <col min="15126" max="15126" width="10.5703125" style="3" customWidth="1"/>
    <col min="15127" max="15127" width="13.7109375" style="3" customWidth="1"/>
    <col min="15128" max="15354" width="28.7109375" style="3"/>
    <col min="15355" max="15356" width="0" style="3" hidden="1" customWidth="1"/>
    <col min="15357" max="15372" width="7.7109375" style="3" customWidth="1"/>
    <col min="15373" max="15373" width="8.7109375" style="3" customWidth="1"/>
    <col min="15374" max="15375" width="7.7109375" style="3" customWidth="1"/>
    <col min="15376" max="15376" width="5.42578125" style="3" customWidth="1"/>
    <col min="15377" max="15377" width="5.7109375" style="3" customWidth="1"/>
    <col min="15378" max="15378" width="9.7109375" style="3" customWidth="1"/>
    <col min="15379" max="15381" width="7.7109375" style="3" customWidth="1"/>
    <col min="15382" max="15382" width="10.5703125" style="3" customWidth="1"/>
    <col min="15383" max="15383" width="13.7109375" style="3" customWidth="1"/>
    <col min="15384" max="15610" width="28.7109375" style="3"/>
    <col min="15611" max="15612" width="0" style="3" hidden="1" customWidth="1"/>
    <col min="15613" max="15628" width="7.7109375" style="3" customWidth="1"/>
    <col min="15629" max="15629" width="8.7109375" style="3" customWidth="1"/>
    <col min="15630" max="15631" width="7.7109375" style="3" customWidth="1"/>
    <col min="15632" max="15632" width="5.42578125" style="3" customWidth="1"/>
    <col min="15633" max="15633" width="5.7109375" style="3" customWidth="1"/>
    <col min="15634" max="15634" width="9.7109375" style="3" customWidth="1"/>
    <col min="15635" max="15637" width="7.7109375" style="3" customWidth="1"/>
    <col min="15638" max="15638" width="10.5703125" style="3" customWidth="1"/>
    <col min="15639" max="15639" width="13.7109375" style="3" customWidth="1"/>
    <col min="15640" max="15866" width="28.7109375" style="3"/>
    <col min="15867" max="15868" width="0" style="3" hidden="1" customWidth="1"/>
    <col min="15869" max="15884" width="7.7109375" style="3" customWidth="1"/>
    <col min="15885" max="15885" width="8.7109375" style="3" customWidth="1"/>
    <col min="15886" max="15887" width="7.7109375" style="3" customWidth="1"/>
    <col min="15888" max="15888" width="5.42578125" style="3" customWidth="1"/>
    <col min="15889" max="15889" width="5.7109375" style="3" customWidth="1"/>
    <col min="15890" max="15890" width="9.7109375" style="3" customWidth="1"/>
    <col min="15891" max="15893" width="7.7109375" style="3" customWidth="1"/>
    <col min="15894" max="15894" width="10.5703125" style="3" customWidth="1"/>
    <col min="15895" max="15895" width="13.7109375" style="3" customWidth="1"/>
    <col min="15896" max="16122" width="28.7109375" style="3"/>
    <col min="16123" max="16124" width="0" style="3" hidden="1" customWidth="1"/>
    <col min="16125" max="16140" width="7.7109375" style="3" customWidth="1"/>
    <col min="16141" max="16141" width="8.7109375" style="3" customWidth="1"/>
    <col min="16142" max="16143" width="7.7109375" style="3" customWidth="1"/>
    <col min="16144" max="16144" width="5.42578125" style="3" customWidth="1"/>
    <col min="16145" max="16145" width="5.7109375" style="3" customWidth="1"/>
    <col min="16146" max="16146" width="9.7109375" style="3" customWidth="1"/>
    <col min="16147" max="16149" width="7.7109375" style="3" customWidth="1"/>
    <col min="16150" max="16150" width="10.5703125" style="3" customWidth="1"/>
    <col min="16151" max="16151" width="13.7109375" style="3" customWidth="1"/>
    <col min="16152" max="16384" width="28.7109375" style="3"/>
  </cols>
  <sheetData>
    <row r="1" spans="1:24" ht="12.75" x14ac:dyDescent="0.2">
      <c r="A1" s="107" t="s">
        <v>716</v>
      </c>
      <c r="S1" s="3"/>
    </row>
    <row r="2" spans="1:24" ht="15.75" x14ac:dyDescent="0.25">
      <c r="A2" s="78" t="s">
        <v>717</v>
      </c>
      <c r="S2" s="3"/>
    </row>
    <row r="3" spans="1:24" x14ac:dyDescent="0.2">
      <c r="S3" s="3"/>
    </row>
    <row r="4" spans="1:24" s="110" customFormat="1" ht="24" customHeight="1" x14ac:dyDescent="0.25">
      <c r="A4" s="108" t="s">
        <v>718</v>
      </c>
      <c r="B4" s="109">
        <v>2015</v>
      </c>
      <c r="C4" s="109">
        <v>2016</v>
      </c>
      <c r="D4" s="109">
        <v>2017</v>
      </c>
      <c r="E4" s="109">
        <v>2018</v>
      </c>
      <c r="F4" s="109">
        <v>2019</v>
      </c>
      <c r="G4" s="109">
        <v>2020</v>
      </c>
      <c r="H4" s="109">
        <v>2021</v>
      </c>
      <c r="I4" s="109">
        <v>2022</v>
      </c>
      <c r="J4" s="109">
        <v>2023</v>
      </c>
      <c r="K4" s="109">
        <v>2024</v>
      </c>
      <c r="L4" s="1051">
        <v>2025</v>
      </c>
      <c r="M4" s="1051"/>
      <c r="N4" s="1051"/>
      <c r="O4" s="1051"/>
      <c r="P4" s="1051"/>
      <c r="Q4" s="1052"/>
      <c r="R4" s="1053">
        <v>2025</v>
      </c>
      <c r="S4" s="109" t="s">
        <v>719</v>
      </c>
    </row>
    <row r="5" spans="1:24" ht="12.75" x14ac:dyDescent="0.2">
      <c r="A5" s="111"/>
      <c r="B5" s="112"/>
      <c r="C5" s="112"/>
      <c r="D5" s="112"/>
      <c r="E5" s="112"/>
      <c r="F5" s="112"/>
      <c r="G5" s="112"/>
      <c r="H5" s="109"/>
      <c r="I5" s="109"/>
      <c r="J5" s="109"/>
      <c r="K5" s="109"/>
      <c r="L5" s="113" t="s">
        <v>720</v>
      </c>
      <c r="M5" s="113" t="s">
        <v>801</v>
      </c>
      <c r="N5" s="113" t="s">
        <v>805</v>
      </c>
      <c r="O5" s="113" t="s">
        <v>809</v>
      </c>
      <c r="P5" s="113" t="s">
        <v>877</v>
      </c>
      <c r="Q5" s="113" t="s">
        <v>893</v>
      </c>
      <c r="R5" s="1053"/>
      <c r="S5" s="112"/>
    </row>
    <row r="6" spans="1:24" ht="12.75" x14ac:dyDescent="0.2">
      <c r="A6" s="114" t="s">
        <v>721</v>
      </c>
      <c r="B6" s="116">
        <v>18949.830560808099</v>
      </c>
      <c r="C6" s="115">
        <v>21825.521895734964</v>
      </c>
      <c r="D6" s="116">
        <v>27564.080812126456</v>
      </c>
      <c r="E6" s="116">
        <v>28904.416009361135</v>
      </c>
      <c r="F6" s="116">
        <v>28350.684823899439</v>
      </c>
      <c r="G6" s="116">
        <v>26123.679105276169</v>
      </c>
      <c r="H6" s="116">
        <v>39900.752947377376</v>
      </c>
      <c r="I6" s="116">
        <v>38278.009568540059</v>
      </c>
      <c r="J6" s="116">
        <v>42397.759463426599</v>
      </c>
      <c r="K6" s="116">
        <v>47933.740642889628</v>
      </c>
      <c r="L6" s="116">
        <v>4520.80006494176</v>
      </c>
      <c r="M6" s="116">
        <v>4119.5380011750804</v>
      </c>
      <c r="N6" s="116">
        <v>4851.1573767829404</v>
      </c>
      <c r="O6" s="116">
        <v>3927.79465703808</v>
      </c>
      <c r="P6" s="116">
        <v>4210.4692017787002</v>
      </c>
      <c r="Q6" s="116">
        <v>4432.4711187704497</v>
      </c>
      <c r="R6" s="117">
        <f>SUM(L6:Q6)</f>
        <v>26062.230420487012</v>
      </c>
      <c r="S6" s="118">
        <f>R6/$R$21</f>
        <v>0.65074780509557961</v>
      </c>
      <c r="U6" s="119"/>
      <c r="V6" s="120"/>
    </row>
    <row r="7" spans="1:24" ht="15" x14ac:dyDescent="0.25">
      <c r="A7" s="121" t="s">
        <v>722</v>
      </c>
      <c r="B7" s="123">
        <v>2302.3120998499999</v>
      </c>
      <c r="C7" s="122">
        <v>2216.6974723300004</v>
      </c>
      <c r="D7" s="123">
        <v>3368.8559341206242</v>
      </c>
      <c r="E7" s="123">
        <v>4038.7123166000001</v>
      </c>
      <c r="F7" s="123">
        <v>2975.0759458299995</v>
      </c>
      <c r="G7" s="123">
        <v>1584.22071568</v>
      </c>
      <c r="H7" s="123">
        <v>3710.7444173497797</v>
      </c>
      <c r="I7" s="123">
        <v>5904.7864427699997</v>
      </c>
      <c r="J7" s="123">
        <v>3938.8896587099998</v>
      </c>
      <c r="K7" s="123">
        <v>4001.16013501</v>
      </c>
      <c r="L7" s="123">
        <v>318.67986150000002</v>
      </c>
      <c r="M7" s="123">
        <v>379.25412896</v>
      </c>
      <c r="N7" s="123">
        <v>331.82806104000002</v>
      </c>
      <c r="O7" s="123">
        <v>183.80258585000001</v>
      </c>
      <c r="P7" s="123">
        <v>302.45983901</v>
      </c>
      <c r="Q7" s="123">
        <v>289.72245864000001</v>
      </c>
      <c r="R7" s="117">
        <f>SUM(L7:Q7)</f>
        <v>1805.7469350000001</v>
      </c>
      <c r="S7" s="124">
        <f>R7/$R$21</f>
        <v>4.5087693399625851E-2</v>
      </c>
      <c r="T7"/>
      <c r="U7" s="125"/>
      <c r="V7" s="125"/>
    </row>
    <row r="8" spans="1:24" ht="12.75" x14ac:dyDescent="0.2">
      <c r="A8" s="121" t="s">
        <v>723</v>
      </c>
      <c r="B8" s="123">
        <v>1456.9481840208098</v>
      </c>
      <c r="C8" s="122">
        <v>1269.2528809688454</v>
      </c>
      <c r="D8" s="123">
        <v>1788.5044791097578</v>
      </c>
      <c r="E8" s="123">
        <v>1938.0913107577067</v>
      </c>
      <c r="F8" s="123">
        <v>1928.8144243971005</v>
      </c>
      <c r="G8" s="123">
        <v>1542.1219648466483</v>
      </c>
      <c r="H8" s="123">
        <v>2335.2618808980737</v>
      </c>
      <c r="I8" s="123">
        <v>2385.5075464597107</v>
      </c>
      <c r="J8" s="123">
        <v>1141.9692877009643</v>
      </c>
      <c r="K8" s="123">
        <v>2287.9151538198112</v>
      </c>
      <c r="L8" s="123">
        <v>233.74699950140501</v>
      </c>
      <c r="M8" s="123">
        <v>327.40024431140802</v>
      </c>
      <c r="N8" s="123">
        <v>253.508813521403</v>
      </c>
      <c r="O8" s="123">
        <v>157.77774213140199</v>
      </c>
      <c r="P8" s="123">
        <v>114.807278761445</v>
      </c>
      <c r="Q8" s="123">
        <v>285.51279093147298</v>
      </c>
      <c r="R8" s="117">
        <f t="shared" ref="R8:R18" si="0">SUM(L8:Q8)</f>
        <v>1372.753869158536</v>
      </c>
      <c r="S8" s="124">
        <f t="shared" ref="S8:S17" si="1">R8/$R$21</f>
        <v>3.4276289975134398E-2</v>
      </c>
    </row>
    <row r="9" spans="1:24" ht="12.75" x14ac:dyDescent="0.2">
      <c r="A9" s="121" t="s">
        <v>724</v>
      </c>
      <c r="B9" s="123">
        <v>722.75178341913761</v>
      </c>
      <c r="C9" s="122">
        <v>877.92480364260894</v>
      </c>
      <c r="D9" s="123">
        <v>826.88744974230519</v>
      </c>
      <c r="E9" s="123">
        <v>762.26194427481914</v>
      </c>
      <c r="F9" s="123">
        <v>774.28455625376739</v>
      </c>
      <c r="G9" s="123">
        <v>731.13150029855365</v>
      </c>
      <c r="H9" s="123">
        <v>857.01118548560544</v>
      </c>
      <c r="I9" s="123">
        <v>1354.2156761705371</v>
      </c>
      <c r="J9" s="123">
        <v>970.67056791081325</v>
      </c>
      <c r="K9" s="123">
        <v>1228.6383591943502</v>
      </c>
      <c r="L9" s="123">
        <v>59.955858150205202</v>
      </c>
      <c r="M9" s="123">
        <v>27.8949375052668</v>
      </c>
      <c r="N9" s="123">
        <v>28.529493029901801</v>
      </c>
      <c r="O9" s="123">
        <v>31.199261056120999</v>
      </c>
      <c r="P9" s="123">
        <v>61.388652292304698</v>
      </c>
      <c r="Q9" s="123">
        <v>128.71400710186899</v>
      </c>
      <c r="R9" s="117">
        <f t="shared" si="0"/>
        <v>337.68220913566847</v>
      </c>
      <c r="S9" s="124">
        <f>R9/$R$21</f>
        <v>8.4315867394881405E-3</v>
      </c>
    </row>
    <row r="10" spans="1:24" ht="12.75" x14ac:dyDescent="0.2">
      <c r="A10" s="121" t="s">
        <v>725</v>
      </c>
      <c r="B10" s="123">
        <v>4390.5687832700005</v>
      </c>
      <c r="C10" s="122">
        <v>4686.0392679400002</v>
      </c>
      <c r="D10" s="123">
        <v>5103.0639328999996</v>
      </c>
      <c r="E10" s="123">
        <v>5867.3235235600005</v>
      </c>
      <c r="F10" s="123">
        <v>6298.8242</v>
      </c>
      <c r="G10" s="123">
        <v>6735.3891000000012</v>
      </c>
      <c r="H10" s="123">
        <v>7868.0211000000008</v>
      </c>
      <c r="I10" s="123">
        <v>8367.7086999999992</v>
      </c>
      <c r="J10" s="123">
        <v>9168.9701999999979</v>
      </c>
      <c r="K10" s="123">
        <v>11164.244799999999</v>
      </c>
      <c r="L10" s="123">
        <v>1141.4423999999999</v>
      </c>
      <c r="M10" s="123">
        <v>801.91449999999998</v>
      </c>
      <c r="N10" s="123">
        <v>712.68439999999998</v>
      </c>
      <c r="O10" s="123">
        <v>722.27</v>
      </c>
      <c r="P10" s="123">
        <v>751.9248</v>
      </c>
      <c r="Q10" s="123">
        <v>817.6191</v>
      </c>
      <c r="R10" s="117">
        <f t="shared" si="0"/>
        <v>4947.8552</v>
      </c>
      <c r="S10" s="124">
        <f t="shared" si="1"/>
        <v>0.12354299150082423</v>
      </c>
    </row>
    <row r="11" spans="1:24" ht="12.75" x14ac:dyDescent="0.2">
      <c r="A11" s="121" t="s">
        <v>726</v>
      </c>
      <c r="B11" s="123">
        <v>950.66641673000004</v>
      </c>
      <c r="C11" s="122">
        <v>926.43403205999994</v>
      </c>
      <c r="D11" s="126">
        <v>1088.6195671</v>
      </c>
      <c r="E11" s="126">
        <v>1374.83657644</v>
      </c>
      <c r="F11" s="126">
        <v>1614.1054000000001</v>
      </c>
      <c r="G11" s="126">
        <v>1316.1869000000002</v>
      </c>
      <c r="H11" s="123">
        <v>1515.5727999999997</v>
      </c>
      <c r="I11" s="123">
        <v>1639.1869000000002</v>
      </c>
      <c r="J11" s="123">
        <v>1777.4879000000001</v>
      </c>
      <c r="K11" s="123">
        <v>1318.5718999999999</v>
      </c>
      <c r="L11" s="123">
        <v>77.120199999999997</v>
      </c>
      <c r="M11" s="123">
        <v>137.48150000000001</v>
      </c>
      <c r="N11" s="123">
        <v>176.73740000000001</v>
      </c>
      <c r="O11" s="123">
        <v>270.47160000000002</v>
      </c>
      <c r="P11" s="123">
        <v>274.16849999999999</v>
      </c>
      <c r="Q11" s="123">
        <v>270.10300000000001</v>
      </c>
      <c r="R11" s="117">
        <f t="shared" si="0"/>
        <v>1206.0822000000001</v>
      </c>
      <c r="S11" s="124">
        <f t="shared" si="1"/>
        <v>3.011466523593807E-2</v>
      </c>
      <c r="V11" s="127"/>
      <c r="W11" s="127"/>
      <c r="X11" s="127"/>
    </row>
    <row r="12" spans="1:24" ht="12.75" x14ac:dyDescent="0.2">
      <c r="A12" s="121" t="s">
        <v>727</v>
      </c>
      <c r="B12" s="123">
        <v>1331.18</v>
      </c>
      <c r="C12" s="122">
        <v>1195.7920000000001</v>
      </c>
      <c r="D12" s="123">
        <v>1272.3398000000002</v>
      </c>
      <c r="E12" s="123">
        <v>1401.9002</v>
      </c>
      <c r="F12" s="123">
        <v>1354.8879000000002</v>
      </c>
      <c r="G12" s="123">
        <v>1006.5378999999998</v>
      </c>
      <c r="H12" s="123">
        <v>1564.9597000000001</v>
      </c>
      <c r="I12" s="123">
        <v>1872.8336999999999</v>
      </c>
      <c r="J12" s="123">
        <v>1602.3822</v>
      </c>
      <c r="K12" s="123">
        <v>1636.6473000000001</v>
      </c>
      <c r="L12" s="123">
        <v>138.1284</v>
      </c>
      <c r="M12" s="123">
        <v>144.21539999999999</v>
      </c>
      <c r="N12" s="123">
        <v>140.7217</v>
      </c>
      <c r="O12" s="123">
        <v>141.7482</v>
      </c>
      <c r="P12" s="123">
        <v>148.62039999999999</v>
      </c>
      <c r="Q12" s="123">
        <v>144.05340000000001</v>
      </c>
      <c r="R12" s="117">
        <f t="shared" si="0"/>
        <v>857.48749999999995</v>
      </c>
      <c r="S12" s="124">
        <f t="shared" si="1"/>
        <v>2.1410604523059408E-2</v>
      </c>
      <c r="V12" s="127"/>
      <c r="W12" s="127"/>
      <c r="X12" s="127"/>
    </row>
    <row r="13" spans="1:24" ht="15" x14ac:dyDescent="0.25">
      <c r="A13" s="121" t="s">
        <v>728</v>
      </c>
      <c r="B13" s="123">
        <v>352.98030000000006</v>
      </c>
      <c r="C13" s="122">
        <v>322.35929999999996</v>
      </c>
      <c r="D13" s="123">
        <v>343.81120000000004</v>
      </c>
      <c r="E13" s="123">
        <v>338.97039999999998</v>
      </c>
      <c r="F13" s="123">
        <v>321.73099999999999</v>
      </c>
      <c r="G13" s="123">
        <v>238.73949999999999</v>
      </c>
      <c r="H13" s="123">
        <v>279.96199999999999</v>
      </c>
      <c r="I13" s="123">
        <v>312.62270000000007</v>
      </c>
      <c r="J13" s="123">
        <v>289.55459999999994</v>
      </c>
      <c r="K13" s="123">
        <v>285.66390000000001</v>
      </c>
      <c r="L13" s="123">
        <v>19.8887</v>
      </c>
      <c r="M13" s="123">
        <v>20.459900000000001</v>
      </c>
      <c r="N13" s="123">
        <v>24.595700000000001</v>
      </c>
      <c r="O13" s="123">
        <v>21.706</v>
      </c>
      <c r="P13" s="123">
        <v>23.602499999999999</v>
      </c>
      <c r="Q13" s="123">
        <v>20.494</v>
      </c>
      <c r="R13" s="117">
        <f t="shared" si="0"/>
        <v>130.74680000000001</v>
      </c>
      <c r="S13" s="124">
        <f t="shared" si="1"/>
        <v>3.2646167173930167E-3</v>
      </c>
      <c r="U13"/>
      <c r="V13" s="127"/>
      <c r="W13" s="127"/>
      <c r="X13" s="127"/>
    </row>
    <row r="14" spans="1:24" ht="12.75" x14ac:dyDescent="0.2">
      <c r="A14" s="121" t="s">
        <v>729</v>
      </c>
      <c r="B14" s="123">
        <v>1405.9457</v>
      </c>
      <c r="C14" s="122">
        <v>1343.8012999999999</v>
      </c>
      <c r="D14" s="123">
        <v>1384.7514000000001</v>
      </c>
      <c r="E14" s="123">
        <v>1562.3111999999999</v>
      </c>
      <c r="F14" s="123">
        <v>1606.7089999999998</v>
      </c>
      <c r="G14" s="123">
        <v>1495.1142999999997</v>
      </c>
      <c r="H14" s="123">
        <v>1904.9823000000001</v>
      </c>
      <c r="I14" s="123">
        <v>2348.0658000000003</v>
      </c>
      <c r="J14" s="123">
        <v>1997.3895</v>
      </c>
      <c r="K14" s="123">
        <v>2191.9380999999998</v>
      </c>
      <c r="L14" s="123">
        <v>208.88200000000001</v>
      </c>
      <c r="M14" s="123">
        <v>176.29130000000001</v>
      </c>
      <c r="N14" s="123">
        <v>220.21539999999999</v>
      </c>
      <c r="O14" s="123">
        <v>196.15199999999999</v>
      </c>
      <c r="P14" s="123">
        <v>200.50389999999999</v>
      </c>
      <c r="Q14" s="123">
        <v>182.2851</v>
      </c>
      <c r="R14" s="117">
        <f t="shared" si="0"/>
        <v>1184.3297</v>
      </c>
      <c r="S14" s="124">
        <f t="shared" si="1"/>
        <v>2.9571527085366953E-2</v>
      </c>
      <c r="U14" s="125"/>
      <c r="V14" s="127"/>
      <c r="W14" s="127"/>
      <c r="X14" s="127"/>
    </row>
    <row r="15" spans="1:24" ht="12.75" x14ac:dyDescent="0.2">
      <c r="A15" s="114" t="s">
        <v>730</v>
      </c>
      <c r="B15" s="116">
        <v>698.46230000000003</v>
      </c>
      <c r="C15" s="115">
        <v>642.0874</v>
      </c>
      <c r="D15" s="115">
        <v>587.74400000000003</v>
      </c>
      <c r="E15" s="115">
        <v>629.21400000000006</v>
      </c>
      <c r="F15" s="115">
        <v>607.28660000000002</v>
      </c>
      <c r="G15" s="115">
        <v>446.36130000000009</v>
      </c>
      <c r="H15" s="115">
        <v>674.70120000000009</v>
      </c>
      <c r="I15" s="115">
        <v>1093.0475999999999</v>
      </c>
      <c r="J15" s="115">
        <v>1193.7030000000002</v>
      </c>
      <c r="K15" s="115">
        <v>1047.7665999999999</v>
      </c>
      <c r="L15" s="115">
        <v>81.202200000000005</v>
      </c>
      <c r="M15" s="115">
        <v>74.606200000000001</v>
      </c>
      <c r="N15" s="115">
        <v>82.916200000000003</v>
      </c>
      <c r="O15" s="115">
        <v>84.529600000000002</v>
      </c>
      <c r="P15" s="115">
        <v>74.235399999999998</v>
      </c>
      <c r="Q15" s="115">
        <v>92.945499999999996</v>
      </c>
      <c r="R15" s="117">
        <f>SUM(L15:Q15)</f>
        <v>490.43509999999998</v>
      </c>
      <c r="S15" s="118">
        <f>R15/$R$21</f>
        <v>1.224567351748812E-2</v>
      </c>
      <c r="U15" s="125"/>
      <c r="V15" s="127"/>
      <c r="W15" s="127"/>
      <c r="X15" s="127"/>
    </row>
    <row r="16" spans="1:24" ht="12.75" x14ac:dyDescent="0.2">
      <c r="A16" s="121" t="s">
        <v>731</v>
      </c>
      <c r="B16" s="122">
        <v>1080.6343999999999</v>
      </c>
      <c r="C16" s="122">
        <v>1085.3510000000001</v>
      </c>
      <c r="D16" s="122">
        <v>1272.5274999999997</v>
      </c>
      <c r="E16" s="122">
        <v>1324.7054000000001</v>
      </c>
      <c r="F16" s="122">
        <v>1309.9999000000003</v>
      </c>
      <c r="G16" s="122">
        <v>926.58539999999994</v>
      </c>
      <c r="H16" s="122">
        <v>1613.0619000000002</v>
      </c>
      <c r="I16" s="122">
        <v>1722.9959000000001</v>
      </c>
      <c r="J16" s="122">
        <v>1551.2221000000002</v>
      </c>
      <c r="K16" s="122">
        <v>1996.0064999999997</v>
      </c>
      <c r="L16" s="122">
        <v>186.16329999999999</v>
      </c>
      <c r="M16" s="122">
        <v>191.8622</v>
      </c>
      <c r="N16" s="122">
        <v>202.4785</v>
      </c>
      <c r="O16" s="122">
        <v>183.1626</v>
      </c>
      <c r="P16" s="122">
        <v>175.41630000000001</v>
      </c>
      <c r="Q16" s="122">
        <v>172.8013</v>
      </c>
      <c r="R16" s="117">
        <f t="shared" si="0"/>
        <v>1111.8842</v>
      </c>
      <c r="S16" s="124">
        <f t="shared" si="1"/>
        <v>2.7762635468899888E-2</v>
      </c>
      <c r="V16" s="128"/>
      <c r="W16" s="127"/>
      <c r="X16" s="127"/>
    </row>
    <row r="17" spans="1:24" ht="12.75" x14ac:dyDescent="0.2">
      <c r="A17" s="121" t="s">
        <v>732</v>
      </c>
      <c r="B17" s="122">
        <v>533.19579999999996</v>
      </c>
      <c r="C17" s="122">
        <v>450.20920000000001</v>
      </c>
      <c r="D17" s="122">
        <v>520.43029999999999</v>
      </c>
      <c r="E17" s="122">
        <v>590.50449999999989</v>
      </c>
      <c r="F17" s="122">
        <v>567.40030000000002</v>
      </c>
      <c r="G17" s="122">
        <v>460.96669999999995</v>
      </c>
      <c r="H17" s="122">
        <v>554.61720000000003</v>
      </c>
      <c r="I17" s="122">
        <v>648.63929999999993</v>
      </c>
      <c r="J17" s="122">
        <v>714.66710000000012</v>
      </c>
      <c r="K17" s="122">
        <v>735.18139999999994</v>
      </c>
      <c r="L17" s="122">
        <v>111.70180000000001</v>
      </c>
      <c r="M17" s="122">
        <v>53.511000000000003</v>
      </c>
      <c r="N17" s="122">
        <v>59.497100000000003</v>
      </c>
      <c r="O17" s="122">
        <v>61.351500000000001</v>
      </c>
      <c r="P17" s="122">
        <v>49.133099999999999</v>
      </c>
      <c r="Q17" s="122">
        <v>48.941800000000001</v>
      </c>
      <c r="R17" s="117">
        <f t="shared" si="0"/>
        <v>384.13630000000001</v>
      </c>
      <c r="S17" s="124">
        <f t="shared" si="1"/>
        <v>9.591498887448863E-3</v>
      </c>
      <c r="V17" s="127"/>
      <c r="W17" s="127"/>
      <c r="X17" s="127"/>
    </row>
    <row r="18" spans="1:24" ht="12.75" x14ac:dyDescent="0.2">
      <c r="A18" s="121" t="s">
        <v>733</v>
      </c>
      <c r="B18" s="122">
        <v>238.56881154000018</v>
      </c>
      <c r="C18" s="122">
        <v>246.9199812699996</v>
      </c>
      <c r="D18" s="122">
        <v>282.90954476000002</v>
      </c>
      <c r="E18" s="122">
        <v>339.35635251999986</v>
      </c>
      <c r="F18" s="122">
        <v>285.34625925000068</v>
      </c>
      <c r="G18" s="122">
        <v>214.55395779999964</v>
      </c>
      <c r="H18" s="122">
        <v>334.25265631999901</v>
      </c>
      <c r="I18" s="122">
        <v>411.61083547999965</v>
      </c>
      <c r="J18" s="122">
        <v>362.87795231000018</v>
      </c>
      <c r="K18" s="122">
        <v>344.45475316000164</v>
      </c>
      <c r="L18" s="122">
        <v>30.2811948100005</v>
      </c>
      <c r="M18" s="122">
        <v>27.763496630000169</v>
      </c>
      <c r="N18" s="122">
        <v>27.004587679999901</v>
      </c>
      <c r="O18" s="122">
        <v>27.007549589999932</v>
      </c>
      <c r="P18" s="122">
        <v>26.90204403999974</v>
      </c>
      <c r="Q18" s="122">
        <v>19.333890810000121</v>
      </c>
      <c r="R18" s="117">
        <f t="shared" si="0"/>
        <v>158.29276356000037</v>
      </c>
      <c r="S18" s="124">
        <f>R18/$R$21</f>
        <v>3.9524118537533409E-3</v>
      </c>
      <c r="V18" s="127"/>
      <c r="W18" s="127"/>
      <c r="X18" s="127"/>
    </row>
    <row r="19" spans="1:24" ht="12.75" x14ac:dyDescent="0.2">
      <c r="A19" s="121"/>
      <c r="B19" s="130"/>
      <c r="C19" s="131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9"/>
      <c r="S19" s="132"/>
      <c r="V19" s="127"/>
      <c r="W19" s="127"/>
      <c r="X19" s="127"/>
    </row>
    <row r="20" spans="1:24" ht="12.75" x14ac:dyDescent="0.2">
      <c r="A20" s="121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9"/>
      <c r="S20" s="133"/>
      <c r="V20" s="127"/>
      <c r="W20" s="127"/>
      <c r="X20" s="127"/>
    </row>
    <row r="21" spans="1:24" ht="12.75" x14ac:dyDescent="0.2">
      <c r="A21" s="134" t="s">
        <v>734</v>
      </c>
      <c r="B21" s="135">
        <f t="shared" ref="B21:S21" si="2">SUM(B6:B18)</f>
        <v>34414.045139638045</v>
      </c>
      <c r="C21" s="135">
        <f t="shared" si="2"/>
        <v>37088.390533946411</v>
      </c>
      <c r="D21" s="135">
        <f t="shared" si="2"/>
        <v>45404.52591985913</v>
      </c>
      <c r="E21" s="135">
        <f t="shared" si="2"/>
        <v>49072.603733513664</v>
      </c>
      <c r="F21" s="135">
        <f t="shared" si="2"/>
        <v>47995.15030963032</v>
      </c>
      <c r="G21" s="135">
        <f t="shared" si="2"/>
        <v>42821.588343901378</v>
      </c>
      <c r="H21" s="135">
        <f t="shared" si="2"/>
        <v>63113.901287430846</v>
      </c>
      <c r="I21" s="135">
        <f t="shared" si="2"/>
        <v>66339.2306694203</v>
      </c>
      <c r="J21" s="135">
        <f t="shared" si="2"/>
        <v>67107.543530058378</v>
      </c>
      <c r="K21" s="135">
        <f t="shared" si="2"/>
        <v>76171.929544073791</v>
      </c>
      <c r="L21" s="135">
        <f t="shared" si="2"/>
        <v>7127.9929789033704</v>
      </c>
      <c r="M21" s="135">
        <f t="shared" si="2"/>
        <v>6482.1928085817553</v>
      </c>
      <c r="N21" s="135">
        <f t="shared" si="2"/>
        <v>7111.8747320542434</v>
      </c>
      <c r="O21" s="135">
        <f t="shared" si="2"/>
        <v>6008.9732956656026</v>
      </c>
      <c r="P21" s="135">
        <f t="shared" si="2"/>
        <v>6413.6319158824481</v>
      </c>
      <c r="Q21" s="135">
        <f t="shared" si="2"/>
        <v>6904.9974662537916</v>
      </c>
      <c r="R21" s="135">
        <f>SUM(R6:R18)</f>
        <v>40049.663197341222</v>
      </c>
      <c r="S21" s="136">
        <f t="shared" si="2"/>
        <v>1</v>
      </c>
      <c r="V21" s="127"/>
      <c r="W21" s="127"/>
      <c r="X21" s="127"/>
    </row>
    <row r="22" spans="1:24" ht="12.75" x14ac:dyDescent="0.2">
      <c r="A22" s="137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9"/>
      <c r="S22" s="140"/>
      <c r="V22" s="141"/>
    </row>
    <row r="23" spans="1:24" ht="26.25" customHeight="1" x14ac:dyDescent="0.2">
      <c r="A23" s="142" t="s">
        <v>735</v>
      </c>
      <c r="B23" s="143">
        <f>B6+B15</f>
        <v>19648.292860808098</v>
      </c>
      <c r="C23" s="143">
        <f t="shared" ref="C23:M23" si="3">C6+C15</f>
        <v>22467.609295734965</v>
      </c>
      <c r="D23" s="143">
        <f t="shared" si="3"/>
        <v>28151.824812126455</v>
      </c>
      <c r="E23" s="143">
        <f t="shared" si="3"/>
        <v>29533.630009361135</v>
      </c>
      <c r="F23" s="143">
        <f t="shared" si="3"/>
        <v>28957.971423899438</v>
      </c>
      <c r="G23" s="143">
        <f t="shared" si="3"/>
        <v>26570.04040527617</v>
      </c>
      <c r="H23" s="143">
        <f t="shared" si="3"/>
        <v>40575.454147377379</v>
      </c>
      <c r="I23" s="143">
        <f t="shared" si="3"/>
        <v>39371.057168540057</v>
      </c>
      <c r="J23" s="143">
        <f t="shared" si="3"/>
        <v>43591.4624634266</v>
      </c>
      <c r="K23" s="143">
        <f t="shared" si="3"/>
        <v>48981.507242889631</v>
      </c>
      <c r="L23" s="143">
        <f>L6+L15</f>
        <v>4602.0022649417597</v>
      </c>
      <c r="M23" s="143">
        <f t="shared" si="3"/>
        <v>4194.1442011750805</v>
      </c>
      <c r="N23" s="143">
        <f>N6+N15</f>
        <v>4934.0735767829401</v>
      </c>
      <c r="O23" s="143">
        <f>O6+O15</f>
        <v>4012.3242570380798</v>
      </c>
      <c r="P23" s="143">
        <f t="shared" ref="P23:Q23" si="4">P6+P15</f>
        <v>4284.7046017786997</v>
      </c>
      <c r="Q23" s="143">
        <f t="shared" si="4"/>
        <v>4525.4166187704495</v>
      </c>
      <c r="R23" s="143">
        <f>R6+R15</f>
        <v>26552.665520487011</v>
      </c>
      <c r="S23" s="326">
        <f>+R23/R21</f>
        <v>0.66299347861306768</v>
      </c>
    </row>
    <row r="24" spans="1:24" ht="12.75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44"/>
      <c r="S24" s="144"/>
    </row>
    <row r="25" spans="1:24" ht="30" customHeight="1" x14ac:dyDescent="0.2">
      <c r="A25" s="1054" t="s">
        <v>894</v>
      </c>
      <c r="B25" s="1055"/>
      <c r="C25" s="1055"/>
      <c r="D25" s="1055"/>
      <c r="E25" s="1055"/>
      <c r="F25" s="1055"/>
      <c r="G25" s="1055"/>
      <c r="H25" s="1055"/>
      <c r="I25" s="1055"/>
      <c r="J25" s="1055"/>
      <c r="K25" s="1055"/>
      <c r="L25" s="1055"/>
      <c r="M25" s="1055"/>
      <c r="N25" s="1055"/>
      <c r="O25" s="1055"/>
      <c r="P25" s="1055"/>
      <c r="Q25" s="1055"/>
      <c r="R25" s="1055"/>
      <c r="S25" s="1055"/>
    </row>
    <row r="26" spans="1:24" ht="8.25" customHeight="1" x14ac:dyDescent="0.2">
      <c r="S26" s="3"/>
    </row>
    <row r="27" spans="1:24" customFormat="1" ht="15" x14ac:dyDescent="0.25"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R27" s="125"/>
      <c r="S27" s="125"/>
      <c r="T27" s="125"/>
    </row>
    <row r="28" spans="1:24" customFormat="1" ht="15" x14ac:dyDescent="0.25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45"/>
    </row>
    <row r="29" spans="1:24" customFormat="1" ht="15" x14ac:dyDescent="0.25">
      <c r="L29" s="2"/>
      <c r="M29" s="2"/>
      <c r="N29" s="2"/>
      <c r="O29" s="2"/>
      <c r="P29" s="2"/>
      <c r="Q29" s="2"/>
      <c r="R29" s="145"/>
    </row>
    <row r="30" spans="1:24" customFormat="1" ht="15" x14ac:dyDescent="0.25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25"/>
      <c r="M30" s="125"/>
      <c r="N30" s="125"/>
      <c r="O30" s="125"/>
      <c r="P30" s="125"/>
      <c r="Q30" s="125"/>
      <c r="R30" s="145"/>
    </row>
    <row r="31" spans="1:24" customFormat="1" ht="15" x14ac:dyDescent="0.25">
      <c r="C31" s="125"/>
      <c r="D31" s="125"/>
      <c r="E31" s="125"/>
      <c r="F31" s="125"/>
      <c r="G31" s="145"/>
      <c r="H31" s="145"/>
      <c r="I31" s="145"/>
      <c r="J31" s="145"/>
      <c r="K31" s="145"/>
      <c r="L31" s="125"/>
      <c r="M31" s="125"/>
      <c r="N31" s="125"/>
      <c r="O31" s="125"/>
      <c r="P31" s="125"/>
      <c r="Q31" s="125"/>
      <c r="R31" s="145"/>
    </row>
    <row r="32" spans="1:24" customFormat="1" ht="15" x14ac:dyDescent="0.25">
      <c r="C32" s="125"/>
      <c r="D32" s="125"/>
      <c r="E32" s="125"/>
      <c r="F32" s="125"/>
      <c r="G32" s="145"/>
      <c r="H32" s="145"/>
      <c r="I32" s="145"/>
      <c r="J32" s="145"/>
      <c r="K32" s="145"/>
      <c r="L32" s="125"/>
      <c r="M32" s="125"/>
      <c r="N32" s="125"/>
      <c r="O32" s="125"/>
      <c r="P32" s="125"/>
      <c r="Q32" s="125"/>
      <c r="R32" s="145"/>
    </row>
    <row r="33" spans="3:19" customFormat="1" ht="15" x14ac:dyDescent="0.25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45"/>
    </row>
    <row r="34" spans="3:19" customFormat="1" ht="15" x14ac:dyDescent="0.25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45"/>
    </row>
    <row r="35" spans="3:19" customFormat="1" ht="15" x14ac:dyDescent="0.25">
      <c r="R35" s="145"/>
    </row>
    <row r="36" spans="3:19" customFormat="1" ht="15" x14ac:dyDescent="0.25">
      <c r="R36" s="145"/>
    </row>
    <row r="37" spans="3:19" customFormat="1" ht="15" x14ac:dyDescent="0.25">
      <c r="R37" s="145"/>
    </row>
    <row r="38" spans="3:19" customFormat="1" ht="15" x14ac:dyDescent="0.25">
      <c r="R38" s="145"/>
    </row>
    <row r="39" spans="3:19" customFormat="1" ht="15" x14ac:dyDescent="0.25">
      <c r="R39" s="145"/>
    </row>
    <row r="40" spans="3:19" customFormat="1" ht="15" x14ac:dyDescent="0.25">
      <c r="R40" s="145"/>
    </row>
    <row r="41" spans="3:19" customFormat="1" ht="15" x14ac:dyDescent="0.25"/>
    <row r="42" spans="3:19" customFormat="1" ht="15" x14ac:dyDescent="0.25"/>
    <row r="43" spans="3:19" customFormat="1" ht="15" x14ac:dyDescent="0.25">
      <c r="R43" s="2"/>
      <c r="S43" s="2"/>
    </row>
    <row r="44" spans="3:19" customFormat="1" ht="15" x14ac:dyDescent="0.25"/>
    <row r="45" spans="3:19" customFormat="1" ht="15" x14ac:dyDescent="0.25"/>
    <row r="46" spans="3:19" customFormat="1" ht="15" x14ac:dyDescent="0.25"/>
    <row r="47" spans="3:19" customFormat="1" ht="15" x14ac:dyDescent="0.25"/>
    <row r="48" spans="3:19" customFormat="1" ht="15" x14ac:dyDescent="0.25"/>
    <row r="49" customFormat="1" ht="15" x14ac:dyDescent="0.25"/>
    <row r="50" customFormat="1" ht="15" x14ac:dyDescent="0.25"/>
  </sheetData>
  <mergeCells count="3">
    <mergeCell ref="L4:Q4"/>
    <mergeCell ref="R4:R5"/>
    <mergeCell ref="A25:S25"/>
  </mergeCells>
  <printOptions horizontalCentered="1" verticalCentered="1"/>
  <pageMargins left="0" right="0" top="0" bottom="0" header="0.31496062992125984" footer="0.31496062992125984"/>
  <pageSetup paperSize="9" scale="8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67E5-CDB0-4CA0-ABAB-8F0A1AEE8CB7}">
  <sheetPr>
    <tabColor rgb="FF00206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3.28515625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07" t="s">
        <v>736</v>
      </c>
    </row>
    <row r="2" spans="1:15" ht="17.25" customHeight="1" x14ac:dyDescent="0.25">
      <c r="A2" s="1056" t="s">
        <v>737</v>
      </c>
      <c r="B2" s="1056"/>
      <c r="C2" s="1056"/>
    </row>
    <row r="4" spans="1:15" x14ac:dyDescent="0.25">
      <c r="A4" s="148" t="s">
        <v>718</v>
      </c>
      <c r="B4" s="149" t="s">
        <v>882</v>
      </c>
      <c r="C4" s="150" t="s">
        <v>719</v>
      </c>
    </row>
    <row r="5" spans="1:15" ht="15.75" thickBot="1" x14ac:dyDescent="0.3">
      <c r="A5" s="151"/>
      <c r="B5" s="152"/>
      <c r="C5" s="152"/>
    </row>
    <row r="6" spans="1:15" ht="15.75" thickBot="1" x14ac:dyDescent="0.3">
      <c r="A6" s="153" t="s">
        <v>738</v>
      </c>
      <c r="B6" s="487">
        <f>SUM(B8:B16)</f>
        <v>26062.230420487031</v>
      </c>
      <c r="C6" s="154">
        <f>B6/$B$20</f>
        <v>0.98152972251988801</v>
      </c>
    </row>
    <row r="7" spans="1:15" x14ac:dyDescent="0.25">
      <c r="A7" s="130"/>
      <c r="B7" s="488"/>
      <c r="C7" s="155"/>
    </row>
    <row r="8" spans="1:15" x14ac:dyDescent="0.25">
      <c r="A8" s="121" t="s">
        <v>1</v>
      </c>
      <c r="B8" s="156">
        <v>12282.90838524</v>
      </c>
      <c r="C8" s="157">
        <f t="shared" ref="C8:C16" si="0">B8/$B$20</f>
        <v>0.46258664222478807</v>
      </c>
      <c r="N8"/>
    </row>
    <row r="9" spans="1:15" x14ac:dyDescent="0.25">
      <c r="A9" s="121" t="s">
        <v>2</v>
      </c>
      <c r="B9" s="156">
        <v>9600.0946109300003</v>
      </c>
      <c r="C9" s="157">
        <f t="shared" si="0"/>
        <v>0.36154918622098153</v>
      </c>
      <c r="N9"/>
      <c r="O9"/>
    </row>
    <row r="10" spans="1:15" x14ac:dyDescent="0.25">
      <c r="A10" s="121" t="s">
        <v>3</v>
      </c>
      <c r="B10" s="156">
        <v>1189.06792507</v>
      </c>
      <c r="C10" s="157">
        <f t="shared" si="0"/>
        <v>4.4781489984595343E-2</v>
      </c>
      <c r="N10"/>
      <c r="O10"/>
    </row>
    <row r="11" spans="1:15" x14ac:dyDescent="0.25">
      <c r="A11" s="121" t="s">
        <v>4</v>
      </c>
      <c r="B11" s="156">
        <v>75.9825783</v>
      </c>
      <c r="C11" s="157">
        <f t="shared" si="0"/>
        <v>2.8615800640193626E-3</v>
      </c>
      <c r="N11"/>
      <c r="O11"/>
    </row>
    <row r="12" spans="1:15" x14ac:dyDescent="0.25">
      <c r="A12" s="121" t="s">
        <v>272</v>
      </c>
      <c r="B12" s="156">
        <v>1158.67400043</v>
      </c>
      <c r="C12" s="157">
        <f t="shared" si="0"/>
        <v>4.3636824315660933E-2</v>
      </c>
      <c r="N12"/>
      <c r="O12"/>
    </row>
    <row r="13" spans="1:15" x14ac:dyDescent="0.25">
      <c r="A13" s="121" t="s">
        <v>273</v>
      </c>
      <c r="B13" s="156">
        <v>464.25236551</v>
      </c>
      <c r="C13" s="157">
        <f t="shared" si="0"/>
        <v>1.7484209453540567E-2</v>
      </c>
      <c r="N13"/>
      <c r="O13"/>
    </row>
    <row r="14" spans="1:15" x14ac:dyDescent="0.25">
      <c r="A14" s="121" t="s">
        <v>5</v>
      </c>
      <c r="B14" s="156">
        <v>494.24996896772404</v>
      </c>
      <c r="C14" s="157">
        <f t="shared" si="0"/>
        <v>1.8613949269476526E-2</v>
      </c>
      <c r="N14"/>
      <c r="O14"/>
    </row>
    <row r="15" spans="1:15" x14ac:dyDescent="0.25">
      <c r="A15" s="121" t="s">
        <v>739</v>
      </c>
      <c r="B15" s="156">
        <v>792.62707428930196</v>
      </c>
      <c r="C15" s="157">
        <f t="shared" si="0"/>
        <v>2.9851130150294742E-2</v>
      </c>
      <c r="N15"/>
      <c r="O15"/>
    </row>
    <row r="16" spans="1:15" ht="15.75" thickBot="1" x14ac:dyDescent="0.3">
      <c r="A16" s="121" t="s">
        <v>733</v>
      </c>
      <c r="B16" s="158">
        <v>4.3735117500000475</v>
      </c>
      <c r="C16" s="828">
        <f t="shared" si="0"/>
        <v>1.6471083653072841E-4</v>
      </c>
      <c r="N16"/>
      <c r="O16"/>
    </row>
    <row r="17" spans="1:15" ht="15.75" thickBot="1" x14ac:dyDescent="0.3">
      <c r="A17" s="121"/>
      <c r="B17" s="100"/>
      <c r="C17" s="133"/>
      <c r="N17"/>
      <c r="O17"/>
    </row>
    <row r="18" spans="1:15" ht="15.75" thickBot="1" x14ac:dyDescent="0.3">
      <c r="A18" s="159" t="s">
        <v>730</v>
      </c>
      <c r="B18" s="160">
        <v>490.43509999999998</v>
      </c>
      <c r="C18" s="161">
        <f>B18/$B$20</f>
        <v>1.8470277480112075E-2</v>
      </c>
      <c r="N18"/>
      <c r="O18"/>
    </row>
    <row r="19" spans="1:15" x14ac:dyDescent="0.25">
      <c r="A19" s="130"/>
      <c r="B19" s="130"/>
      <c r="C19" s="140"/>
      <c r="N19"/>
      <c r="O19"/>
    </row>
    <row r="20" spans="1:15" x14ac:dyDescent="0.25">
      <c r="A20" s="134" t="s">
        <v>735</v>
      </c>
      <c r="B20" s="162">
        <f>+B18+B6</f>
        <v>26552.665520487029</v>
      </c>
      <c r="C20" s="820">
        <f>+C6+C18</f>
        <v>1</v>
      </c>
      <c r="N20"/>
    </row>
    <row r="21" spans="1:15" x14ac:dyDescent="0.25">
      <c r="A21" s="163"/>
      <c r="B21" s="164"/>
      <c r="C21" s="165"/>
      <c r="N21"/>
    </row>
    <row r="22" spans="1:15" ht="41.25" customHeight="1" x14ac:dyDescent="0.25">
      <c r="A22" s="1057" t="s">
        <v>740</v>
      </c>
      <c r="B22" s="1057"/>
      <c r="C22" s="1057"/>
      <c r="N22"/>
    </row>
    <row r="23" spans="1:15" ht="18.75" customHeight="1" x14ac:dyDescent="0.25">
      <c r="N23"/>
    </row>
    <row r="24" spans="1:15" s="110" customFormat="1" ht="18" customHeight="1" thickBot="1" x14ac:dyDescent="0.3">
      <c r="A24" s="148" t="s">
        <v>718</v>
      </c>
      <c r="B24" s="149" t="s">
        <v>882</v>
      </c>
      <c r="C24" s="150" t="s">
        <v>719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66" t="s">
        <v>741</v>
      </c>
      <c r="B25" s="167">
        <f>SUM(B26:B35)</f>
        <v>26552.665520487029</v>
      </c>
      <c r="C25" s="168">
        <f>B25/$B$37</f>
        <v>0.66299347861306812</v>
      </c>
      <c r="N25"/>
    </row>
    <row r="26" spans="1:15" x14ac:dyDescent="0.25">
      <c r="A26" s="121" t="s">
        <v>1</v>
      </c>
      <c r="B26" s="156">
        <v>12282.90838524</v>
      </c>
      <c r="C26" s="169">
        <f>B26/$B$37</f>
        <v>0.30669192708855103</v>
      </c>
      <c r="D26" s="170"/>
      <c r="E26" s="170"/>
      <c r="N26"/>
    </row>
    <row r="27" spans="1:15" x14ac:dyDescent="0.25">
      <c r="A27" s="121" t="s">
        <v>2</v>
      </c>
      <c r="B27" s="156">
        <v>9600.0946109300003</v>
      </c>
      <c r="C27" s="169">
        <f t="shared" ref="C27:C35" si="1">B27/$B$37</f>
        <v>0.23970475266237251</v>
      </c>
      <c r="D27" s="170"/>
    </row>
    <row r="28" spans="1:15" x14ac:dyDescent="0.25">
      <c r="A28" s="121" t="s">
        <v>3</v>
      </c>
      <c r="B28" s="156">
        <v>1189.06792507</v>
      </c>
      <c r="C28" s="169">
        <f t="shared" si="1"/>
        <v>2.9689835822363137E-2</v>
      </c>
    </row>
    <row r="29" spans="1:15" x14ac:dyDescent="0.25">
      <c r="A29" s="121" t="s">
        <v>4</v>
      </c>
      <c r="B29" s="156">
        <v>75.9825783</v>
      </c>
      <c r="C29" s="169">
        <f t="shared" si="1"/>
        <v>1.8972089209740035E-3</v>
      </c>
    </row>
    <row r="30" spans="1:15" x14ac:dyDescent="0.25">
      <c r="A30" s="121" t="s">
        <v>272</v>
      </c>
      <c r="B30" s="156">
        <v>1158.67400043</v>
      </c>
      <c r="C30" s="169">
        <f t="shared" si="1"/>
        <v>2.8930929948667358E-2</v>
      </c>
    </row>
    <row r="31" spans="1:15" x14ac:dyDescent="0.25">
      <c r="A31" s="121" t="s">
        <v>273</v>
      </c>
      <c r="B31" s="156">
        <v>464.25236551</v>
      </c>
      <c r="C31" s="169">
        <f t="shared" si="1"/>
        <v>1.1591916846402352E-2</v>
      </c>
    </row>
    <row r="32" spans="1:15" x14ac:dyDescent="0.25">
      <c r="A32" s="121" t="s">
        <v>5</v>
      </c>
      <c r="B32" s="156">
        <v>494.24996896772404</v>
      </c>
      <c r="C32" s="169">
        <f t="shared" si="1"/>
        <v>1.2340926976897419E-2</v>
      </c>
    </row>
    <row r="33" spans="1:28" x14ac:dyDescent="0.25">
      <c r="A33" s="121" t="s">
        <v>739</v>
      </c>
      <c r="B33" s="156">
        <v>792.62707428930196</v>
      </c>
      <c r="C33" s="169">
        <f t="shared" si="1"/>
        <v>1.9791104618875351E-2</v>
      </c>
    </row>
    <row r="34" spans="1:28" x14ac:dyDescent="0.25">
      <c r="A34" s="121" t="s">
        <v>733</v>
      </c>
      <c r="B34" s="156">
        <v>4.3735117500000475</v>
      </c>
      <c r="C34" s="984">
        <f t="shared" si="1"/>
        <v>1.0920221047677604E-4</v>
      </c>
    </row>
    <row r="35" spans="1:28" ht="15.75" thickBot="1" x14ac:dyDescent="0.3">
      <c r="A35" s="121" t="s">
        <v>742</v>
      </c>
      <c r="B35" s="158">
        <v>490.43509999999998</v>
      </c>
      <c r="C35" s="171">
        <f t="shared" si="1"/>
        <v>1.224567351748812E-2</v>
      </c>
    </row>
    <row r="36" spans="1:28" x14ac:dyDescent="0.25">
      <c r="A36" s="121"/>
      <c r="B36" s="129"/>
      <c r="C36" s="73"/>
    </row>
    <row r="37" spans="1:28" x14ac:dyDescent="0.25">
      <c r="A37" s="134" t="s">
        <v>743</v>
      </c>
      <c r="B37" s="162">
        <v>40049.663197341222</v>
      </c>
      <c r="C37" s="136">
        <v>1</v>
      </c>
    </row>
    <row r="38" spans="1:28" x14ac:dyDescent="0.25">
      <c r="A38" s="137"/>
      <c r="B38" s="139"/>
      <c r="C38" s="140"/>
    </row>
    <row r="39" spans="1:28" ht="37.5" customHeight="1" x14ac:dyDescent="0.2">
      <c r="A39" s="1050" t="s">
        <v>895</v>
      </c>
      <c r="B39" s="1050"/>
      <c r="C39" s="1050"/>
      <c r="D39" s="172"/>
      <c r="E39" s="172"/>
      <c r="F39" s="172"/>
      <c r="G39" s="172"/>
      <c r="H39" s="172"/>
      <c r="I39" s="172"/>
      <c r="J39" s="1058"/>
      <c r="K39" s="1058"/>
      <c r="L39" s="1058"/>
      <c r="M39" s="1058"/>
      <c r="N39" s="1058"/>
      <c r="O39" s="1058"/>
      <c r="P39" s="1058"/>
      <c r="Q39" s="1058"/>
      <c r="R39" s="1058"/>
      <c r="S39" s="1058"/>
      <c r="T39" s="1058"/>
      <c r="U39" s="1058"/>
      <c r="V39" s="1058"/>
      <c r="W39" s="1058"/>
      <c r="X39" s="1058"/>
      <c r="Y39" s="1058"/>
      <c r="Z39" s="1058"/>
      <c r="AA39" s="1058"/>
      <c r="AB39" s="173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AF7D-71DE-4218-88EC-15832D6480F2}">
  <sheetPr>
    <tabColor rgb="FF002060"/>
  </sheetPr>
  <dimension ref="A1:I62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2" t="s">
        <v>524</v>
      </c>
    </row>
    <row r="2" spans="1:9" ht="15.75" x14ac:dyDescent="0.25">
      <c r="A2" s="78" t="s">
        <v>309</v>
      </c>
    </row>
    <row r="3" spans="1:9" ht="15" x14ac:dyDescent="0.25">
      <c r="H3"/>
    </row>
    <row r="4" spans="1:9" s="174" customFormat="1" ht="25.5" x14ac:dyDescent="0.25">
      <c r="A4" s="181" t="s">
        <v>209</v>
      </c>
      <c r="B4" s="182" t="s">
        <v>310</v>
      </c>
      <c r="C4" s="182" t="s">
        <v>311</v>
      </c>
      <c r="D4" s="182" t="s">
        <v>232</v>
      </c>
      <c r="E4" s="182" t="s">
        <v>312</v>
      </c>
      <c r="F4" s="182" t="s">
        <v>313</v>
      </c>
      <c r="G4" s="182" t="s">
        <v>252</v>
      </c>
      <c r="H4" s="182" t="s">
        <v>0</v>
      </c>
    </row>
    <row r="5" spans="1:9" ht="15" x14ac:dyDescent="0.25">
      <c r="A5" s="7">
        <v>2000</v>
      </c>
      <c r="B5" s="71">
        <v>364712526.12000012</v>
      </c>
      <c r="C5" s="71">
        <v>134006848.91999997</v>
      </c>
      <c r="D5" s="71">
        <v>53822253.689999998</v>
      </c>
      <c r="E5" s="71">
        <v>235452422.21999991</v>
      </c>
      <c r="F5" s="71">
        <v>47233302.030000009</v>
      </c>
      <c r="G5" s="71">
        <v>179336590.8900004</v>
      </c>
      <c r="H5" s="71">
        <f t="shared" ref="H5:H29" si="0">SUM(B5:G5)</f>
        <v>1014563943.8700004</v>
      </c>
      <c r="I5" s="183"/>
    </row>
    <row r="6" spans="1:9" ht="15" x14ac:dyDescent="0.25">
      <c r="A6" s="7">
        <v>2001</v>
      </c>
      <c r="B6" s="71">
        <v>203780068.22999948</v>
      </c>
      <c r="C6" s="71">
        <v>439041747.33000058</v>
      </c>
      <c r="D6" s="71">
        <v>75252292.319999933</v>
      </c>
      <c r="E6" s="71">
        <v>347989505.91000021</v>
      </c>
      <c r="F6" s="71">
        <v>127548743.10000023</v>
      </c>
      <c r="G6" s="71">
        <v>215782072.97999948</v>
      </c>
      <c r="H6" s="71">
        <f t="shared" si="0"/>
        <v>1409394429.8699999</v>
      </c>
      <c r="I6" s="183"/>
    </row>
    <row r="7" spans="1:9" ht="15" x14ac:dyDescent="0.25">
      <c r="A7" s="7">
        <v>2002</v>
      </c>
      <c r="B7" s="71">
        <v>87638713.829999954</v>
      </c>
      <c r="C7" s="71">
        <v>96554213.75999999</v>
      </c>
      <c r="D7" s="71">
        <v>48579876.359999985</v>
      </c>
      <c r="E7" s="71">
        <v>124155763.47</v>
      </c>
      <c r="F7" s="71">
        <v>29345194.620000031</v>
      </c>
      <c r="G7" s="71">
        <v>42398073.809999876</v>
      </c>
      <c r="H7" s="71">
        <f t="shared" si="0"/>
        <v>428671835.84999985</v>
      </c>
      <c r="I7" s="183"/>
    </row>
    <row r="8" spans="1:9" ht="15" x14ac:dyDescent="0.25">
      <c r="A8" s="7">
        <v>2003</v>
      </c>
      <c r="B8" s="71">
        <v>43234624.949999988</v>
      </c>
      <c r="C8" s="71">
        <v>49350861.299999982</v>
      </c>
      <c r="D8" s="71">
        <v>29833129.169999987</v>
      </c>
      <c r="E8" s="71">
        <v>53040772.680000022</v>
      </c>
      <c r="F8" s="71">
        <v>18433272.120000005</v>
      </c>
      <c r="G8" s="71">
        <v>41018095.919999979</v>
      </c>
      <c r="H8" s="71">
        <f t="shared" si="0"/>
        <v>234910756.13999996</v>
      </c>
      <c r="I8" s="183"/>
    </row>
    <row r="9" spans="1:9" ht="15" x14ac:dyDescent="0.25">
      <c r="A9" s="7">
        <v>2004</v>
      </c>
      <c r="B9" s="71">
        <v>64309154.81999997</v>
      </c>
      <c r="C9" s="71">
        <v>56722253.309999987</v>
      </c>
      <c r="D9" s="71">
        <v>47032188.569999918</v>
      </c>
      <c r="E9" s="71">
        <v>46008521.460000046</v>
      </c>
      <c r="F9" s="71">
        <v>12574359.299999999</v>
      </c>
      <c r="G9" s="71">
        <v>94914086.610000089</v>
      </c>
      <c r="H9" s="71">
        <f t="shared" si="0"/>
        <v>321560564.06999999</v>
      </c>
      <c r="I9" s="183"/>
    </row>
    <row r="10" spans="1:9" ht="15" x14ac:dyDescent="0.25">
      <c r="A10" s="7">
        <v>2005</v>
      </c>
      <c r="B10" s="71">
        <v>30458306.190000027</v>
      </c>
      <c r="C10" s="71">
        <v>161210850.65999982</v>
      </c>
      <c r="D10" s="71">
        <v>83709674.33999975</v>
      </c>
      <c r="E10" s="71">
        <v>252961181.4899998</v>
      </c>
      <c r="F10" s="71">
        <v>29544632.010000087</v>
      </c>
      <c r="G10" s="71">
        <v>277352585.40000004</v>
      </c>
      <c r="H10" s="71">
        <f t="shared" si="0"/>
        <v>835237230.08999944</v>
      </c>
      <c r="I10" s="183"/>
    </row>
    <row r="11" spans="1:9" ht="15" x14ac:dyDescent="0.25">
      <c r="A11" s="7">
        <v>2006</v>
      </c>
      <c r="B11" s="71">
        <v>63538746.300000064</v>
      </c>
      <c r="C11" s="71">
        <v>124092577.56000002</v>
      </c>
      <c r="D11" s="71">
        <v>102387498.9300001</v>
      </c>
      <c r="E11" s="71">
        <v>640626630.36000013</v>
      </c>
      <c r="F11" s="71">
        <v>64837125.059999898</v>
      </c>
      <c r="G11" s="71">
        <v>273461734.01999992</v>
      </c>
      <c r="H11" s="71">
        <f t="shared" si="0"/>
        <v>1268944312.2300003</v>
      </c>
      <c r="I11" s="183"/>
    </row>
    <row r="12" spans="1:9" ht="15" x14ac:dyDescent="0.25">
      <c r="A12" s="7">
        <v>2007</v>
      </c>
      <c r="B12" s="71">
        <v>63768993.810000047</v>
      </c>
      <c r="C12" s="71">
        <v>125551261.50000018</v>
      </c>
      <c r="D12" s="71">
        <v>136592095.34999964</v>
      </c>
      <c r="E12" s="71">
        <v>336788377.42000014</v>
      </c>
      <c r="F12" s="71">
        <v>50179972.590000123</v>
      </c>
      <c r="G12" s="71">
        <v>197918361.39000002</v>
      </c>
      <c r="H12" s="71">
        <f t="shared" si="0"/>
        <v>910799062.06000006</v>
      </c>
      <c r="I12" s="183"/>
    </row>
    <row r="13" spans="1:9" ht="15" x14ac:dyDescent="0.25">
      <c r="A13" s="7">
        <v>2008</v>
      </c>
      <c r="B13" s="71">
        <v>141038943.87999985</v>
      </c>
      <c r="C13" s="71">
        <v>176688011.64000005</v>
      </c>
      <c r="D13" s="71">
        <v>167839351.1599997</v>
      </c>
      <c r="E13" s="71">
        <v>321482441.06999975</v>
      </c>
      <c r="F13" s="71">
        <v>131980227.86999997</v>
      </c>
      <c r="G13" s="71">
        <v>328783685.63</v>
      </c>
      <c r="H13" s="71">
        <f t="shared" si="0"/>
        <v>1267812661.2499993</v>
      </c>
      <c r="I13" s="183"/>
    </row>
    <row r="14" spans="1:9" ht="15" x14ac:dyDescent="0.25">
      <c r="A14" s="7">
        <v>2009</v>
      </c>
      <c r="B14" s="71">
        <v>319825374.36999983</v>
      </c>
      <c r="C14" s="71">
        <v>499659326.55999994</v>
      </c>
      <c r="D14" s="71">
        <v>393600073.86000025</v>
      </c>
      <c r="E14" s="71">
        <v>376380329.33999991</v>
      </c>
      <c r="F14" s="71">
        <v>196060821.38999999</v>
      </c>
      <c r="G14" s="71">
        <v>504747514.43999952</v>
      </c>
      <c r="H14" s="71">
        <f t="shared" si="0"/>
        <v>2290273439.9599996</v>
      </c>
      <c r="I14" s="183"/>
    </row>
    <row r="15" spans="1:9" ht="15" x14ac:dyDescent="0.25">
      <c r="A15" s="7">
        <v>2010</v>
      </c>
      <c r="B15" s="71">
        <v>416011992.68000019</v>
      </c>
      <c r="C15" s="71">
        <v>518078947.40000021</v>
      </c>
      <c r="D15" s="71">
        <v>615815226.54999876</v>
      </c>
      <c r="E15" s="71">
        <v>827591968.73000026</v>
      </c>
      <c r="F15" s="71">
        <v>510276007.16999948</v>
      </c>
      <c r="G15" s="71">
        <v>443780328.36000031</v>
      </c>
      <c r="H15" s="71">
        <f t="shared" si="0"/>
        <v>3331554470.8899994</v>
      </c>
      <c r="I15" s="183"/>
    </row>
    <row r="16" spans="1:9" ht="15" x14ac:dyDescent="0.25">
      <c r="A16" s="7">
        <v>2011</v>
      </c>
      <c r="B16" s="71">
        <v>1124827734.0299997</v>
      </c>
      <c r="C16" s="71">
        <v>776151268.41000021</v>
      </c>
      <c r="D16" s="71">
        <v>869366743.73000002</v>
      </c>
      <c r="E16" s="71">
        <v>1406825781.3400002</v>
      </c>
      <c r="F16" s="71">
        <v>788187748.4199996</v>
      </c>
      <c r="G16" s="71">
        <v>1412256087.950001</v>
      </c>
      <c r="H16" s="71">
        <f t="shared" si="0"/>
        <v>6377615363.8800011</v>
      </c>
      <c r="I16" s="183">
        <f t="shared" ref="I16:I30" si="1">+H16/1000000</f>
        <v>6377.6153638800015</v>
      </c>
    </row>
    <row r="17" spans="1:9" ht="15" x14ac:dyDescent="0.25">
      <c r="A17" s="7">
        <v>2012</v>
      </c>
      <c r="B17" s="71">
        <v>1140068754.6699998</v>
      </c>
      <c r="C17" s="71">
        <v>525257849.70999998</v>
      </c>
      <c r="D17" s="71">
        <v>905401645.29999936</v>
      </c>
      <c r="E17" s="71">
        <v>1797233970.0200005</v>
      </c>
      <c r="F17" s="71">
        <v>638740607.01000047</v>
      </c>
      <c r="G17" s="71">
        <v>2491504592.8899927</v>
      </c>
      <c r="H17" s="71">
        <f t="shared" si="0"/>
        <v>7498207419.5999928</v>
      </c>
      <c r="I17" s="183">
        <f t="shared" si="1"/>
        <v>7498.207419599993</v>
      </c>
    </row>
    <row r="18" spans="1:9" ht="15" x14ac:dyDescent="0.25">
      <c r="A18" s="7">
        <v>2013</v>
      </c>
      <c r="B18" s="71">
        <v>1419197207.8400004</v>
      </c>
      <c r="C18" s="71">
        <v>789358143.50000012</v>
      </c>
      <c r="D18" s="71">
        <v>776418374.67000091</v>
      </c>
      <c r="E18" s="71">
        <v>1807744001.009999</v>
      </c>
      <c r="F18" s="71">
        <v>404548164.9399997</v>
      </c>
      <c r="G18" s="71">
        <v>3719281155.8200016</v>
      </c>
      <c r="H18" s="71">
        <f t="shared" si="0"/>
        <v>8916547047.7800026</v>
      </c>
      <c r="I18" s="183">
        <f t="shared" si="1"/>
        <v>8916.5470477800027</v>
      </c>
    </row>
    <row r="19" spans="1:9" ht="15" x14ac:dyDescent="0.25">
      <c r="A19" s="7">
        <v>2014</v>
      </c>
      <c r="B19" s="71">
        <v>889682461.03000033</v>
      </c>
      <c r="C19" s="71">
        <v>557607616.26999998</v>
      </c>
      <c r="D19" s="71">
        <v>625458907.48999929</v>
      </c>
      <c r="E19" s="71">
        <v>1463521224.1100011</v>
      </c>
      <c r="F19" s="71">
        <v>420086094.83999974</v>
      </c>
      <c r="G19" s="71">
        <v>4122853397.7500048</v>
      </c>
      <c r="H19" s="71">
        <f t="shared" si="0"/>
        <v>8079209701.4900055</v>
      </c>
      <c r="I19" s="183">
        <f t="shared" si="1"/>
        <v>8079.2097014900055</v>
      </c>
    </row>
    <row r="20" spans="1:9" ht="15" x14ac:dyDescent="0.25">
      <c r="A20" s="7">
        <v>2015</v>
      </c>
      <c r="B20" s="71">
        <v>450720609.94000012</v>
      </c>
      <c r="C20" s="71">
        <v>669233734.78000033</v>
      </c>
      <c r="D20" s="71">
        <v>534697097.47999895</v>
      </c>
      <c r="E20" s="71">
        <v>1232816024.8499999</v>
      </c>
      <c r="F20" s="71">
        <v>382972373.1700002</v>
      </c>
      <c r="G20" s="71">
        <v>3599226251.0099983</v>
      </c>
      <c r="H20" s="71">
        <f t="shared" si="0"/>
        <v>6869666091.2299976</v>
      </c>
      <c r="I20" s="183">
        <f t="shared" si="1"/>
        <v>6869.6660912299976</v>
      </c>
    </row>
    <row r="21" spans="1:9" ht="15" x14ac:dyDescent="0.25">
      <c r="A21" s="7">
        <v>2016</v>
      </c>
      <c r="B21" s="71">
        <v>237703532.27000001</v>
      </c>
      <c r="C21" s="71">
        <v>387143433.51999998</v>
      </c>
      <c r="D21" s="71">
        <v>377551376.2899999</v>
      </c>
      <c r="E21" s="71">
        <v>1079252658.4899998</v>
      </c>
      <c r="F21" s="71">
        <v>349652787.1499998</v>
      </c>
      <c r="G21" s="71">
        <v>902845057.49999917</v>
      </c>
      <c r="H21" s="71">
        <f t="shared" si="0"/>
        <v>3334148845.2199984</v>
      </c>
      <c r="I21" s="183">
        <f t="shared" si="1"/>
        <v>3334.1488452199983</v>
      </c>
    </row>
    <row r="22" spans="1:9" ht="15" x14ac:dyDescent="0.25">
      <c r="A22" s="7">
        <v>2017</v>
      </c>
      <c r="B22" s="71">
        <v>288314529.44000012</v>
      </c>
      <c r="C22" s="71">
        <v>491458082.57000047</v>
      </c>
      <c r="D22" s="71">
        <v>495686430.17999989</v>
      </c>
      <c r="E22" s="71">
        <v>1587837378.2599983</v>
      </c>
      <c r="F22" s="71">
        <v>389701252.76999968</v>
      </c>
      <c r="G22" s="71">
        <v>721739161.80000007</v>
      </c>
      <c r="H22" s="71">
        <f t="shared" si="0"/>
        <v>3974736835.0199986</v>
      </c>
      <c r="I22" s="183">
        <f t="shared" si="1"/>
        <v>3974.7368350199986</v>
      </c>
    </row>
    <row r="23" spans="1:9" ht="15" x14ac:dyDescent="0.25">
      <c r="A23" s="7">
        <v>2018</v>
      </c>
      <c r="B23" s="71">
        <v>1425051440.4699998</v>
      </c>
      <c r="C23" s="71">
        <v>656187528.79000008</v>
      </c>
      <c r="D23" s="71">
        <v>430991600.36000037</v>
      </c>
      <c r="E23" s="71">
        <v>1079993174.7299998</v>
      </c>
      <c r="F23" s="71">
        <v>755185111.21000004</v>
      </c>
      <c r="G23" s="71">
        <v>607224592.74000001</v>
      </c>
      <c r="H23" s="71">
        <f t="shared" si="0"/>
        <v>4954633448.2999992</v>
      </c>
      <c r="I23" s="183">
        <f t="shared" si="1"/>
        <v>4954.6334482999991</v>
      </c>
    </row>
    <row r="24" spans="1:9" ht="15" x14ac:dyDescent="0.25">
      <c r="A24" s="7">
        <v>2019</v>
      </c>
      <c r="B24" s="71">
        <v>1337050021</v>
      </c>
      <c r="C24" s="71">
        <v>1039611189</v>
      </c>
      <c r="D24" s="71">
        <v>355394579.89999998</v>
      </c>
      <c r="E24" s="71">
        <v>1332676908</v>
      </c>
      <c r="F24" s="71">
        <v>1117881994</v>
      </c>
      <c r="G24" s="71">
        <v>720005678</v>
      </c>
      <c r="H24" s="71">
        <f t="shared" si="0"/>
        <v>5902620369.8999996</v>
      </c>
      <c r="I24" s="183">
        <f t="shared" si="1"/>
        <v>5902.6203698999998</v>
      </c>
    </row>
    <row r="25" spans="1:9" ht="15" x14ac:dyDescent="0.25">
      <c r="A25" s="7">
        <v>2020</v>
      </c>
      <c r="B25" s="71">
        <v>1431735521</v>
      </c>
      <c r="C25" s="71">
        <v>741526628</v>
      </c>
      <c r="D25" s="71">
        <v>215286136</v>
      </c>
      <c r="E25" s="71">
        <v>856591270</v>
      </c>
      <c r="F25" s="71">
        <v>389591504</v>
      </c>
      <c r="G25" s="71">
        <v>674442065</v>
      </c>
      <c r="H25" s="71">
        <f t="shared" si="0"/>
        <v>4309173124</v>
      </c>
      <c r="I25" s="183">
        <f t="shared" si="1"/>
        <v>4309.1731239999999</v>
      </c>
    </row>
    <row r="26" spans="1:9" ht="15" x14ac:dyDescent="0.25">
      <c r="A26" s="7">
        <v>2021</v>
      </c>
      <c r="B26" s="71">
        <v>1395092174</v>
      </c>
      <c r="C26" s="71">
        <v>737787832</v>
      </c>
      <c r="D26" s="71">
        <v>328981420</v>
      </c>
      <c r="E26" s="71">
        <v>1339605552</v>
      </c>
      <c r="F26" s="71">
        <v>597146964</v>
      </c>
      <c r="G26" s="71">
        <v>756728321</v>
      </c>
      <c r="H26" s="71">
        <f t="shared" si="0"/>
        <v>5155342263</v>
      </c>
      <c r="I26" s="183">
        <f t="shared" si="1"/>
        <v>5155.3422629999995</v>
      </c>
    </row>
    <row r="27" spans="1:9" ht="15" x14ac:dyDescent="0.25">
      <c r="A27" s="7">
        <v>2022</v>
      </c>
      <c r="B27" s="71">
        <v>1335887370</v>
      </c>
      <c r="C27" s="71">
        <v>684819598</v>
      </c>
      <c r="D27" s="71">
        <v>423126277</v>
      </c>
      <c r="E27" s="71">
        <v>1253024046</v>
      </c>
      <c r="F27" s="71">
        <v>937242150</v>
      </c>
      <c r="G27" s="71">
        <v>609897877</v>
      </c>
      <c r="H27" s="71">
        <f t="shared" si="0"/>
        <v>5243997318</v>
      </c>
      <c r="I27" s="183">
        <f t="shared" si="1"/>
        <v>5243.9973179999997</v>
      </c>
    </row>
    <row r="28" spans="1:9" ht="15" x14ac:dyDescent="0.25">
      <c r="A28" s="7">
        <v>2023</v>
      </c>
      <c r="B28" s="71">
        <v>1236526450</v>
      </c>
      <c r="C28" s="71">
        <v>854962191</v>
      </c>
      <c r="D28" s="71">
        <v>443170499</v>
      </c>
      <c r="E28" s="71">
        <v>1143261760</v>
      </c>
      <c r="F28" s="71">
        <v>928362003</v>
      </c>
      <c r="G28" s="71">
        <v>329806206</v>
      </c>
      <c r="H28" s="71">
        <f t="shared" si="0"/>
        <v>4936089109</v>
      </c>
      <c r="I28" s="183">
        <f t="shared" si="1"/>
        <v>4936.0891089999996</v>
      </c>
    </row>
    <row r="29" spans="1:9" ht="15" x14ac:dyDescent="0.25">
      <c r="A29" s="7">
        <v>2024</v>
      </c>
      <c r="B29" s="71">
        <v>1099205413</v>
      </c>
      <c r="C29" s="71">
        <v>994138177</v>
      </c>
      <c r="D29" s="71">
        <v>568858155</v>
      </c>
      <c r="E29" s="71">
        <v>1130689830</v>
      </c>
      <c r="F29" s="71">
        <v>727839351</v>
      </c>
      <c r="G29" s="71">
        <v>490086370</v>
      </c>
      <c r="H29" s="71">
        <f t="shared" si="0"/>
        <v>5010817296</v>
      </c>
      <c r="I29" s="183">
        <f t="shared" si="1"/>
        <v>5010.8172960000002</v>
      </c>
    </row>
    <row r="30" spans="1:9" s="186" customFormat="1" ht="25.5" x14ac:dyDescent="0.25">
      <c r="A30" s="184" t="s">
        <v>908</v>
      </c>
      <c r="B30" s="185">
        <f>SUM(B31:B37)</f>
        <v>580545347</v>
      </c>
      <c r="C30" s="185">
        <f t="shared" ref="C30:G30" si="2">SUM(C31:C37)</f>
        <v>473006315</v>
      </c>
      <c r="D30" s="185">
        <f t="shared" si="2"/>
        <v>392240006</v>
      </c>
      <c r="E30" s="185">
        <f t="shared" si="2"/>
        <v>664643938</v>
      </c>
      <c r="F30" s="185">
        <f t="shared" si="2"/>
        <v>420225734</v>
      </c>
      <c r="G30" s="185">
        <f t="shared" si="2"/>
        <v>292423432</v>
      </c>
      <c r="H30" s="185">
        <f>SUM(B30:G30)</f>
        <v>2823084772</v>
      </c>
      <c r="I30" s="183">
        <f t="shared" si="1"/>
        <v>2823.0847720000002</v>
      </c>
    </row>
    <row r="31" spans="1:9" x14ac:dyDescent="0.2">
      <c r="A31" s="187" t="s">
        <v>274</v>
      </c>
      <c r="B31" s="71">
        <v>78512513</v>
      </c>
      <c r="C31" s="71">
        <v>59848133</v>
      </c>
      <c r="D31" s="71">
        <v>39454134</v>
      </c>
      <c r="E31" s="71">
        <v>61344731</v>
      </c>
      <c r="F31" s="71">
        <v>69188866</v>
      </c>
      <c r="G31" s="71">
        <v>56746116</v>
      </c>
      <c r="H31" s="71">
        <f>SUM(B31:G31)</f>
        <v>365094493</v>
      </c>
      <c r="I31" s="188"/>
    </row>
    <row r="32" spans="1:9" x14ac:dyDescent="0.2">
      <c r="A32" s="187" t="s">
        <v>695</v>
      </c>
      <c r="B32" s="71">
        <v>60304239</v>
      </c>
      <c r="C32" s="71">
        <v>42226894</v>
      </c>
      <c r="D32" s="71">
        <v>38901355</v>
      </c>
      <c r="E32" s="71">
        <v>65764881</v>
      </c>
      <c r="F32" s="71">
        <v>42604417</v>
      </c>
      <c r="G32" s="71">
        <v>32446533</v>
      </c>
      <c r="H32" s="71">
        <f t="shared" ref="H32:H37" si="3">SUM(B32:G32)</f>
        <v>282248319</v>
      </c>
      <c r="I32" s="188"/>
    </row>
    <row r="33" spans="1:9" x14ac:dyDescent="0.2">
      <c r="A33" s="187" t="s">
        <v>747</v>
      </c>
      <c r="B33" s="71">
        <v>81213494</v>
      </c>
      <c r="C33" s="71">
        <v>71765070</v>
      </c>
      <c r="D33" s="71">
        <v>88789943</v>
      </c>
      <c r="E33" s="71">
        <v>76474013</v>
      </c>
      <c r="F33" s="71">
        <v>54826782</v>
      </c>
      <c r="G33" s="71">
        <v>31423316</v>
      </c>
      <c r="H33" s="71">
        <f t="shared" si="3"/>
        <v>404492618</v>
      </c>
      <c r="I33" s="188"/>
    </row>
    <row r="34" spans="1:9" x14ac:dyDescent="0.2">
      <c r="A34" s="187" t="s">
        <v>806</v>
      </c>
      <c r="B34" s="71">
        <v>83737849</v>
      </c>
      <c r="C34" s="71">
        <v>58900099</v>
      </c>
      <c r="D34" s="71">
        <v>48662930</v>
      </c>
      <c r="E34" s="71">
        <v>103662071</v>
      </c>
      <c r="F34" s="71">
        <v>59733976</v>
      </c>
      <c r="G34" s="71">
        <v>29761774</v>
      </c>
      <c r="H34" s="71">
        <f t="shared" si="3"/>
        <v>384458699</v>
      </c>
      <c r="I34" s="188"/>
    </row>
    <row r="35" spans="1:9" x14ac:dyDescent="0.2">
      <c r="A35" s="187" t="s">
        <v>810</v>
      </c>
      <c r="B35" s="71">
        <v>81755754</v>
      </c>
      <c r="C35" s="71">
        <v>73583475</v>
      </c>
      <c r="D35" s="71">
        <v>50259240</v>
      </c>
      <c r="E35" s="71">
        <v>93261220</v>
      </c>
      <c r="F35" s="71">
        <v>55196363</v>
      </c>
      <c r="G35" s="71">
        <v>48438599</v>
      </c>
      <c r="H35" s="71">
        <f t="shared" si="3"/>
        <v>402494651</v>
      </c>
      <c r="I35" s="188"/>
    </row>
    <row r="36" spans="1:9" x14ac:dyDescent="0.2">
      <c r="A36" s="187" t="s">
        <v>878</v>
      </c>
      <c r="B36" s="71">
        <v>103444596</v>
      </c>
      <c r="C36" s="71">
        <v>86298109</v>
      </c>
      <c r="D36" s="71">
        <v>59986731</v>
      </c>
      <c r="E36" s="71">
        <v>110531354</v>
      </c>
      <c r="F36" s="71">
        <v>57722228</v>
      </c>
      <c r="G36" s="71">
        <v>49209515</v>
      </c>
      <c r="H36" s="71">
        <f t="shared" si="3"/>
        <v>467192533</v>
      </c>
      <c r="I36" s="188"/>
    </row>
    <row r="37" spans="1:9" x14ac:dyDescent="0.2">
      <c r="A37" s="187" t="s">
        <v>909</v>
      </c>
      <c r="B37" s="71">
        <v>91576902</v>
      </c>
      <c r="C37" s="71">
        <v>80384535</v>
      </c>
      <c r="D37" s="71">
        <v>66185673</v>
      </c>
      <c r="E37" s="71">
        <v>153605668</v>
      </c>
      <c r="F37" s="71">
        <v>80953102</v>
      </c>
      <c r="G37" s="71">
        <v>44397579</v>
      </c>
      <c r="H37" s="71">
        <f t="shared" si="3"/>
        <v>517103459</v>
      </c>
      <c r="I37" s="188"/>
    </row>
    <row r="38" spans="1:9" ht="13.9" customHeight="1" x14ac:dyDescent="0.2">
      <c r="A38" s="187"/>
      <c r="B38" s="71"/>
      <c r="C38" s="71"/>
      <c r="D38" s="71"/>
      <c r="E38" s="71"/>
      <c r="F38" s="71"/>
      <c r="G38" s="71"/>
      <c r="H38" s="71"/>
      <c r="I38" s="188"/>
    </row>
    <row r="39" spans="1:9" x14ac:dyDescent="0.2">
      <c r="A39" s="1059" t="s">
        <v>901</v>
      </c>
      <c r="B39" s="1059"/>
      <c r="C39" s="1059"/>
      <c r="D39" s="1059"/>
      <c r="E39" s="1059"/>
      <c r="F39" s="1059"/>
      <c r="G39" s="1059"/>
      <c r="H39" s="1059"/>
    </row>
    <row r="40" spans="1:9" x14ac:dyDescent="0.2">
      <c r="A40" s="7" t="s">
        <v>902</v>
      </c>
      <c r="B40" s="189">
        <v>95239535</v>
      </c>
      <c r="C40" s="189">
        <v>91148749</v>
      </c>
      <c r="D40" s="189">
        <v>44334929</v>
      </c>
      <c r="E40" s="189">
        <v>82578860</v>
      </c>
      <c r="F40" s="189">
        <v>50657515</v>
      </c>
      <c r="G40" s="189">
        <v>35098785</v>
      </c>
      <c r="H40" s="189">
        <f>SUM(B40:G40)</f>
        <v>399058373</v>
      </c>
    </row>
    <row r="41" spans="1:9" x14ac:dyDescent="0.2">
      <c r="A41" s="7" t="s">
        <v>903</v>
      </c>
      <c r="B41" s="189">
        <v>91576902</v>
      </c>
      <c r="C41" s="189">
        <v>80384535</v>
      </c>
      <c r="D41" s="189">
        <v>66185673</v>
      </c>
      <c r="E41" s="189">
        <v>153605668</v>
      </c>
      <c r="F41" s="189">
        <v>80953102</v>
      </c>
      <c r="G41" s="189">
        <v>44397579</v>
      </c>
      <c r="H41" s="189">
        <f>SUM(B41:G41)</f>
        <v>517103459</v>
      </c>
    </row>
    <row r="42" spans="1:9" x14ac:dyDescent="0.2">
      <c r="A42" s="190" t="s">
        <v>275</v>
      </c>
      <c r="B42" s="191">
        <f t="shared" ref="B42:H42" si="4">B41/B40-1</f>
        <v>-3.8457065125317991E-2</v>
      </c>
      <c r="C42" s="191">
        <f t="shared" si="4"/>
        <v>-0.11809502728336951</v>
      </c>
      <c r="D42" s="191">
        <f t="shared" si="4"/>
        <v>0.49285618569503065</v>
      </c>
      <c r="E42" s="191">
        <f t="shared" si="4"/>
        <v>0.86010884625919992</v>
      </c>
      <c r="F42" s="191">
        <f t="shared" si="4"/>
        <v>0.59804723938787752</v>
      </c>
      <c r="G42" s="191">
        <f t="shared" si="4"/>
        <v>0.26493207670863828</v>
      </c>
      <c r="H42" s="191">
        <f t="shared" si="4"/>
        <v>0.29580906951675456</v>
      </c>
    </row>
    <row r="43" spans="1:9" x14ac:dyDescent="0.2">
      <c r="A43" s="59"/>
      <c r="B43" s="766"/>
      <c r="C43" s="766"/>
      <c r="D43" s="766"/>
      <c r="E43" s="766"/>
      <c r="F43" s="766"/>
      <c r="G43" s="766"/>
      <c r="H43" s="766"/>
    </row>
    <row r="44" spans="1:9" x14ac:dyDescent="0.2">
      <c r="A44" s="1060" t="s">
        <v>910</v>
      </c>
      <c r="B44" s="1060"/>
      <c r="C44" s="1060"/>
      <c r="D44" s="1060"/>
      <c r="E44" s="1060"/>
      <c r="F44" s="1060"/>
      <c r="G44" s="1060"/>
      <c r="H44" s="1060"/>
    </row>
    <row r="45" spans="1:9" x14ac:dyDescent="0.2">
      <c r="A45" s="767" t="s">
        <v>905</v>
      </c>
      <c r="B45" s="768">
        <v>551169792</v>
      </c>
      <c r="C45" s="768">
        <v>492673153</v>
      </c>
      <c r="D45" s="768">
        <v>286073157</v>
      </c>
      <c r="E45" s="768">
        <v>538038212</v>
      </c>
      <c r="F45" s="768">
        <v>399959354</v>
      </c>
      <c r="G45" s="768">
        <v>281735892</v>
      </c>
      <c r="H45" s="768">
        <f>SUM(B45:G45)</f>
        <v>2549649560</v>
      </c>
    </row>
    <row r="46" spans="1:9" x14ac:dyDescent="0.2">
      <c r="A46" s="767" t="s">
        <v>906</v>
      </c>
      <c r="B46" s="768">
        <v>580545347</v>
      </c>
      <c r="C46" s="768">
        <v>473006315</v>
      </c>
      <c r="D46" s="768">
        <v>392240006</v>
      </c>
      <c r="E46" s="768">
        <v>664643938</v>
      </c>
      <c r="F46" s="768">
        <v>420225734</v>
      </c>
      <c r="G46" s="768">
        <v>292423432</v>
      </c>
      <c r="H46" s="768">
        <f>SUM(B46:G46)</f>
        <v>2823084772</v>
      </c>
    </row>
    <row r="47" spans="1:9" x14ac:dyDescent="0.2">
      <c r="A47" s="769" t="s">
        <v>275</v>
      </c>
      <c r="B47" s="770">
        <f t="shared" ref="B47:H47" si="5">B46/B45-1</f>
        <v>5.3296743447071915E-2</v>
      </c>
      <c r="C47" s="770">
        <f t="shared" si="5"/>
        <v>-3.9918631409574745E-2</v>
      </c>
      <c r="D47" s="770">
        <f t="shared" si="5"/>
        <v>0.37111782913627223</v>
      </c>
      <c r="E47" s="770">
        <f t="shared" si="5"/>
        <v>0.23530991512550781</v>
      </c>
      <c r="F47" s="770">
        <f t="shared" si="5"/>
        <v>5.0671098943719128E-2</v>
      </c>
      <c r="G47" s="770">
        <f t="shared" si="5"/>
        <v>3.7934605790305165E-2</v>
      </c>
      <c r="H47" s="770">
        <f t="shared" si="5"/>
        <v>0.10724423320356236</v>
      </c>
    </row>
    <row r="49" spans="1:8" x14ac:dyDescent="0.2">
      <c r="A49" s="1059" t="s">
        <v>276</v>
      </c>
      <c r="B49" s="1059"/>
      <c r="C49" s="1059"/>
      <c r="D49" s="1059"/>
      <c r="E49" s="1059"/>
      <c r="F49" s="1059"/>
      <c r="G49" s="1059"/>
      <c r="H49" s="1059"/>
    </row>
    <row r="50" spans="1:8" x14ac:dyDescent="0.2">
      <c r="A50" s="7" t="s">
        <v>880</v>
      </c>
      <c r="B50" s="192">
        <v>103444596</v>
      </c>
      <c r="C50" s="192">
        <v>86298109</v>
      </c>
      <c r="D50" s="192">
        <v>59986731</v>
      </c>
      <c r="E50" s="192">
        <v>110531354</v>
      </c>
      <c r="F50" s="192">
        <v>57722228</v>
      </c>
      <c r="G50" s="192">
        <v>49209515</v>
      </c>
      <c r="H50" s="192">
        <f>SUM(B50:G50)</f>
        <v>467192533</v>
      </c>
    </row>
    <row r="51" spans="1:8" x14ac:dyDescent="0.2">
      <c r="A51" s="7" t="s">
        <v>903</v>
      </c>
      <c r="B51" s="192">
        <v>91576902</v>
      </c>
      <c r="C51" s="192">
        <v>80384535</v>
      </c>
      <c r="D51" s="192">
        <v>66185673</v>
      </c>
      <c r="E51" s="192">
        <v>153605668</v>
      </c>
      <c r="F51" s="192">
        <v>80953102</v>
      </c>
      <c r="G51" s="192">
        <v>44397579</v>
      </c>
      <c r="H51" s="192">
        <f>SUM(B51:G51)</f>
        <v>517103459</v>
      </c>
    </row>
    <row r="52" spans="1:8" x14ac:dyDescent="0.2">
      <c r="A52" s="190" t="s">
        <v>275</v>
      </c>
      <c r="B52" s="191">
        <f t="shared" ref="B52:H52" si="6">B51/B50-1</f>
        <v>-0.11472512300207538</v>
      </c>
      <c r="C52" s="191">
        <f t="shared" si="6"/>
        <v>-6.8524954585041931E-2</v>
      </c>
      <c r="D52" s="191">
        <f t="shared" si="6"/>
        <v>0.10333855332106689</v>
      </c>
      <c r="E52" s="191">
        <f t="shared" si="6"/>
        <v>0.38970221969777019</v>
      </c>
      <c r="F52" s="191">
        <f t="shared" si="6"/>
        <v>0.40245975952279589</v>
      </c>
      <c r="G52" s="191">
        <f t="shared" si="6"/>
        <v>-9.7784666237820117E-2</v>
      </c>
      <c r="H52" s="191">
        <f t="shared" si="6"/>
        <v>0.1068316004100176</v>
      </c>
    </row>
    <row r="53" spans="1:8" ht="36.6" customHeight="1" x14ac:dyDescent="0.2">
      <c r="A53" s="1061" t="s">
        <v>314</v>
      </c>
      <c r="B53" s="1062"/>
      <c r="C53" s="1062"/>
      <c r="D53" s="1062"/>
      <c r="E53" s="1062"/>
      <c r="F53" s="1062"/>
      <c r="G53" s="1062"/>
      <c r="H53" s="1062"/>
    </row>
    <row r="54" spans="1:8" ht="21" customHeight="1" x14ac:dyDescent="0.2"/>
    <row r="57" spans="1:8" ht="47.25" customHeight="1" x14ac:dyDescent="0.2"/>
    <row r="58" spans="1:8" ht="22.5" customHeight="1" x14ac:dyDescent="0.2"/>
    <row r="60" spans="1:8" x14ac:dyDescent="0.2">
      <c r="A60" s="6"/>
    </row>
    <row r="62" spans="1:8" ht="57.75" customHeight="1" x14ac:dyDescent="0.2">
      <c r="A62" s="1032" t="s">
        <v>911</v>
      </c>
      <c r="B62" s="1032"/>
      <c r="C62" s="1032"/>
      <c r="D62" s="1032"/>
      <c r="E62" s="1032"/>
      <c r="F62" s="1032"/>
      <c r="G62" s="193"/>
      <c r="H62" s="193"/>
    </row>
  </sheetData>
  <mergeCells count="5">
    <mergeCell ref="A39:H39"/>
    <mergeCell ref="A44:H44"/>
    <mergeCell ref="A49:H49"/>
    <mergeCell ref="A53:H53"/>
    <mergeCell ref="A62:F62"/>
  </mergeCells>
  <pageMargins left="0.7" right="0.7" top="0.75" bottom="0.75" header="0.3" footer="0.3"/>
  <pageSetup scale="6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D9B7-45EB-4FF2-A413-9E54944AD65B}">
  <sheetPr>
    <tabColor rgb="FF002060"/>
    <pageSetUpPr fitToPage="1"/>
  </sheetPr>
  <dimension ref="A1:I605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86" customFormat="1" ht="14.25" customHeight="1" x14ac:dyDescent="0.25">
      <c r="A1" s="194" t="s">
        <v>525</v>
      </c>
      <c r="D1" s="195"/>
      <c r="E1" s="195"/>
      <c r="F1" s="195"/>
    </row>
    <row r="2" spans="1:8" s="186" customFormat="1" ht="14.25" customHeight="1" x14ac:dyDescent="0.25">
      <c r="A2" s="196" t="s">
        <v>309</v>
      </c>
      <c r="D2" s="195"/>
      <c r="E2" s="195"/>
      <c r="F2" s="195"/>
    </row>
    <row r="3" spans="1:8" s="186" customFormat="1" ht="14.25" customHeight="1" x14ac:dyDescent="0.25">
      <c r="A3" s="197"/>
      <c r="D3" s="195"/>
      <c r="E3" s="195"/>
      <c r="F3" s="195"/>
    </row>
    <row r="4" spans="1:8" s="186" customFormat="1" ht="14.25" customHeight="1" thickBot="1" x14ac:dyDescent="0.3">
      <c r="A4" s="198" t="s">
        <v>315</v>
      </c>
      <c r="D4" s="195"/>
      <c r="E4" s="195"/>
      <c r="F4" s="195"/>
    </row>
    <row r="5" spans="1:8" s="200" customFormat="1" ht="14.25" customHeight="1" thickBot="1" x14ac:dyDescent="0.3">
      <c r="A5" s="199"/>
      <c r="B5" s="1063" t="s">
        <v>912</v>
      </c>
      <c r="C5" s="1064"/>
      <c r="D5" s="1064"/>
      <c r="E5" s="1065" t="s">
        <v>913</v>
      </c>
      <c r="F5" s="1066"/>
      <c r="G5" s="1066"/>
      <c r="H5" s="1067"/>
    </row>
    <row r="6" spans="1:8" s="200" customFormat="1" ht="14.25" customHeight="1" thickBot="1" x14ac:dyDescent="0.3">
      <c r="A6" s="201" t="s">
        <v>184</v>
      </c>
      <c r="B6" s="202">
        <v>2024</v>
      </c>
      <c r="C6" s="203">
        <v>2025</v>
      </c>
      <c r="D6" s="204" t="s">
        <v>275</v>
      </c>
      <c r="E6" s="202">
        <v>2024</v>
      </c>
      <c r="F6" s="203">
        <v>2025</v>
      </c>
      <c r="G6" s="204" t="s">
        <v>275</v>
      </c>
      <c r="H6" s="771" t="s">
        <v>277</v>
      </c>
    </row>
    <row r="7" spans="1:8" s="186" customFormat="1" ht="14.25" customHeight="1" x14ac:dyDescent="0.25">
      <c r="A7" s="491" t="s">
        <v>254</v>
      </c>
      <c r="B7" s="180">
        <v>51686490</v>
      </c>
      <c r="C7" s="205">
        <v>71071620</v>
      </c>
      <c r="D7" s="206">
        <f t="shared" ref="D7:D28" si="0">C7/B7-1</f>
        <v>0.37505216546915832</v>
      </c>
      <c r="E7" s="180">
        <v>409142899</v>
      </c>
      <c r="F7" s="205">
        <v>411019616</v>
      </c>
      <c r="G7" s="206">
        <f t="shared" ref="G7:G29" si="1">F7/E7-1</f>
        <v>4.5869475055950737E-3</v>
      </c>
      <c r="H7" s="207">
        <f>+F7/$F$30</f>
        <v>0.14559237472306411</v>
      </c>
    </row>
    <row r="8" spans="1:8" s="186" customFormat="1" ht="14.25" customHeight="1" x14ac:dyDescent="0.25">
      <c r="A8" s="492" t="s">
        <v>250</v>
      </c>
      <c r="B8" s="180">
        <v>52910835</v>
      </c>
      <c r="C8" s="205">
        <v>70659528</v>
      </c>
      <c r="D8" s="206">
        <f t="shared" si="0"/>
        <v>0.33544533931471698</v>
      </c>
      <c r="E8" s="180">
        <v>279163216</v>
      </c>
      <c r="F8" s="205">
        <v>349323110</v>
      </c>
      <c r="G8" s="206">
        <f t="shared" si="1"/>
        <v>0.25132212977514912</v>
      </c>
      <c r="H8" s="207">
        <f t="shared" ref="H8:H29" si="2">+F8/$F$30</f>
        <v>0.12373808730955105</v>
      </c>
    </row>
    <row r="9" spans="1:8" s="186" customFormat="1" ht="14.25" customHeight="1" x14ac:dyDescent="0.25">
      <c r="A9" s="492" t="s">
        <v>260</v>
      </c>
      <c r="B9" s="180">
        <v>62519786</v>
      </c>
      <c r="C9" s="205">
        <v>55115878</v>
      </c>
      <c r="D9" s="206">
        <f t="shared" si="0"/>
        <v>-0.11842503747533617</v>
      </c>
      <c r="E9" s="180">
        <v>335842412</v>
      </c>
      <c r="F9" s="205">
        <v>303295775</v>
      </c>
      <c r="G9" s="206">
        <f t="shared" si="1"/>
        <v>-9.6910443222995912E-2</v>
      </c>
      <c r="H9" s="207">
        <f t="shared" si="2"/>
        <v>0.10743417201217506</v>
      </c>
    </row>
    <row r="10" spans="1:8" s="186" customFormat="1" ht="14.25" customHeight="1" x14ac:dyDescent="0.25">
      <c r="A10" s="491" t="s">
        <v>307</v>
      </c>
      <c r="B10" s="180">
        <v>51570628</v>
      </c>
      <c r="C10" s="205">
        <v>52063594</v>
      </c>
      <c r="D10" s="206">
        <f t="shared" si="0"/>
        <v>9.5590458972110159E-3</v>
      </c>
      <c r="E10" s="180">
        <v>216973389</v>
      </c>
      <c r="F10" s="205">
        <v>296820931</v>
      </c>
      <c r="G10" s="206">
        <f t="shared" si="1"/>
        <v>0.36800615212771559</v>
      </c>
      <c r="H10" s="207">
        <f t="shared" si="2"/>
        <v>0.10514063691743791</v>
      </c>
    </row>
    <row r="11" spans="1:8" s="186" customFormat="1" ht="14.25" customHeight="1" x14ac:dyDescent="0.25">
      <c r="A11" s="492" t="s">
        <v>256</v>
      </c>
      <c r="B11" s="180">
        <v>15256955</v>
      </c>
      <c r="C11" s="205">
        <v>62638865</v>
      </c>
      <c r="D11" s="206">
        <f t="shared" si="0"/>
        <v>3.1055941372311837</v>
      </c>
      <c r="E11" s="180">
        <v>186037340</v>
      </c>
      <c r="F11" s="205">
        <v>294288010</v>
      </c>
      <c r="G11" s="206">
        <f t="shared" si="1"/>
        <v>0.58187603628389861</v>
      </c>
      <c r="H11" s="207">
        <f t="shared" si="2"/>
        <v>0.10424341943919493</v>
      </c>
    </row>
    <row r="12" spans="1:8" s="186" customFormat="1" ht="14.25" customHeight="1" x14ac:dyDescent="0.25">
      <c r="A12" s="493" t="s">
        <v>263</v>
      </c>
      <c r="B12" s="180">
        <v>27233821</v>
      </c>
      <c r="C12" s="205">
        <v>26369761</v>
      </c>
      <c r="D12" s="206">
        <f t="shared" si="0"/>
        <v>-3.1727461232854526E-2</v>
      </c>
      <c r="E12" s="180">
        <v>161918586</v>
      </c>
      <c r="F12" s="205">
        <v>211875607</v>
      </c>
      <c r="G12" s="206">
        <f t="shared" si="1"/>
        <v>0.3085317271730621</v>
      </c>
      <c r="H12" s="207">
        <f t="shared" si="2"/>
        <v>7.5051096269382583E-2</v>
      </c>
    </row>
    <row r="13" spans="1:8" s="186" customFormat="1" ht="14.25" customHeight="1" x14ac:dyDescent="0.25">
      <c r="A13" s="492" t="s">
        <v>248</v>
      </c>
      <c r="B13" s="180">
        <v>27425704</v>
      </c>
      <c r="C13" s="205">
        <v>33815930</v>
      </c>
      <c r="D13" s="206">
        <f t="shared" si="0"/>
        <v>0.23300134793258187</v>
      </c>
      <c r="E13" s="180">
        <v>226376001</v>
      </c>
      <c r="F13" s="205">
        <v>206954853</v>
      </c>
      <c r="G13" s="206">
        <f t="shared" si="1"/>
        <v>-8.5791549962047409E-2</v>
      </c>
      <c r="H13" s="207">
        <f t="shared" si="2"/>
        <v>7.3308054739491188E-2</v>
      </c>
    </row>
    <row r="14" spans="1:8" s="186" customFormat="1" ht="14.25" customHeight="1" x14ac:dyDescent="0.25">
      <c r="A14" s="493" t="s">
        <v>269</v>
      </c>
      <c r="B14" s="180">
        <v>18143779</v>
      </c>
      <c r="C14" s="205">
        <v>34691730</v>
      </c>
      <c r="D14" s="206">
        <f t="shared" si="0"/>
        <v>0.9120454454389022</v>
      </c>
      <c r="E14" s="180">
        <v>156518999</v>
      </c>
      <c r="F14" s="205">
        <v>154981400</v>
      </c>
      <c r="G14" s="206">
        <f t="shared" si="1"/>
        <v>-9.8237211445493244E-3</v>
      </c>
      <c r="H14" s="207">
        <f t="shared" si="2"/>
        <v>5.4897890965634806E-2</v>
      </c>
    </row>
    <row r="15" spans="1:8" s="186" customFormat="1" ht="14.25" customHeight="1" x14ac:dyDescent="0.25">
      <c r="A15" s="493" t="s">
        <v>249</v>
      </c>
      <c r="B15" s="180">
        <v>14796765</v>
      </c>
      <c r="C15" s="205">
        <v>18407836</v>
      </c>
      <c r="D15" s="206">
        <f t="shared" si="0"/>
        <v>0.24404462732225585</v>
      </c>
      <c r="E15" s="180">
        <v>86479347</v>
      </c>
      <c r="F15" s="205">
        <v>112955418</v>
      </c>
      <c r="G15" s="206">
        <f t="shared" si="1"/>
        <v>0.30615484411555505</v>
      </c>
      <c r="H15" s="207">
        <f t="shared" si="2"/>
        <v>4.0011344724861841E-2</v>
      </c>
    </row>
    <row r="16" spans="1:8" s="186" customFormat="1" ht="14.25" customHeight="1" x14ac:dyDescent="0.25">
      <c r="A16" s="493" t="s">
        <v>268</v>
      </c>
      <c r="B16" s="180">
        <v>21148140</v>
      </c>
      <c r="C16" s="205">
        <v>8795381</v>
      </c>
      <c r="D16" s="206">
        <f t="shared" si="0"/>
        <v>-0.58410616725631659</v>
      </c>
      <c r="E16" s="180">
        <v>103761220</v>
      </c>
      <c r="F16" s="205">
        <v>107108969</v>
      </c>
      <c r="G16" s="206">
        <f t="shared" si="1"/>
        <v>3.2263971067417963E-2</v>
      </c>
      <c r="H16" s="207">
        <f t="shared" si="2"/>
        <v>3.7940401245591782E-2</v>
      </c>
    </row>
    <row r="17" spans="1:9" s="186" customFormat="1" ht="14.25" customHeight="1" x14ac:dyDescent="0.25">
      <c r="A17" s="493" t="s">
        <v>259</v>
      </c>
      <c r="B17" s="180">
        <v>11669689</v>
      </c>
      <c r="C17" s="205">
        <v>17337844</v>
      </c>
      <c r="D17" s="206">
        <f t="shared" si="0"/>
        <v>0.48571602893616106</v>
      </c>
      <c r="E17" s="180">
        <v>89874306</v>
      </c>
      <c r="F17" s="205">
        <v>86233668</v>
      </c>
      <c r="G17" s="206">
        <f t="shared" si="1"/>
        <v>-4.0508106955507439E-2</v>
      </c>
      <c r="H17" s="207">
        <f t="shared" si="2"/>
        <v>3.0545901014126544E-2</v>
      </c>
    </row>
    <row r="18" spans="1:9" s="186" customFormat="1" ht="14.25" customHeight="1" x14ac:dyDescent="0.25">
      <c r="A18" s="493" t="s">
        <v>264</v>
      </c>
      <c r="B18" s="180">
        <v>11894693</v>
      </c>
      <c r="C18" s="205">
        <v>14066650</v>
      </c>
      <c r="D18" s="206">
        <f t="shared" si="0"/>
        <v>0.18259882789744974</v>
      </c>
      <c r="E18" s="180">
        <v>76623810</v>
      </c>
      <c r="F18" s="205">
        <v>81272822</v>
      </c>
      <c r="G18" s="206">
        <f t="shared" si="1"/>
        <v>6.0673203277153753E-2</v>
      </c>
      <c r="H18" s="207">
        <f t="shared" si="2"/>
        <v>2.8788657997833585E-2</v>
      </c>
    </row>
    <row r="19" spans="1:9" s="186" customFormat="1" ht="14.25" customHeight="1" x14ac:dyDescent="0.25">
      <c r="A19" s="493" t="s">
        <v>251</v>
      </c>
      <c r="B19" s="180">
        <v>15732869</v>
      </c>
      <c r="C19" s="205">
        <v>21852130</v>
      </c>
      <c r="D19" s="206">
        <f t="shared" si="0"/>
        <v>0.38894755940572567</v>
      </c>
      <c r="E19" s="180">
        <v>104527392</v>
      </c>
      <c r="F19" s="205">
        <v>79217246</v>
      </c>
      <c r="G19" s="206">
        <f t="shared" si="1"/>
        <v>-0.24213888355695323</v>
      </c>
      <c r="H19" s="207">
        <f t="shared" si="2"/>
        <v>2.8060526834225722E-2</v>
      </c>
    </row>
    <row r="20" spans="1:9" s="186" customFormat="1" ht="14.25" customHeight="1" x14ac:dyDescent="0.25">
      <c r="A20" s="493" t="s">
        <v>261</v>
      </c>
      <c r="B20" s="180">
        <v>7256990</v>
      </c>
      <c r="C20" s="205">
        <v>11676697</v>
      </c>
      <c r="D20" s="206">
        <f t="shared" si="0"/>
        <v>0.60902757203744251</v>
      </c>
      <c r="E20" s="180">
        <v>56735543</v>
      </c>
      <c r="F20" s="205">
        <v>48694091</v>
      </c>
      <c r="G20" s="206">
        <f t="shared" si="1"/>
        <v>-0.14173570172757488</v>
      </c>
      <c r="H20" s="207">
        <f t="shared" si="2"/>
        <v>1.7248540137001597E-2</v>
      </c>
    </row>
    <row r="21" spans="1:9" s="186" customFormat="1" ht="14.25" customHeight="1" x14ac:dyDescent="0.25">
      <c r="A21" s="493" t="s">
        <v>267</v>
      </c>
      <c r="B21" s="180">
        <v>4209787</v>
      </c>
      <c r="C21" s="205">
        <v>8276415</v>
      </c>
      <c r="D21" s="206">
        <f t="shared" si="0"/>
        <v>0.9659937664304632</v>
      </c>
      <c r="E21" s="180">
        <v>26679812</v>
      </c>
      <c r="F21" s="205">
        <v>35324226</v>
      </c>
      <c r="G21" s="206">
        <f t="shared" si="1"/>
        <v>0.32400580633776577</v>
      </c>
      <c r="H21" s="207">
        <f t="shared" si="2"/>
        <v>1.2512633821822761E-2</v>
      </c>
    </row>
    <row r="22" spans="1:9" s="186" customFormat="1" ht="14.25" customHeight="1" x14ac:dyDescent="0.25">
      <c r="A22" s="493" t="s">
        <v>266</v>
      </c>
      <c r="B22" s="180">
        <v>3975435</v>
      </c>
      <c r="C22" s="205">
        <v>6506579</v>
      </c>
      <c r="D22" s="206">
        <f t="shared" si="0"/>
        <v>0.63669610998544823</v>
      </c>
      <c r="E22" s="180">
        <v>24113487</v>
      </c>
      <c r="F22" s="205">
        <v>26389773</v>
      </c>
      <c r="G22" s="206">
        <f t="shared" si="1"/>
        <v>9.4398873128552552E-2</v>
      </c>
      <c r="H22" s="207">
        <f t="shared" si="2"/>
        <v>9.347850004980297E-3</v>
      </c>
    </row>
    <row r="23" spans="1:9" s="186" customFormat="1" ht="14.25" customHeight="1" x14ac:dyDescent="0.25">
      <c r="A23" s="493" t="s">
        <v>253</v>
      </c>
      <c r="B23" s="180">
        <v>1306925</v>
      </c>
      <c r="C23" s="205">
        <v>3416801</v>
      </c>
      <c r="D23" s="206">
        <f t="shared" si="0"/>
        <v>1.6143818505270002</v>
      </c>
      <c r="E23" s="180">
        <v>7799879</v>
      </c>
      <c r="F23" s="205">
        <v>14853830</v>
      </c>
      <c r="G23" s="206">
        <f t="shared" si="1"/>
        <v>0.90436672158632203</v>
      </c>
      <c r="H23" s="207">
        <f t="shared" si="2"/>
        <v>5.2615600308299915E-3</v>
      </c>
    </row>
    <row r="24" spans="1:9" s="186" customFormat="1" ht="14.25" customHeight="1" x14ac:dyDescent="0.25">
      <c r="A24" s="493" t="s">
        <v>258</v>
      </c>
      <c r="B24" s="180">
        <v>34150</v>
      </c>
      <c r="C24" s="205">
        <v>52390</v>
      </c>
      <c r="D24" s="206">
        <f t="shared" si="0"/>
        <v>0.53411420204978044</v>
      </c>
      <c r="E24" s="180">
        <v>166503</v>
      </c>
      <c r="F24" s="205">
        <v>1458455</v>
      </c>
      <c r="G24" s="206">
        <f t="shared" si="1"/>
        <v>7.7593316636937466</v>
      </c>
      <c r="H24" s="207">
        <f t="shared" si="2"/>
        <v>5.1661750099227981E-4</v>
      </c>
    </row>
    <row r="25" spans="1:9" s="186" customFormat="1" ht="14.25" customHeight="1" x14ac:dyDescent="0.25">
      <c r="A25" s="493" t="s">
        <v>265</v>
      </c>
      <c r="B25" s="180">
        <v>253214</v>
      </c>
      <c r="C25" s="205">
        <v>90624</v>
      </c>
      <c r="D25" s="206">
        <f t="shared" si="0"/>
        <v>-0.64210509687458039</v>
      </c>
      <c r="E25" s="180">
        <v>823923</v>
      </c>
      <c r="F25" s="205">
        <v>585490</v>
      </c>
      <c r="G25" s="206">
        <f t="shared" si="1"/>
        <v>-0.28938747916977681</v>
      </c>
      <c r="H25" s="407">
        <f t="shared" si="2"/>
        <v>2.073937013181551E-4</v>
      </c>
    </row>
    <row r="26" spans="1:9" s="186" customFormat="1" ht="14.25" customHeight="1" x14ac:dyDescent="0.25">
      <c r="A26" s="493" t="s">
        <v>530</v>
      </c>
      <c r="B26" s="180">
        <v>0</v>
      </c>
      <c r="C26" s="205">
        <v>171206</v>
      </c>
      <c r="D26" s="206" t="s">
        <v>246</v>
      </c>
      <c r="E26" s="180">
        <v>0</v>
      </c>
      <c r="F26" s="205">
        <v>364495</v>
      </c>
      <c r="G26" s="206" t="s">
        <v>246</v>
      </c>
      <c r="H26" s="329">
        <f t="shared" si="2"/>
        <v>1.2911231133232154E-4</v>
      </c>
    </row>
    <row r="27" spans="1:9" s="186" customFormat="1" ht="14.25" customHeight="1" x14ac:dyDescent="0.25">
      <c r="A27" s="493" t="s">
        <v>308</v>
      </c>
      <c r="B27" s="180">
        <v>27130</v>
      </c>
      <c r="C27" s="205">
        <v>25000</v>
      </c>
      <c r="D27" s="206">
        <f t="shared" si="0"/>
        <v>-7.8510873571691842E-2</v>
      </c>
      <c r="E27" s="180">
        <v>27130</v>
      </c>
      <c r="F27" s="205">
        <v>40000</v>
      </c>
      <c r="G27" s="206">
        <f t="shared" si="1"/>
        <v>0.47438260228529305</v>
      </c>
      <c r="H27" s="772">
        <f t="shared" si="2"/>
        <v>1.4168897936303275E-5</v>
      </c>
    </row>
    <row r="28" spans="1:9" s="186" customFormat="1" ht="14.25" customHeight="1" x14ac:dyDescent="0.25">
      <c r="A28" s="493" t="s">
        <v>257</v>
      </c>
      <c r="B28" s="180">
        <v>4000</v>
      </c>
      <c r="C28" s="205">
        <v>1000</v>
      </c>
      <c r="D28" s="206">
        <f t="shared" si="0"/>
        <v>-0.75</v>
      </c>
      <c r="E28" s="180">
        <v>15000</v>
      </c>
      <c r="F28" s="205">
        <v>24000</v>
      </c>
      <c r="G28" s="206">
        <f t="shared" si="1"/>
        <v>0.60000000000000009</v>
      </c>
      <c r="H28" s="772">
        <f t="shared" si="2"/>
        <v>8.5013387617819644E-6</v>
      </c>
    </row>
    <row r="29" spans="1:9" s="186" customFormat="1" ht="14.25" customHeight="1" x14ac:dyDescent="0.25">
      <c r="A29" s="493" t="s">
        <v>262</v>
      </c>
      <c r="B29" s="180">
        <v>588</v>
      </c>
      <c r="C29" s="205">
        <v>0</v>
      </c>
      <c r="D29" s="206" t="s">
        <v>247</v>
      </c>
      <c r="E29" s="180">
        <v>49366</v>
      </c>
      <c r="F29" s="205">
        <v>2987</v>
      </c>
      <c r="G29" s="206">
        <f t="shared" si="1"/>
        <v>-0.93949276830207029</v>
      </c>
      <c r="H29" s="772">
        <f t="shared" si="2"/>
        <v>1.058062453393447E-6</v>
      </c>
    </row>
    <row r="30" spans="1:9" s="200" customFormat="1" ht="14.25" customHeight="1" thickBot="1" x14ac:dyDescent="0.3">
      <c r="A30" s="773" t="s">
        <v>0</v>
      </c>
      <c r="B30" s="774">
        <f>+SUM(B7:B29)</f>
        <v>399058373</v>
      </c>
      <c r="C30" s="775">
        <f>+SUM(C7:C29)</f>
        <v>517103459</v>
      </c>
      <c r="D30" s="605">
        <f>C30/B30-1</f>
        <v>0.29580906951675456</v>
      </c>
      <c r="E30" s="213">
        <f>+SUM(E7:E29)</f>
        <v>2549649560</v>
      </c>
      <c r="F30" s="214">
        <f>+SUM(F7:F29)</f>
        <v>2823084772</v>
      </c>
      <c r="G30" s="605">
        <f>F30/E30-1</f>
        <v>0.10724423320356236</v>
      </c>
      <c r="H30" s="776">
        <f>SUM(H7:H27)</f>
        <v>0.99999044059878472</v>
      </c>
      <c r="I30" s="777"/>
    </row>
    <row r="31" spans="1:9" s="186" customFormat="1" ht="14.25" customHeight="1" x14ac:dyDescent="0.25">
      <c r="B31" s="208"/>
      <c r="C31" s="208"/>
      <c r="D31" s="200"/>
      <c r="E31" s="200"/>
      <c r="F31" s="200"/>
    </row>
    <row r="32" spans="1:9" s="200" customFormat="1" ht="14.25" customHeight="1" thickBot="1" x14ac:dyDescent="0.3">
      <c r="A32" s="198" t="s">
        <v>316</v>
      </c>
      <c r="B32" s="186"/>
      <c r="C32" s="186"/>
      <c r="D32" s="195"/>
    </row>
    <row r="33" spans="1:8" s="200" customFormat="1" ht="14.25" customHeight="1" thickBot="1" x14ac:dyDescent="0.3">
      <c r="A33" s="186"/>
      <c r="B33" s="1063" t="s">
        <v>912</v>
      </c>
      <c r="C33" s="1064"/>
      <c r="D33" s="1064"/>
      <c r="E33" s="1065" t="s">
        <v>913</v>
      </c>
      <c r="F33" s="1066"/>
      <c r="G33" s="1066"/>
      <c r="H33" s="1067"/>
    </row>
    <row r="34" spans="1:8" s="186" customFormat="1" ht="14.25" customHeight="1" thickBot="1" x14ac:dyDescent="0.3">
      <c r="A34" s="602" t="s">
        <v>317</v>
      </c>
      <c r="B34" s="202">
        <v>2024</v>
      </c>
      <c r="C34" s="203">
        <v>2025</v>
      </c>
      <c r="D34" s="204" t="s">
        <v>275</v>
      </c>
      <c r="E34" s="202">
        <v>2024</v>
      </c>
      <c r="F34" s="203">
        <v>2025</v>
      </c>
      <c r="G34" s="204" t="s">
        <v>275</v>
      </c>
      <c r="H34" s="771" t="s">
        <v>277</v>
      </c>
    </row>
    <row r="35" spans="1:8" s="186" customFormat="1" ht="14.25" customHeight="1" x14ac:dyDescent="0.25">
      <c r="A35" s="209" t="s">
        <v>279</v>
      </c>
      <c r="B35" s="210">
        <v>56724759</v>
      </c>
      <c r="C35" s="603">
        <v>48318871</v>
      </c>
      <c r="D35" s="178">
        <f t="shared" ref="D35:D85" si="3">C35/B35-1</f>
        <v>-0.14818728449776231</v>
      </c>
      <c r="E35" s="210">
        <v>296382071</v>
      </c>
      <c r="F35" s="778">
        <v>255254157</v>
      </c>
      <c r="G35" s="178">
        <f t="shared" ref="G35:G85" si="4">F35/E35-1</f>
        <v>-0.13876653827687169</v>
      </c>
      <c r="H35" s="405">
        <f>+F35/$F$86</f>
        <v>9.0416752458753302E-2</v>
      </c>
    </row>
    <row r="36" spans="1:8" s="186" customFormat="1" ht="14.25" customHeight="1" x14ac:dyDescent="0.25">
      <c r="A36" s="209" t="s">
        <v>280</v>
      </c>
      <c r="B36" s="210">
        <v>29445425</v>
      </c>
      <c r="C36" s="603">
        <v>26207394</v>
      </c>
      <c r="D36" s="178">
        <f t="shared" si="3"/>
        <v>-0.10996720203563037</v>
      </c>
      <c r="E36" s="210">
        <v>171222306</v>
      </c>
      <c r="F36" s="778">
        <v>242614479</v>
      </c>
      <c r="G36" s="178">
        <f t="shared" si="4"/>
        <v>0.4169560302499371</v>
      </c>
      <c r="H36" s="405">
        <f t="shared" ref="H36:H85" si="5">+F36/$F$86</f>
        <v>8.5939494770509856E-2</v>
      </c>
    </row>
    <row r="37" spans="1:8" s="186" customFormat="1" ht="14.25" customHeight="1" x14ac:dyDescent="0.25">
      <c r="A37" s="209" t="s">
        <v>282</v>
      </c>
      <c r="B37" s="210">
        <v>47891863</v>
      </c>
      <c r="C37" s="603">
        <v>47070673</v>
      </c>
      <c r="D37" s="178">
        <f t="shared" si="3"/>
        <v>-1.7146754136501241E-2</v>
      </c>
      <c r="E37" s="210">
        <v>197308980</v>
      </c>
      <c r="F37" s="778">
        <v>230112603</v>
      </c>
      <c r="G37" s="178">
        <f t="shared" si="4"/>
        <v>0.16625509391412385</v>
      </c>
      <c r="H37" s="405">
        <f t="shared" si="5"/>
        <v>8.1511049644101871E-2</v>
      </c>
    </row>
    <row r="38" spans="1:8" s="186" customFormat="1" ht="14.25" customHeight="1" x14ac:dyDescent="0.25">
      <c r="A38" s="209" t="s">
        <v>294</v>
      </c>
      <c r="B38" s="210">
        <v>25638874</v>
      </c>
      <c r="C38" s="603">
        <v>50154870</v>
      </c>
      <c r="D38" s="178">
        <f t="shared" si="3"/>
        <v>0.95620408290941317</v>
      </c>
      <c r="E38" s="210">
        <v>142280757</v>
      </c>
      <c r="F38" s="778">
        <v>220302566</v>
      </c>
      <c r="G38" s="178">
        <f t="shared" si="4"/>
        <v>0.54836515242886996</v>
      </c>
      <c r="H38" s="405">
        <f t="shared" si="5"/>
        <v>7.8036114318992891E-2</v>
      </c>
    </row>
    <row r="39" spans="1:8" s="186" customFormat="1" ht="14.25" customHeight="1" x14ac:dyDescent="0.25">
      <c r="A39" s="209" t="s">
        <v>278</v>
      </c>
      <c r="B39" s="210">
        <v>39097230</v>
      </c>
      <c r="C39" s="603">
        <v>42885978</v>
      </c>
      <c r="D39" s="178">
        <f t="shared" si="3"/>
        <v>9.6905791024070043E-2</v>
      </c>
      <c r="E39" s="210">
        <v>196408026</v>
      </c>
      <c r="F39" s="778">
        <v>205937399</v>
      </c>
      <c r="G39" s="178">
        <f t="shared" si="4"/>
        <v>4.8518246397934783E-2</v>
      </c>
      <c r="H39" s="405">
        <f t="shared" si="5"/>
        <v>7.2947649692469099E-2</v>
      </c>
    </row>
    <row r="40" spans="1:8" s="186" customFormat="1" ht="14.25" customHeight="1" x14ac:dyDescent="0.25">
      <c r="A40" s="209" t="s">
        <v>305</v>
      </c>
      <c r="B40" s="210">
        <v>5683042</v>
      </c>
      <c r="C40" s="603">
        <v>40780624</v>
      </c>
      <c r="D40" s="178">
        <f t="shared" si="3"/>
        <v>6.1758442045650908</v>
      </c>
      <c r="E40" s="210">
        <v>111332931</v>
      </c>
      <c r="F40" s="778">
        <v>174347195</v>
      </c>
      <c r="G40" s="178">
        <f t="shared" si="4"/>
        <v>0.56599842862306393</v>
      </c>
      <c r="H40" s="405">
        <f t="shared" si="5"/>
        <v>6.1757690285894111E-2</v>
      </c>
    </row>
    <row r="41" spans="1:8" s="186" customFormat="1" ht="14.25" customHeight="1" x14ac:dyDescent="0.25">
      <c r="A41" s="209" t="s">
        <v>281</v>
      </c>
      <c r="B41" s="210">
        <v>9683199</v>
      </c>
      <c r="C41" s="603">
        <v>14440417</v>
      </c>
      <c r="D41" s="178">
        <f t="shared" si="3"/>
        <v>0.49128578272531631</v>
      </c>
      <c r="E41" s="210">
        <v>219937987</v>
      </c>
      <c r="F41" s="778">
        <v>106987115</v>
      </c>
      <c r="G41" s="178">
        <f t="shared" si="4"/>
        <v>-0.51355781482168428</v>
      </c>
      <c r="H41" s="405">
        <f t="shared" si="5"/>
        <v>3.789723782336353E-2</v>
      </c>
    </row>
    <row r="42" spans="1:8" s="186" customFormat="1" ht="14.25" customHeight="1" x14ac:dyDescent="0.25">
      <c r="A42" s="209" t="s">
        <v>289</v>
      </c>
      <c r="B42" s="210">
        <v>12971235</v>
      </c>
      <c r="C42" s="603">
        <v>13504764</v>
      </c>
      <c r="D42" s="178">
        <f t="shared" si="3"/>
        <v>4.1131704112985279E-2</v>
      </c>
      <c r="E42" s="210">
        <v>84289006</v>
      </c>
      <c r="F42" s="778">
        <v>95998801</v>
      </c>
      <c r="G42" s="178">
        <f t="shared" si="4"/>
        <v>0.13892434560208233</v>
      </c>
      <c r="H42" s="405">
        <f t="shared" si="5"/>
        <v>3.4004930334412216E-2</v>
      </c>
    </row>
    <row r="43" spans="1:8" s="186" customFormat="1" ht="14.25" customHeight="1" x14ac:dyDescent="0.25">
      <c r="A43" s="209" t="s">
        <v>283</v>
      </c>
      <c r="B43" s="210">
        <v>13413630</v>
      </c>
      <c r="C43" s="603">
        <v>13142193</v>
      </c>
      <c r="D43" s="178">
        <f t="shared" si="3"/>
        <v>-2.0235909295246657E-2</v>
      </c>
      <c r="E43" s="210">
        <v>140293282</v>
      </c>
      <c r="F43" s="778">
        <v>92227991</v>
      </c>
      <c r="G43" s="178">
        <f t="shared" si="4"/>
        <v>-0.34260579205781216</v>
      </c>
      <c r="H43" s="405">
        <f t="shared" si="5"/>
        <v>3.2669224783732423E-2</v>
      </c>
    </row>
    <row r="44" spans="1:8" s="186" customFormat="1" ht="14.25" customHeight="1" x14ac:dyDescent="0.25">
      <c r="A44" s="209" t="s">
        <v>297</v>
      </c>
      <c r="B44" s="210">
        <v>2795854</v>
      </c>
      <c r="C44" s="603">
        <v>17882029</v>
      </c>
      <c r="D44" s="178">
        <f t="shared" si="3"/>
        <v>5.3959094430538936</v>
      </c>
      <c r="E44" s="210">
        <v>40927044</v>
      </c>
      <c r="F44" s="778">
        <v>71233072</v>
      </c>
      <c r="G44" s="178">
        <f t="shared" si="4"/>
        <v>0.74048905168914714</v>
      </c>
      <c r="H44" s="405">
        <f t="shared" si="5"/>
        <v>2.5232353171433564E-2</v>
      </c>
    </row>
    <row r="45" spans="1:8" s="186" customFormat="1" ht="14.25" customHeight="1" x14ac:dyDescent="0.25">
      <c r="A45" s="209" t="s">
        <v>325</v>
      </c>
      <c r="B45" s="210">
        <v>2838837</v>
      </c>
      <c r="C45" s="603">
        <v>12375883</v>
      </c>
      <c r="D45" s="178">
        <f t="shared" si="3"/>
        <v>3.3594905237602584</v>
      </c>
      <c r="E45" s="210">
        <v>18708539</v>
      </c>
      <c r="F45" s="778">
        <v>64212414</v>
      </c>
      <c r="G45" s="178">
        <f t="shared" si="4"/>
        <v>2.4322516579194131</v>
      </c>
      <c r="H45" s="405">
        <f t="shared" si="5"/>
        <v>2.2745478505241286E-2</v>
      </c>
    </row>
    <row r="46" spans="1:8" s="186" customFormat="1" ht="14.25" customHeight="1" x14ac:dyDescent="0.25">
      <c r="A46" s="209" t="s">
        <v>285</v>
      </c>
      <c r="B46" s="210">
        <v>4744091</v>
      </c>
      <c r="C46" s="603">
        <v>13839315</v>
      </c>
      <c r="D46" s="178">
        <f t="shared" si="3"/>
        <v>1.9171689581839808</v>
      </c>
      <c r="E46" s="210">
        <v>37282365</v>
      </c>
      <c r="F46" s="778">
        <v>59704625</v>
      </c>
      <c r="G46" s="178">
        <f t="shared" si="4"/>
        <v>0.60141731888521566</v>
      </c>
      <c r="H46" s="405">
        <f t="shared" si="5"/>
        <v>2.1148718448756522E-2</v>
      </c>
    </row>
    <row r="47" spans="1:8" s="186" customFormat="1" ht="14.25" customHeight="1" x14ac:dyDescent="0.25">
      <c r="A47" s="209" t="s">
        <v>295</v>
      </c>
      <c r="B47" s="210">
        <v>9020129</v>
      </c>
      <c r="C47" s="603">
        <v>10917118</v>
      </c>
      <c r="D47" s="178">
        <f t="shared" si="3"/>
        <v>0.2103061940688431</v>
      </c>
      <c r="E47" s="210">
        <v>47222362</v>
      </c>
      <c r="F47" s="778">
        <v>56786319</v>
      </c>
      <c r="G47" s="178">
        <f t="shared" si="4"/>
        <v>0.20253025462809338</v>
      </c>
      <c r="H47" s="405">
        <f t="shared" si="5"/>
        <v>2.0114988952233986E-2</v>
      </c>
    </row>
    <row r="48" spans="1:8" s="186" customFormat="1" ht="14.25" customHeight="1" x14ac:dyDescent="0.25">
      <c r="A48" s="209" t="s">
        <v>286</v>
      </c>
      <c r="B48" s="210">
        <v>8384673</v>
      </c>
      <c r="C48" s="603">
        <v>3758266</v>
      </c>
      <c r="D48" s="178">
        <f t="shared" si="3"/>
        <v>-0.55176952040944238</v>
      </c>
      <c r="E48" s="210">
        <v>43994934</v>
      </c>
      <c r="F48" s="778">
        <v>54525694</v>
      </c>
      <c r="G48" s="178">
        <f t="shared" si="4"/>
        <v>0.23936301393246784</v>
      </c>
      <c r="H48" s="405">
        <f t="shared" si="5"/>
        <v>1.9314224829802596E-2</v>
      </c>
    </row>
    <row r="49" spans="1:8" s="186" customFormat="1" ht="14.25" customHeight="1" x14ac:dyDescent="0.25">
      <c r="A49" s="209" t="s">
        <v>293</v>
      </c>
      <c r="B49" s="210">
        <v>8345945</v>
      </c>
      <c r="C49" s="603">
        <v>9103837</v>
      </c>
      <c r="D49" s="178">
        <f t="shared" si="3"/>
        <v>9.0809608738135816E-2</v>
      </c>
      <c r="E49" s="210">
        <v>54448524</v>
      </c>
      <c r="F49" s="778">
        <v>53435634</v>
      </c>
      <c r="G49" s="178">
        <f t="shared" si="4"/>
        <v>-1.860270812850684E-2</v>
      </c>
      <c r="H49" s="405">
        <f t="shared" si="5"/>
        <v>1.8928101107691428E-2</v>
      </c>
    </row>
    <row r="50" spans="1:8" s="186" customFormat="1" ht="14.25" customHeight="1" x14ac:dyDescent="0.25">
      <c r="A50" s="209" t="s">
        <v>284</v>
      </c>
      <c r="B50" s="210">
        <v>12394991</v>
      </c>
      <c r="C50" s="603">
        <v>4532421</v>
      </c>
      <c r="D50" s="178">
        <f t="shared" si="3"/>
        <v>-0.63433446623720824</v>
      </c>
      <c r="E50" s="210">
        <v>57217236</v>
      </c>
      <c r="F50" s="778">
        <v>49580762</v>
      </c>
      <c r="G50" s="178">
        <f t="shared" si="4"/>
        <v>-0.13346457350718588</v>
      </c>
      <c r="H50" s="405">
        <f t="shared" si="5"/>
        <v>1.7562618909553594E-2</v>
      </c>
    </row>
    <row r="51" spans="1:8" s="186" customFormat="1" ht="14.25" customHeight="1" x14ac:dyDescent="0.25">
      <c r="A51" s="209" t="s">
        <v>306</v>
      </c>
      <c r="B51" s="210">
        <v>7446731</v>
      </c>
      <c r="C51" s="603">
        <v>12112726</v>
      </c>
      <c r="D51" s="178">
        <f t="shared" si="3"/>
        <v>0.62658299326241274</v>
      </c>
      <c r="E51" s="210">
        <v>55973609</v>
      </c>
      <c r="F51" s="778">
        <v>44999308</v>
      </c>
      <c r="G51" s="178">
        <f t="shared" si="4"/>
        <v>-0.19606205846044333</v>
      </c>
      <c r="H51" s="405">
        <f t="shared" si="5"/>
        <v>1.5939765056406884E-2</v>
      </c>
    </row>
    <row r="52" spans="1:8" s="186" customFormat="1" ht="14.25" customHeight="1" x14ac:dyDescent="0.25">
      <c r="A52" s="209" t="s">
        <v>296</v>
      </c>
      <c r="B52" s="210">
        <v>3732435</v>
      </c>
      <c r="C52" s="603">
        <v>6944245</v>
      </c>
      <c r="D52" s="178">
        <f t="shared" si="3"/>
        <v>0.86051331101546302</v>
      </c>
      <c r="E52" s="210">
        <v>25183840</v>
      </c>
      <c r="F52" s="778">
        <v>44311914</v>
      </c>
      <c r="G52" s="178">
        <f t="shared" si="4"/>
        <v>0.75953762412721804</v>
      </c>
      <c r="H52" s="405">
        <f t="shared" si="5"/>
        <v>1.5696274670706205E-2</v>
      </c>
    </row>
    <row r="53" spans="1:8" s="186" customFormat="1" ht="14.25" customHeight="1" x14ac:dyDescent="0.25">
      <c r="A53" s="209" t="s">
        <v>812</v>
      </c>
      <c r="B53" s="210">
        <v>1285202</v>
      </c>
      <c r="C53" s="603">
        <v>4117347</v>
      </c>
      <c r="D53" s="178">
        <f t="shared" si="3"/>
        <v>2.2036574795246193</v>
      </c>
      <c r="E53" s="210">
        <v>11250353</v>
      </c>
      <c r="F53" s="778">
        <v>40768718</v>
      </c>
      <c r="G53" s="178">
        <f t="shared" si="4"/>
        <v>2.623772338521289</v>
      </c>
      <c r="H53" s="405">
        <f t="shared" si="5"/>
        <v>1.4441195108398254E-2</v>
      </c>
    </row>
    <row r="54" spans="1:8" s="186" customFormat="1" ht="14.25" customHeight="1" x14ac:dyDescent="0.25">
      <c r="A54" s="209" t="s">
        <v>298</v>
      </c>
      <c r="B54" s="210">
        <v>2953304</v>
      </c>
      <c r="C54" s="603">
        <v>8199199</v>
      </c>
      <c r="D54" s="178">
        <f t="shared" si="3"/>
        <v>1.7762800578606197</v>
      </c>
      <c r="E54" s="210">
        <v>15536493</v>
      </c>
      <c r="F54" s="778">
        <v>33039880</v>
      </c>
      <c r="G54" s="178">
        <f t="shared" si="4"/>
        <v>1.1265983256324321</v>
      </c>
      <c r="H54" s="405">
        <f t="shared" si="5"/>
        <v>1.1703467188692696E-2</v>
      </c>
    </row>
    <row r="55" spans="1:8" s="186" customFormat="1" ht="14.25" customHeight="1" x14ac:dyDescent="0.25">
      <c r="A55" s="209" t="s">
        <v>322</v>
      </c>
      <c r="B55" s="210">
        <v>2912442</v>
      </c>
      <c r="C55" s="603">
        <v>4782885</v>
      </c>
      <c r="D55" s="178">
        <f t="shared" si="3"/>
        <v>0.64222497821415847</v>
      </c>
      <c r="E55" s="210">
        <v>12228756</v>
      </c>
      <c r="F55" s="778">
        <v>28666331</v>
      </c>
      <c r="G55" s="178">
        <f t="shared" si="4"/>
        <v>1.3441739290570522</v>
      </c>
      <c r="H55" s="405">
        <f t="shared" si="5"/>
        <v>1.0154257953682164E-2</v>
      </c>
    </row>
    <row r="56" spans="1:8" s="186" customFormat="1" ht="14.25" customHeight="1" x14ac:dyDescent="0.25">
      <c r="A56" s="209" t="s">
        <v>528</v>
      </c>
      <c r="B56" s="210">
        <v>3142036</v>
      </c>
      <c r="C56" s="603">
        <v>3948003</v>
      </c>
      <c r="D56" s="178">
        <f t="shared" si="3"/>
        <v>0.25651106480002128</v>
      </c>
      <c r="E56" s="210">
        <v>21153321</v>
      </c>
      <c r="F56" s="778">
        <v>25774460</v>
      </c>
      <c r="G56" s="178">
        <f t="shared" si="4"/>
        <v>0.21845926698696627</v>
      </c>
      <c r="H56" s="405">
        <f t="shared" si="5"/>
        <v>9.1298923275832822E-3</v>
      </c>
    </row>
    <row r="57" spans="1:8" s="186" customFormat="1" ht="14.25" customHeight="1" x14ac:dyDescent="0.25">
      <c r="A57" s="209" t="s">
        <v>320</v>
      </c>
      <c r="B57" s="210">
        <v>3944741</v>
      </c>
      <c r="C57" s="603">
        <v>5836154</v>
      </c>
      <c r="D57" s="178">
        <f t="shared" si="3"/>
        <v>0.47947710635501806</v>
      </c>
      <c r="E57" s="210">
        <v>23895372</v>
      </c>
      <c r="F57" s="778">
        <v>24266576</v>
      </c>
      <c r="G57" s="178">
        <f t="shared" si="4"/>
        <v>1.5534556231223462E-2</v>
      </c>
      <c r="H57" s="405">
        <f t="shared" si="5"/>
        <v>8.5957659651886634E-3</v>
      </c>
    </row>
    <row r="58" spans="1:8" s="186" customFormat="1" ht="14.25" customHeight="1" x14ac:dyDescent="0.25">
      <c r="A58" s="209" t="s">
        <v>321</v>
      </c>
      <c r="B58" s="210">
        <v>4348561</v>
      </c>
      <c r="C58" s="603">
        <v>3515114</v>
      </c>
      <c r="D58" s="178">
        <f t="shared" si="3"/>
        <v>-0.19166041364028241</v>
      </c>
      <c r="E58" s="210">
        <v>33935962</v>
      </c>
      <c r="F58" s="778">
        <v>24072712</v>
      </c>
      <c r="G58" s="178">
        <f t="shared" si="4"/>
        <v>-0.29064300578837277</v>
      </c>
      <c r="H58" s="405">
        <f t="shared" si="5"/>
        <v>8.5270949844505773E-3</v>
      </c>
    </row>
    <row r="59" spans="1:8" s="186" customFormat="1" ht="14.25" customHeight="1" x14ac:dyDescent="0.25">
      <c r="A59" s="209" t="s">
        <v>287</v>
      </c>
      <c r="B59" s="210">
        <v>2243191</v>
      </c>
      <c r="C59" s="603">
        <v>5383048</v>
      </c>
      <c r="D59" s="178">
        <f t="shared" si="3"/>
        <v>1.3997278876386363</v>
      </c>
      <c r="E59" s="210">
        <v>11084061</v>
      </c>
      <c r="F59" s="778">
        <v>23757919</v>
      </c>
      <c r="G59" s="178">
        <f t="shared" si="4"/>
        <v>1.1434309139944285</v>
      </c>
      <c r="H59" s="405">
        <f t="shared" si="5"/>
        <v>8.4155882372490085E-3</v>
      </c>
    </row>
    <row r="60" spans="1:8" s="186" customFormat="1" ht="14.25" customHeight="1" x14ac:dyDescent="0.25">
      <c r="A60" s="209" t="s">
        <v>292</v>
      </c>
      <c r="B60" s="210">
        <v>4014540</v>
      </c>
      <c r="C60" s="603">
        <v>4802515</v>
      </c>
      <c r="D60" s="178">
        <f t="shared" si="3"/>
        <v>0.19628027121413671</v>
      </c>
      <c r="E60" s="210">
        <v>21163489</v>
      </c>
      <c r="F60" s="778">
        <v>23541411</v>
      </c>
      <c r="G60" s="178">
        <f t="shared" si="4"/>
        <v>0.1123596397550517</v>
      </c>
      <c r="H60" s="405">
        <f t="shared" si="5"/>
        <v>8.3388962433891805E-3</v>
      </c>
    </row>
    <row r="61" spans="1:8" s="186" customFormat="1" ht="14.25" customHeight="1" x14ac:dyDescent="0.25">
      <c r="A61" s="209" t="s">
        <v>291</v>
      </c>
      <c r="B61" s="210">
        <v>4827460</v>
      </c>
      <c r="C61" s="603">
        <v>2913524</v>
      </c>
      <c r="D61" s="178">
        <f t="shared" si="3"/>
        <v>-0.39646853624887624</v>
      </c>
      <c r="E61" s="210">
        <v>19694220</v>
      </c>
      <c r="F61" s="778">
        <v>19621747</v>
      </c>
      <c r="G61" s="178">
        <f t="shared" si="4"/>
        <v>-3.6799121772783661E-3</v>
      </c>
      <c r="H61" s="405">
        <f t="shared" si="5"/>
        <v>6.9504632643741238E-3</v>
      </c>
    </row>
    <row r="62" spans="1:8" s="186" customFormat="1" ht="14.25" customHeight="1" x14ac:dyDescent="0.25">
      <c r="A62" s="211" t="s">
        <v>319</v>
      </c>
      <c r="B62" s="210">
        <v>1631817</v>
      </c>
      <c r="C62" s="603">
        <v>2221322</v>
      </c>
      <c r="D62" s="178">
        <f t="shared" si="3"/>
        <v>0.36125680759545964</v>
      </c>
      <c r="E62" s="210">
        <v>9745591</v>
      </c>
      <c r="F62" s="778">
        <v>18334039</v>
      </c>
      <c r="G62" s="178">
        <f t="shared" si="4"/>
        <v>0.88126497407904769</v>
      </c>
      <c r="H62" s="405">
        <f t="shared" si="5"/>
        <v>6.4943281837800933E-3</v>
      </c>
    </row>
    <row r="63" spans="1:8" s="186" customFormat="1" ht="14.25" customHeight="1" x14ac:dyDescent="0.25">
      <c r="A63" s="209" t="s">
        <v>401</v>
      </c>
      <c r="B63" s="210">
        <v>1398787</v>
      </c>
      <c r="C63" s="603">
        <v>5982051</v>
      </c>
      <c r="D63" s="178">
        <f t="shared" si="3"/>
        <v>3.2765989389378083</v>
      </c>
      <c r="E63" s="210">
        <v>10861916</v>
      </c>
      <c r="F63" s="778">
        <v>18053591</v>
      </c>
      <c r="G63" s="178">
        <f t="shared" si="4"/>
        <v>0.66210003833577802</v>
      </c>
      <c r="H63" s="405">
        <f t="shared" si="5"/>
        <v>6.3949872065690843E-3</v>
      </c>
    </row>
    <row r="64" spans="1:8" s="186" customFormat="1" ht="14.25" customHeight="1" x14ac:dyDescent="0.25">
      <c r="A64" s="209" t="s">
        <v>301</v>
      </c>
      <c r="B64" s="210">
        <v>798161</v>
      </c>
      <c r="C64" s="603">
        <v>4623386</v>
      </c>
      <c r="D64" s="178">
        <f t="shared" si="3"/>
        <v>4.7925481199908289</v>
      </c>
      <c r="E64" s="210">
        <v>8301629</v>
      </c>
      <c r="F64" s="778">
        <v>16919709</v>
      </c>
      <c r="G64" s="178">
        <f t="shared" si="4"/>
        <v>1.0381191450497247</v>
      </c>
      <c r="H64" s="405">
        <f t="shared" si="5"/>
        <v>5.9933407483237985E-3</v>
      </c>
    </row>
    <row r="65" spans="1:8" s="186" customFormat="1" ht="14.25" customHeight="1" x14ac:dyDescent="0.25">
      <c r="A65" s="209" t="s">
        <v>299</v>
      </c>
      <c r="B65" s="210">
        <v>1431102</v>
      </c>
      <c r="C65" s="603">
        <v>1298264</v>
      </c>
      <c r="D65" s="178">
        <f t="shared" si="3"/>
        <v>-9.2822174799560009E-2</v>
      </c>
      <c r="E65" s="210">
        <v>11974739</v>
      </c>
      <c r="F65" s="778">
        <v>15595159</v>
      </c>
      <c r="G65" s="178">
        <f t="shared" si="4"/>
        <v>0.3023381135906178</v>
      </c>
      <c r="H65" s="405">
        <f t="shared" si="5"/>
        <v>5.5241554042855358E-3</v>
      </c>
    </row>
    <row r="66" spans="1:8" s="186" customFormat="1" ht="14.25" customHeight="1" x14ac:dyDescent="0.25">
      <c r="A66" s="209" t="s">
        <v>324</v>
      </c>
      <c r="B66" s="210">
        <v>1965825</v>
      </c>
      <c r="C66" s="603">
        <v>1888778</v>
      </c>
      <c r="D66" s="178">
        <f t="shared" si="3"/>
        <v>-3.9193214044993874E-2</v>
      </c>
      <c r="E66" s="210">
        <v>8078034</v>
      </c>
      <c r="F66" s="778">
        <v>15534051</v>
      </c>
      <c r="G66" s="178">
        <f t="shared" si="4"/>
        <v>0.92299896237128976</v>
      </c>
      <c r="H66" s="405">
        <f t="shared" si="5"/>
        <v>5.5025095789082452E-3</v>
      </c>
    </row>
    <row r="67" spans="1:8" s="186" customFormat="1" ht="14.25" customHeight="1" x14ac:dyDescent="0.25">
      <c r="A67" s="209" t="s">
        <v>323</v>
      </c>
      <c r="B67" s="210">
        <v>2230000</v>
      </c>
      <c r="C67" s="603">
        <v>1500000</v>
      </c>
      <c r="D67" s="178">
        <f t="shared" si="3"/>
        <v>-0.32735426008968604</v>
      </c>
      <c r="E67" s="210">
        <v>13071900</v>
      </c>
      <c r="F67" s="778">
        <v>14729000</v>
      </c>
      <c r="G67" s="178">
        <f t="shared" si="4"/>
        <v>0.12676810563116292</v>
      </c>
      <c r="H67" s="405">
        <f t="shared" si="5"/>
        <v>5.2173424425952736E-3</v>
      </c>
    </row>
    <row r="68" spans="1:8" s="186" customFormat="1" ht="14.25" customHeight="1" x14ac:dyDescent="0.25">
      <c r="A68" s="209" t="s">
        <v>521</v>
      </c>
      <c r="B68" s="210">
        <v>1249799</v>
      </c>
      <c r="C68" s="603">
        <v>3368380</v>
      </c>
      <c r="D68" s="178">
        <f t="shared" si="3"/>
        <v>1.6951373780903971</v>
      </c>
      <c r="E68" s="210">
        <v>7449291</v>
      </c>
      <c r="F68" s="778">
        <v>14219526</v>
      </c>
      <c r="G68" s="178">
        <f t="shared" si="4"/>
        <v>0.90884286840183859</v>
      </c>
      <c r="H68" s="405">
        <f t="shared" si="5"/>
        <v>5.0368753149152689E-3</v>
      </c>
    </row>
    <row r="69" spans="1:8" s="186" customFormat="1" ht="14.25" customHeight="1" x14ac:dyDescent="0.25">
      <c r="A69" s="209" t="s">
        <v>290</v>
      </c>
      <c r="B69" s="210">
        <v>2167291</v>
      </c>
      <c r="C69" s="603">
        <v>1644339</v>
      </c>
      <c r="D69" s="178">
        <f t="shared" si="3"/>
        <v>-0.24129293205204105</v>
      </c>
      <c r="E69" s="210">
        <v>14789425</v>
      </c>
      <c r="F69" s="778">
        <v>13822632</v>
      </c>
      <c r="G69" s="178">
        <f t="shared" si="4"/>
        <v>-6.5370560383517295E-2</v>
      </c>
      <c r="H69" s="405">
        <f t="shared" si="5"/>
        <v>4.8962865504769901E-3</v>
      </c>
    </row>
    <row r="70" spans="1:8" s="186" customFormat="1" ht="14.25" customHeight="1" x14ac:dyDescent="0.25">
      <c r="A70" s="209" t="s">
        <v>450</v>
      </c>
      <c r="B70" s="210">
        <v>2161759</v>
      </c>
      <c r="C70" s="603">
        <v>3603431</v>
      </c>
      <c r="D70" s="178">
        <f t="shared" si="3"/>
        <v>0.66689765140332469</v>
      </c>
      <c r="E70" s="210">
        <v>9819034</v>
      </c>
      <c r="F70" s="778">
        <v>13197951</v>
      </c>
      <c r="G70" s="178">
        <f t="shared" si="4"/>
        <v>0.34411908544160252</v>
      </c>
      <c r="H70" s="405">
        <f t="shared" si="5"/>
        <v>4.675010517183293E-3</v>
      </c>
    </row>
    <row r="71" spans="1:8" s="186" customFormat="1" ht="14.25" customHeight="1" x14ac:dyDescent="0.25">
      <c r="A71" s="209" t="s">
        <v>288</v>
      </c>
      <c r="B71" s="210">
        <v>5046275</v>
      </c>
      <c r="C71" s="603">
        <v>6057117</v>
      </c>
      <c r="D71" s="178">
        <f t="shared" si="3"/>
        <v>0.20031448940059748</v>
      </c>
      <c r="E71" s="210">
        <v>37606973</v>
      </c>
      <c r="F71" s="778">
        <v>13082535</v>
      </c>
      <c r="G71" s="178">
        <f t="shared" si="4"/>
        <v>-0.65212475356631328</v>
      </c>
      <c r="H71" s="405">
        <f t="shared" si="5"/>
        <v>4.6341275790778838E-3</v>
      </c>
    </row>
    <row r="72" spans="1:8" s="186" customFormat="1" ht="14.25" customHeight="1" x14ac:dyDescent="0.25">
      <c r="A72" s="209" t="s">
        <v>318</v>
      </c>
      <c r="B72" s="210">
        <v>2912134</v>
      </c>
      <c r="C72" s="603">
        <v>3622046</v>
      </c>
      <c r="D72" s="178">
        <f t="shared" si="3"/>
        <v>0.2437772437669421</v>
      </c>
      <c r="E72" s="210">
        <v>17779673</v>
      </c>
      <c r="F72" s="778">
        <v>12458235</v>
      </c>
      <c r="G72" s="178">
        <f t="shared" si="4"/>
        <v>-0.29929898035807523</v>
      </c>
      <c r="H72" s="405">
        <f t="shared" si="5"/>
        <v>4.4129865045370309E-3</v>
      </c>
    </row>
    <row r="73" spans="1:8" s="186" customFormat="1" ht="14.25" customHeight="1" x14ac:dyDescent="0.25">
      <c r="A73" s="209" t="s">
        <v>300</v>
      </c>
      <c r="B73" s="210">
        <v>1816590</v>
      </c>
      <c r="C73" s="603">
        <v>2467447</v>
      </c>
      <c r="D73" s="178">
        <f t="shared" si="3"/>
        <v>0.358285028542489</v>
      </c>
      <c r="E73" s="210">
        <v>13404245</v>
      </c>
      <c r="F73" s="778">
        <v>12351160</v>
      </c>
      <c r="G73" s="178">
        <f t="shared" si="4"/>
        <v>-7.8563544608443059E-2</v>
      </c>
      <c r="H73" s="405">
        <f t="shared" si="5"/>
        <v>4.375058135873789E-3</v>
      </c>
    </row>
    <row r="74" spans="1:8" s="186" customFormat="1" ht="14.25" customHeight="1" x14ac:dyDescent="0.25">
      <c r="A74" s="209" t="s">
        <v>304</v>
      </c>
      <c r="B74" s="210">
        <v>1270682</v>
      </c>
      <c r="C74" s="603">
        <v>2291256</v>
      </c>
      <c r="D74" s="178">
        <f t="shared" si="3"/>
        <v>0.80317026604610753</v>
      </c>
      <c r="E74" s="210">
        <v>9373708</v>
      </c>
      <c r="F74" s="778">
        <v>10487635</v>
      </c>
      <c r="G74" s="178">
        <f t="shared" si="4"/>
        <v>0.11883525708289611</v>
      </c>
      <c r="H74" s="405">
        <f t="shared" si="5"/>
        <v>3.7149557477050496E-3</v>
      </c>
    </row>
    <row r="75" spans="1:8" s="186" customFormat="1" ht="14.25" customHeight="1" x14ac:dyDescent="0.25">
      <c r="A75" s="209" t="s">
        <v>400</v>
      </c>
      <c r="B75" s="210">
        <v>1012765</v>
      </c>
      <c r="C75" s="603">
        <v>1472071</v>
      </c>
      <c r="D75" s="178">
        <f t="shared" si="3"/>
        <v>0.4535168573163566</v>
      </c>
      <c r="E75" s="210">
        <v>7121815</v>
      </c>
      <c r="F75" s="778">
        <v>10202356</v>
      </c>
      <c r="G75" s="178">
        <f t="shared" si="4"/>
        <v>0.43254998901263231</v>
      </c>
      <c r="H75" s="405">
        <f t="shared" si="5"/>
        <v>3.6139035218457831E-3</v>
      </c>
    </row>
    <row r="76" spans="1:8" s="186" customFormat="1" ht="14.25" customHeight="1" x14ac:dyDescent="0.25">
      <c r="A76" s="209" t="s">
        <v>609</v>
      </c>
      <c r="B76" s="210">
        <v>335576</v>
      </c>
      <c r="C76" s="603">
        <v>1763427</v>
      </c>
      <c r="D76" s="178">
        <f t="shared" si="3"/>
        <v>4.2549258588218466</v>
      </c>
      <c r="E76" s="210">
        <v>7396900</v>
      </c>
      <c r="F76" s="778">
        <v>9724567</v>
      </c>
      <c r="G76" s="178">
        <f t="shared" si="4"/>
        <v>0.31468142059511406</v>
      </c>
      <c r="H76" s="405">
        <f t="shared" si="5"/>
        <v>3.444659932443573E-3</v>
      </c>
    </row>
    <row r="77" spans="1:8" s="186" customFormat="1" ht="14.25" customHeight="1" x14ac:dyDescent="0.25">
      <c r="A77" s="209" t="s">
        <v>302</v>
      </c>
      <c r="B77" s="210">
        <v>5444702</v>
      </c>
      <c r="C77" s="603">
        <v>1470842</v>
      </c>
      <c r="D77" s="178">
        <f t="shared" si="3"/>
        <v>-0.72985812630333124</v>
      </c>
      <c r="E77" s="210">
        <v>46906959</v>
      </c>
      <c r="F77" s="778">
        <v>8260362</v>
      </c>
      <c r="G77" s="178">
        <f t="shared" si="4"/>
        <v>-0.82389900824736895</v>
      </c>
      <c r="H77" s="405">
        <f t="shared" si="5"/>
        <v>2.9260056523729497E-3</v>
      </c>
    </row>
    <row r="78" spans="1:8" s="186" customFormat="1" ht="14.25" customHeight="1" x14ac:dyDescent="0.25">
      <c r="A78" s="209" t="s">
        <v>841</v>
      </c>
      <c r="B78" s="210">
        <v>1471995</v>
      </c>
      <c r="C78" s="603">
        <v>2884546</v>
      </c>
      <c r="D78" s="178">
        <f t="shared" si="3"/>
        <v>0.95961671065458787</v>
      </c>
      <c r="E78" s="210">
        <v>11424958</v>
      </c>
      <c r="F78" s="778">
        <v>7822300</v>
      </c>
      <c r="G78" s="178">
        <f t="shared" si="4"/>
        <v>-0.31533227518210571</v>
      </c>
      <c r="H78" s="405">
        <f t="shared" si="5"/>
        <v>2.7708342581786276E-3</v>
      </c>
    </row>
    <row r="79" spans="1:8" s="186" customFormat="1" ht="14.25" customHeight="1" x14ac:dyDescent="0.25">
      <c r="A79" s="209" t="s">
        <v>608</v>
      </c>
      <c r="B79" s="210">
        <v>988081</v>
      </c>
      <c r="C79" s="603">
        <v>1373022</v>
      </c>
      <c r="D79" s="178">
        <f t="shared" si="3"/>
        <v>0.3895844571447078</v>
      </c>
      <c r="E79" s="210">
        <v>5831317</v>
      </c>
      <c r="F79" s="778">
        <v>7802247</v>
      </c>
      <c r="G79" s="178">
        <f t="shared" si="4"/>
        <v>0.33799054313116583</v>
      </c>
      <c r="H79" s="405">
        <f t="shared" si="5"/>
        <v>2.7637310354207104E-3</v>
      </c>
    </row>
    <row r="80" spans="1:8" s="186" customFormat="1" ht="14.25" customHeight="1" x14ac:dyDescent="0.25">
      <c r="A80" s="209" t="s">
        <v>883</v>
      </c>
      <c r="B80" s="210">
        <v>582539</v>
      </c>
      <c r="C80" s="603">
        <v>1690734</v>
      </c>
      <c r="D80" s="178">
        <f t="shared" si="3"/>
        <v>1.9023533188335886</v>
      </c>
      <c r="E80" s="210">
        <v>4203488</v>
      </c>
      <c r="F80" s="778">
        <v>7734807</v>
      </c>
      <c r="G80" s="178">
        <f t="shared" si="4"/>
        <v>0.84009256122534426</v>
      </c>
      <c r="H80" s="405">
        <f t="shared" si="5"/>
        <v>2.7398422735001029E-3</v>
      </c>
    </row>
    <row r="81" spans="1:8" s="186" customFormat="1" ht="14.25" customHeight="1" x14ac:dyDescent="0.25">
      <c r="A81" s="209" t="s">
        <v>846</v>
      </c>
      <c r="B81" s="210">
        <v>3024539</v>
      </c>
      <c r="C81" s="603">
        <v>1459297</v>
      </c>
      <c r="D81" s="178">
        <f t="shared" si="3"/>
        <v>-0.51751423936011398</v>
      </c>
      <c r="E81" s="210">
        <v>10798405</v>
      </c>
      <c r="F81" s="778">
        <v>7370312</v>
      </c>
      <c r="G81" s="178">
        <f t="shared" si="4"/>
        <v>-0.31746290308615022</v>
      </c>
      <c r="H81" s="405">
        <f t="shared" si="5"/>
        <v>2.6107299621677816E-3</v>
      </c>
    </row>
    <row r="82" spans="1:8" s="186" customFormat="1" ht="14.25" customHeight="1" x14ac:dyDescent="0.25">
      <c r="A82" s="209" t="s">
        <v>607</v>
      </c>
      <c r="B82" s="210">
        <v>402516</v>
      </c>
      <c r="C82" s="603">
        <v>1565367</v>
      </c>
      <c r="D82" s="178">
        <f t="shared" si="3"/>
        <v>2.8889559669677727</v>
      </c>
      <c r="E82" s="210">
        <v>3361981</v>
      </c>
      <c r="F82" s="778">
        <v>7046557</v>
      </c>
      <c r="G82" s="178">
        <f t="shared" si="4"/>
        <v>1.095953843879546</v>
      </c>
      <c r="H82" s="405">
        <f t="shared" si="5"/>
        <v>2.4960486733835848E-3</v>
      </c>
    </row>
    <row r="83" spans="1:8" s="186" customFormat="1" ht="14.25" customHeight="1" x14ac:dyDescent="0.25">
      <c r="A83" s="209" t="s">
        <v>745</v>
      </c>
      <c r="B83" s="210">
        <v>269044</v>
      </c>
      <c r="C83" s="603">
        <v>0</v>
      </c>
      <c r="D83" s="178" t="s">
        <v>247</v>
      </c>
      <c r="E83" s="210">
        <v>1617820</v>
      </c>
      <c r="F83" s="778">
        <v>7021944</v>
      </c>
      <c r="G83" s="178">
        <f t="shared" si="4"/>
        <v>3.3403740836434217</v>
      </c>
      <c r="H83" s="405">
        <f t="shared" si="5"/>
        <v>2.4873301962609288E-3</v>
      </c>
    </row>
    <row r="84" spans="1:8" s="186" customFormat="1" ht="14.25" customHeight="1" x14ac:dyDescent="0.25">
      <c r="A84" s="209" t="s">
        <v>800</v>
      </c>
      <c r="B84" s="210">
        <v>422697</v>
      </c>
      <c r="C84" s="603">
        <v>1224452</v>
      </c>
      <c r="D84" s="178">
        <f t="shared" si="3"/>
        <v>1.8967605637134874</v>
      </c>
      <c r="E84" s="210">
        <v>1244227</v>
      </c>
      <c r="F84" s="778">
        <v>6761528</v>
      </c>
      <c r="G84" s="178">
        <f t="shared" si="4"/>
        <v>4.4343202647105393</v>
      </c>
      <c r="H84" s="405">
        <f t="shared" si="5"/>
        <v>2.3950850031364203E-3</v>
      </c>
    </row>
    <row r="85" spans="1:8" s="200" customFormat="1" x14ac:dyDescent="0.2">
      <c r="A85" s="604" t="s">
        <v>914</v>
      </c>
      <c r="B85" s="210">
        <v>29099277</v>
      </c>
      <c r="C85" s="603">
        <v>30162471</v>
      </c>
      <c r="D85" s="178">
        <f t="shared" si="3"/>
        <v>3.6536784058243121E-2</v>
      </c>
      <c r="E85" s="406">
        <v>167129706</v>
      </c>
      <c r="F85" s="778">
        <v>188470767</v>
      </c>
      <c r="G85" s="178">
        <f t="shared" si="4"/>
        <v>0.12769160857615591</v>
      </c>
      <c r="H85" s="405">
        <f t="shared" si="5"/>
        <v>6.6760576539994884E-2</v>
      </c>
    </row>
    <row r="86" spans="1:8" s="6" customFormat="1" ht="13.5" thickBot="1" x14ac:dyDescent="0.25">
      <c r="A86" s="212" t="s">
        <v>326</v>
      </c>
      <c r="B86" s="213">
        <f>SUM(B35:B85)</f>
        <v>399058373</v>
      </c>
      <c r="C86" s="214">
        <f>SUM(C35:C85)</f>
        <v>517103459</v>
      </c>
      <c r="D86" s="605">
        <f>C86/B86-1</f>
        <v>0.29580906951675456</v>
      </c>
      <c r="E86" s="213">
        <f>+SUM(E35:E85)</f>
        <v>2549649560</v>
      </c>
      <c r="F86" s="214">
        <f>+SUM(F35:F85)</f>
        <v>2823084772</v>
      </c>
      <c r="G86" s="779">
        <f>F86/E86-1</f>
        <v>0.10724423320356236</v>
      </c>
      <c r="H86" s="215">
        <f>+C86/$C$86</f>
        <v>1</v>
      </c>
    </row>
    <row r="87" spans="1:8" s="6" customFormat="1" x14ac:dyDescent="0.2">
      <c r="B87" s="216"/>
      <c r="C87" s="216"/>
      <c r="D87" s="10"/>
      <c r="E87" s="10"/>
      <c r="F87" s="10"/>
    </row>
    <row r="88" spans="1:8" s="6" customFormat="1" ht="53.25" customHeight="1" x14ac:dyDescent="0.2">
      <c r="A88" s="1032" t="s">
        <v>911</v>
      </c>
      <c r="B88" s="1032"/>
      <c r="C88" s="1032"/>
      <c r="D88" s="1032"/>
      <c r="E88" s="1032"/>
      <c r="F88" s="1032"/>
      <c r="G88" s="193"/>
      <c r="H88" s="193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A114"/>
      <c r="B114"/>
      <c r="C114"/>
      <c r="D114"/>
      <c r="E114"/>
      <c r="F114"/>
    </row>
    <row r="115" spans="1:6" s="6" customFormat="1" ht="15" x14ac:dyDescent="0.25">
      <c r="A115"/>
      <c r="B115"/>
      <c r="C115"/>
      <c r="D115"/>
      <c r="E115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s="6" customFormat="1" ht="15" x14ac:dyDescent="0.25">
      <c r="D279" s="10"/>
      <c r="E279" s="10"/>
      <c r="F279"/>
    </row>
    <row r="280" spans="4:6" s="6" customFormat="1" ht="15" x14ac:dyDescent="0.25">
      <c r="D280" s="10"/>
      <c r="E280" s="10"/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  <row r="604" spans="6:6" ht="15" x14ac:dyDescent="0.25">
      <c r="F604"/>
    </row>
    <row r="605" spans="6:6" ht="15" x14ac:dyDescent="0.25">
      <c r="F605"/>
    </row>
  </sheetData>
  <mergeCells count="5">
    <mergeCell ref="B5:D5"/>
    <mergeCell ref="E5:H5"/>
    <mergeCell ref="B33:D33"/>
    <mergeCell ref="E33:H33"/>
    <mergeCell ref="A88:F88"/>
  </mergeCells>
  <printOptions horizontalCentered="1" verticalCentered="1"/>
  <pageMargins left="0" right="0" top="0" bottom="0" header="0.31496062992125984" footer="0.31496062992125984"/>
  <pageSetup paperSize="9" scale="6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2A7F-C605-4FB8-8BC1-01083175B9C2}">
  <sheetPr>
    <tabColor rgb="FF00206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587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86" customFormat="1" ht="14.25" customHeight="1" x14ac:dyDescent="0.25">
      <c r="A1" s="194" t="s">
        <v>526</v>
      </c>
      <c r="D1" s="195"/>
      <c r="E1" s="195"/>
    </row>
    <row r="2" spans="1:8" s="186" customFormat="1" ht="14.25" customHeight="1" x14ac:dyDescent="0.25">
      <c r="A2" s="196" t="s">
        <v>309</v>
      </c>
      <c r="D2" s="195"/>
      <c r="E2" s="195"/>
    </row>
    <row r="3" spans="1:8" x14ac:dyDescent="0.25">
      <c r="A3" s="197"/>
      <c r="B3" s="606"/>
      <c r="C3" s="607"/>
      <c r="D3" s="608"/>
      <c r="E3" s="606"/>
    </row>
    <row r="4" spans="1:8" ht="15.75" thickBot="1" x14ac:dyDescent="0.3">
      <c r="A4" s="198" t="s">
        <v>327</v>
      </c>
      <c r="B4" s="609"/>
      <c r="C4" s="609"/>
      <c r="D4" s="608"/>
      <c r="E4" s="606"/>
    </row>
    <row r="5" spans="1:8" ht="15.75" thickBot="1" x14ac:dyDescent="0.3">
      <c r="B5" s="1063" t="s">
        <v>912</v>
      </c>
      <c r="C5" s="1064"/>
      <c r="D5" s="1064"/>
      <c r="E5" s="1063" t="s">
        <v>913</v>
      </c>
      <c r="F5" s="1064"/>
      <c r="G5" s="1064"/>
      <c r="H5" s="780"/>
    </row>
    <row r="6" spans="1:8" ht="15.75" thickBot="1" x14ac:dyDescent="0.3">
      <c r="A6" s="610" t="s">
        <v>328</v>
      </c>
      <c r="B6" s="202">
        <v>2024</v>
      </c>
      <c r="C6" s="203">
        <v>2025</v>
      </c>
      <c r="D6" s="217" t="s">
        <v>275</v>
      </c>
      <c r="E6" s="203">
        <v>2024</v>
      </c>
      <c r="F6" s="203">
        <v>2025</v>
      </c>
      <c r="G6" s="217" t="s">
        <v>275</v>
      </c>
      <c r="H6" s="217" t="s">
        <v>277</v>
      </c>
    </row>
    <row r="7" spans="1:8" x14ac:dyDescent="0.25">
      <c r="A7" s="611" t="s">
        <v>310</v>
      </c>
      <c r="B7" s="218">
        <f>SUM(B8:B18)</f>
        <v>95239535</v>
      </c>
      <c r="C7" s="222">
        <f>SUM(C8:C18)</f>
        <v>91576902</v>
      </c>
      <c r="D7" s="175">
        <f t="shared" ref="D7:D17" si="0">C7/B7-1</f>
        <v>-3.8457065125317991E-2</v>
      </c>
      <c r="E7" s="218">
        <f>+SUM(E8:E18)</f>
        <v>551169792</v>
      </c>
      <c r="F7" s="781">
        <f>+SUM(F8:F18)</f>
        <v>580545347</v>
      </c>
      <c r="G7" s="175">
        <f>F7/E7-1</f>
        <v>5.3296743447071915E-2</v>
      </c>
      <c r="H7" s="782">
        <f>SUM(H8:H18)</f>
        <v>0.99999999999999978</v>
      </c>
    </row>
    <row r="8" spans="1:8" x14ac:dyDescent="0.25">
      <c r="A8" s="612" t="s">
        <v>278</v>
      </c>
      <c r="B8" s="219">
        <v>15541012</v>
      </c>
      <c r="C8" s="220">
        <v>23903201</v>
      </c>
      <c r="D8" s="179">
        <f t="shared" si="0"/>
        <v>0.53807235976653267</v>
      </c>
      <c r="E8" s="219">
        <v>91435081</v>
      </c>
      <c r="F8" s="220">
        <v>134624748</v>
      </c>
      <c r="G8" s="179">
        <f>F8/E8-1</f>
        <v>0.47235335199189032</v>
      </c>
      <c r="H8" s="221">
        <f t="shared" ref="H8:H18" si="1">+F8/$F$7</f>
        <v>0.23189359572974064</v>
      </c>
    </row>
    <row r="9" spans="1:8" x14ac:dyDescent="0.25">
      <c r="A9" s="612" t="s">
        <v>279</v>
      </c>
      <c r="B9" s="219">
        <v>20437920</v>
      </c>
      <c r="C9" s="220">
        <v>15792408</v>
      </c>
      <c r="D9" s="179">
        <f t="shared" si="0"/>
        <v>-0.22729866835764112</v>
      </c>
      <c r="E9" s="219">
        <v>103354102</v>
      </c>
      <c r="F9" s="220">
        <v>94776913</v>
      </c>
      <c r="G9" s="179">
        <f t="shared" ref="G9:G18" si="2">F9/E9-1</f>
        <v>-8.2988375246102919E-2</v>
      </c>
      <c r="H9" s="221">
        <f t="shared" si="1"/>
        <v>0.16325496964150157</v>
      </c>
    </row>
    <row r="10" spans="1:8" x14ac:dyDescent="0.25">
      <c r="A10" s="612" t="s">
        <v>283</v>
      </c>
      <c r="B10" s="219">
        <v>10572499</v>
      </c>
      <c r="C10" s="220">
        <v>12482733</v>
      </c>
      <c r="D10" s="179">
        <f t="shared" si="0"/>
        <v>0.18067951578902974</v>
      </c>
      <c r="E10" s="219">
        <v>84006635</v>
      </c>
      <c r="F10" s="220">
        <v>84916442</v>
      </c>
      <c r="G10" s="179">
        <f t="shared" si="2"/>
        <v>1.0830180258975863E-2</v>
      </c>
      <c r="H10" s="221">
        <f t="shared" si="1"/>
        <v>0.14627012762880692</v>
      </c>
    </row>
    <row r="11" spans="1:8" x14ac:dyDescent="0.25">
      <c r="A11" s="612" t="s">
        <v>280</v>
      </c>
      <c r="B11" s="219">
        <v>11216871</v>
      </c>
      <c r="C11" s="220">
        <v>9254730</v>
      </c>
      <c r="D11" s="179">
        <f t="shared" si="0"/>
        <v>-0.17492766030740659</v>
      </c>
      <c r="E11" s="219">
        <v>49361859</v>
      </c>
      <c r="F11" s="220">
        <v>47163748</v>
      </c>
      <c r="G11" s="179">
        <f t="shared" si="2"/>
        <v>-4.4530555463885624E-2</v>
      </c>
      <c r="H11" s="221">
        <f t="shared" si="1"/>
        <v>8.1240420311214728E-2</v>
      </c>
    </row>
    <row r="12" spans="1:8" x14ac:dyDescent="0.25">
      <c r="A12" s="612" t="s">
        <v>297</v>
      </c>
      <c r="B12" s="219">
        <v>162463</v>
      </c>
      <c r="C12" s="220">
        <v>163306</v>
      </c>
      <c r="D12" s="179">
        <f t="shared" si="0"/>
        <v>5.1888737743364111E-3</v>
      </c>
      <c r="E12" s="219">
        <v>21304680</v>
      </c>
      <c r="F12" s="220">
        <v>36232980</v>
      </c>
      <c r="G12" s="179">
        <f t="shared" si="2"/>
        <v>0.7007051971679461</v>
      </c>
      <c r="H12" s="221">
        <f t="shared" si="1"/>
        <v>6.2411972100432665E-2</v>
      </c>
    </row>
    <row r="13" spans="1:8" x14ac:dyDescent="0.25">
      <c r="A13" s="612" t="s">
        <v>286</v>
      </c>
      <c r="B13" s="219">
        <v>5941029</v>
      </c>
      <c r="C13" s="220">
        <v>2169422</v>
      </c>
      <c r="D13" s="179">
        <f t="shared" si="0"/>
        <v>-0.63484069847159474</v>
      </c>
      <c r="E13" s="219">
        <v>24807016</v>
      </c>
      <c r="F13" s="220">
        <v>32377179</v>
      </c>
      <c r="G13" s="179">
        <f t="shared" si="2"/>
        <v>0.30516217670033341</v>
      </c>
      <c r="H13" s="221">
        <f t="shared" si="1"/>
        <v>5.5770284211751682E-2</v>
      </c>
    </row>
    <row r="14" spans="1:8" x14ac:dyDescent="0.25">
      <c r="A14" s="612" t="s">
        <v>285</v>
      </c>
      <c r="B14" s="219">
        <v>1572148</v>
      </c>
      <c r="C14" s="220">
        <v>4142088</v>
      </c>
      <c r="D14" s="179">
        <f t="shared" si="0"/>
        <v>1.6346679829125503</v>
      </c>
      <c r="E14" s="219">
        <v>16620928</v>
      </c>
      <c r="F14" s="220">
        <v>22390370</v>
      </c>
      <c r="G14" s="179">
        <f t="shared" si="2"/>
        <v>0.34711912595975392</v>
      </c>
      <c r="H14" s="221">
        <f t="shared" si="1"/>
        <v>3.856782267863048E-2</v>
      </c>
    </row>
    <row r="15" spans="1:8" x14ac:dyDescent="0.25">
      <c r="A15" s="612" t="s">
        <v>282</v>
      </c>
      <c r="B15" s="219">
        <v>13345570</v>
      </c>
      <c r="C15" s="220">
        <v>2254363</v>
      </c>
      <c r="D15" s="179">
        <f t="shared" si="0"/>
        <v>-0.83107780334597925</v>
      </c>
      <c r="E15" s="219">
        <v>47806996</v>
      </c>
      <c r="F15" s="220">
        <v>21038480</v>
      </c>
      <c r="G15" s="179">
        <f t="shared" si="2"/>
        <v>-0.5599288438872001</v>
      </c>
      <c r="H15" s="221">
        <f t="shared" si="1"/>
        <v>3.6239167377221264E-2</v>
      </c>
    </row>
    <row r="16" spans="1:8" x14ac:dyDescent="0.25">
      <c r="A16" s="612" t="s">
        <v>295</v>
      </c>
      <c r="B16" s="176">
        <v>3314365</v>
      </c>
      <c r="C16" s="177">
        <v>3247801</v>
      </c>
      <c r="D16" s="179">
        <f t="shared" si="0"/>
        <v>-2.0083485071801133E-2</v>
      </c>
      <c r="E16" s="176">
        <v>11128873</v>
      </c>
      <c r="F16" s="177">
        <v>16118635</v>
      </c>
      <c r="G16" s="179">
        <f t="shared" si="2"/>
        <v>0.4483618422098985</v>
      </c>
      <c r="H16" s="221">
        <f t="shared" si="1"/>
        <v>2.7764644197553097E-2</v>
      </c>
    </row>
    <row r="17" spans="1:8" x14ac:dyDescent="0.25">
      <c r="A17" s="612" t="s">
        <v>400</v>
      </c>
      <c r="B17" s="219">
        <v>971177</v>
      </c>
      <c r="C17" s="220">
        <v>757333</v>
      </c>
      <c r="D17" s="179">
        <f t="shared" si="0"/>
        <v>-0.22019055228861473</v>
      </c>
      <c r="E17" s="219">
        <v>7060068</v>
      </c>
      <c r="F17" s="220">
        <v>8634884</v>
      </c>
      <c r="G17" s="179">
        <f t="shared" si="2"/>
        <v>0.22305960792445623</v>
      </c>
      <c r="H17" s="221">
        <f t="shared" si="1"/>
        <v>1.4873745943570537E-2</v>
      </c>
    </row>
    <row r="18" spans="1:8" x14ac:dyDescent="0.25">
      <c r="A18" s="330" t="s">
        <v>915</v>
      </c>
      <c r="B18" s="219">
        <v>12164481</v>
      </c>
      <c r="C18" s="220">
        <v>17409517</v>
      </c>
      <c r="D18" s="179">
        <f>C18/B18-1</f>
        <v>0.43117630748077129</v>
      </c>
      <c r="E18" s="219">
        <v>94283554</v>
      </c>
      <c r="F18" s="783">
        <v>82270968</v>
      </c>
      <c r="G18" s="179">
        <f t="shared" si="2"/>
        <v>-0.12740913436504531</v>
      </c>
      <c r="H18" s="221">
        <f t="shared" si="1"/>
        <v>0.14171325017957642</v>
      </c>
    </row>
    <row r="19" spans="1:8" x14ac:dyDescent="0.25">
      <c r="A19" s="613" t="s">
        <v>311</v>
      </c>
      <c r="B19" s="218">
        <f>+SUM(B20:B30)</f>
        <v>91148749</v>
      </c>
      <c r="C19" s="222">
        <f>+SUM(C20:C30)</f>
        <v>80384535</v>
      </c>
      <c r="D19" s="175">
        <f>C19/B19-1</f>
        <v>-0.11809502728336951</v>
      </c>
      <c r="E19" s="218">
        <f>+SUM(E20:E30)</f>
        <v>492673153</v>
      </c>
      <c r="F19" s="222">
        <f>+SUM(F20:F30)</f>
        <v>473006315</v>
      </c>
      <c r="G19" s="175">
        <f>F19/E19-1</f>
        <v>-3.9918631409574745E-2</v>
      </c>
      <c r="H19" s="784">
        <f>SUM(H20:H30)</f>
        <v>1</v>
      </c>
    </row>
    <row r="20" spans="1:8" x14ac:dyDescent="0.25">
      <c r="A20" s="614" t="s">
        <v>279</v>
      </c>
      <c r="B20" s="495">
        <v>21041611</v>
      </c>
      <c r="C20" s="494">
        <v>19185864</v>
      </c>
      <c r="D20" s="179">
        <f t="shared" ref="D20:D53" si="3">C20/B20-1</f>
        <v>-8.8194150153236839E-2</v>
      </c>
      <c r="E20" s="495">
        <v>114403984</v>
      </c>
      <c r="F20" s="494">
        <v>96810889</v>
      </c>
      <c r="G20" s="179">
        <f t="shared" ref="G20:G54" si="4">F20/E20-1</f>
        <v>-0.15378044002383695</v>
      </c>
      <c r="H20" s="221">
        <f t="shared" ref="H20:H30" si="5">+F20/$F$19</f>
        <v>0.20467145137375176</v>
      </c>
    </row>
    <row r="21" spans="1:8" x14ac:dyDescent="0.25">
      <c r="A21" s="614" t="s">
        <v>280</v>
      </c>
      <c r="B21" s="495">
        <v>10101546</v>
      </c>
      <c r="C21" s="494">
        <v>9669935</v>
      </c>
      <c r="D21" s="179">
        <f t="shared" si="3"/>
        <v>-4.2727222149956057E-2</v>
      </c>
      <c r="E21" s="495">
        <v>66562309</v>
      </c>
      <c r="F21" s="494">
        <v>86505754</v>
      </c>
      <c r="G21" s="179">
        <f t="shared" si="4"/>
        <v>0.29962069074256426</v>
      </c>
      <c r="H21" s="221">
        <f t="shared" si="5"/>
        <v>0.18288498748690069</v>
      </c>
    </row>
    <row r="22" spans="1:8" x14ac:dyDescent="0.25">
      <c r="A22" s="614" t="s">
        <v>278</v>
      </c>
      <c r="B22" s="495">
        <v>19249471</v>
      </c>
      <c r="C22" s="494">
        <v>16703893</v>
      </c>
      <c r="D22" s="179">
        <f t="shared" si="3"/>
        <v>-0.13224145224562278</v>
      </c>
      <c r="E22" s="495">
        <v>87354309</v>
      </c>
      <c r="F22" s="494">
        <v>55282519</v>
      </c>
      <c r="G22" s="179">
        <f t="shared" si="4"/>
        <v>-0.36714605572576853</v>
      </c>
      <c r="H22" s="221">
        <f t="shared" si="5"/>
        <v>0.11687480113241194</v>
      </c>
    </row>
    <row r="23" spans="1:8" x14ac:dyDescent="0.25">
      <c r="A23" s="614" t="s">
        <v>294</v>
      </c>
      <c r="B23" s="495">
        <v>11153850</v>
      </c>
      <c r="C23" s="494">
        <v>6157000</v>
      </c>
      <c r="D23" s="179">
        <f t="shared" si="3"/>
        <v>-0.44799329379541597</v>
      </c>
      <c r="E23" s="495">
        <v>36988684</v>
      </c>
      <c r="F23" s="494">
        <v>41053753</v>
      </c>
      <c r="G23" s="179">
        <f t="shared" si="4"/>
        <v>0.10990034141252503</v>
      </c>
      <c r="H23" s="221">
        <f t="shared" si="5"/>
        <v>8.6793245033102775E-2</v>
      </c>
    </row>
    <row r="24" spans="1:8" x14ac:dyDescent="0.25">
      <c r="A24" s="614" t="s">
        <v>282</v>
      </c>
      <c r="B24" s="495">
        <v>10192289</v>
      </c>
      <c r="C24" s="494">
        <v>7693576</v>
      </c>
      <c r="D24" s="179">
        <f t="shared" si="3"/>
        <v>-0.24515719677885894</v>
      </c>
      <c r="E24" s="495">
        <v>15787363</v>
      </c>
      <c r="F24" s="494">
        <v>35673406</v>
      </c>
      <c r="G24" s="179">
        <f t="shared" si="4"/>
        <v>1.2596177715049688</v>
      </c>
      <c r="H24" s="221">
        <f t="shared" si="5"/>
        <v>7.5418456093974143E-2</v>
      </c>
    </row>
    <row r="25" spans="1:8" x14ac:dyDescent="0.25">
      <c r="A25" s="614" t="s">
        <v>812</v>
      </c>
      <c r="B25" s="495">
        <v>0</v>
      </c>
      <c r="C25" s="494">
        <v>1647583</v>
      </c>
      <c r="D25" s="179" t="s">
        <v>246</v>
      </c>
      <c r="E25" s="495">
        <v>0</v>
      </c>
      <c r="F25" s="494">
        <v>27660263</v>
      </c>
      <c r="G25" s="179" t="s">
        <v>246</v>
      </c>
      <c r="H25" s="221">
        <f t="shared" si="5"/>
        <v>5.8477576562587751E-2</v>
      </c>
    </row>
    <row r="26" spans="1:8" x14ac:dyDescent="0.25">
      <c r="A26" s="614" t="s">
        <v>281</v>
      </c>
      <c r="B26" s="495">
        <v>175566</v>
      </c>
      <c r="C26" s="494">
        <v>1557658</v>
      </c>
      <c r="D26" s="179">
        <f t="shared" si="3"/>
        <v>7.8722076028388184</v>
      </c>
      <c r="E26" s="495">
        <v>16669028</v>
      </c>
      <c r="F26" s="494">
        <v>19802890</v>
      </c>
      <c r="G26" s="179">
        <f t="shared" si="4"/>
        <v>0.18800508343977818</v>
      </c>
      <c r="H26" s="221">
        <f t="shared" si="5"/>
        <v>4.1866016101708918E-2</v>
      </c>
    </row>
    <row r="27" spans="1:8" x14ac:dyDescent="0.25">
      <c r="A27" s="614" t="s">
        <v>286</v>
      </c>
      <c r="B27" s="495">
        <v>2330131</v>
      </c>
      <c r="C27" s="494">
        <v>1103773</v>
      </c>
      <c r="D27" s="179">
        <f t="shared" si="3"/>
        <v>-0.52630431507928099</v>
      </c>
      <c r="E27" s="495">
        <v>18735326</v>
      </c>
      <c r="F27" s="494">
        <v>19474064</v>
      </c>
      <c r="G27" s="179">
        <f t="shared" si="4"/>
        <v>3.9430218614824319E-2</v>
      </c>
      <c r="H27" s="221">
        <f t="shared" si="5"/>
        <v>4.1170832994058444E-2</v>
      </c>
    </row>
    <row r="28" spans="1:8" x14ac:dyDescent="0.25">
      <c r="A28" s="614" t="s">
        <v>284</v>
      </c>
      <c r="B28" s="495">
        <v>1421955</v>
      </c>
      <c r="C28" s="494">
        <v>2609734</v>
      </c>
      <c r="D28" s="179">
        <f t="shared" si="3"/>
        <v>0.8353140570552513</v>
      </c>
      <c r="E28" s="495">
        <v>13984549</v>
      </c>
      <c r="F28" s="494">
        <v>14105131</v>
      </c>
      <c r="G28" s="179">
        <f t="shared" si="4"/>
        <v>8.6225161783908266E-3</v>
      </c>
      <c r="H28" s="822">
        <f t="shared" si="5"/>
        <v>2.9820174810985346E-2</v>
      </c>
    </row>
    <row r="29" spans="1:8" x14ac:dyDescent="0.25">
      <c r="A29" s="614" t="s">
        <v>285</v>
      </c>
      <c r="B29" s="495">
        <v>1292240</v>
      </c>
      <c r="C29" s="494">
        <v>2680250</v>
      </c>
      <c r="D29" s="179">
        <f t="shared" si="3"/>
        <v>1.074111620132483</v>
      </c>
      <c r="E29" s="495">
        <v>10134190</v>
      </c>
      <c r="F29" s="494">
        <v>14015860</v>
      </c>
      <c r="G29" s="179">
        <f t="shared" si="4"/>
        <v>0.38302715855929281</v>
      </c>
      <c r="H29" s="822">
        <f t="shared" si="5"/>
        <v>2.9631443715503036E-2</v>
      </c>
    </row>
    <row r="30" spans="1:8" x14ac:dyDescent="0.25">
      <c r="A30" s="330" t="s">
        <v>916</v>
      </c>
      <c r="B30" s="495">
        <v>14190090</v>
      </c>
      <c r="C30" s="494">
        <v>11375269</v>
      </c>
      <c r="D30" s="179">
        <f t="shared" si="3"/>
        <v>-0.19836526759167838</v>
      </c>
      <c r="E30" s="219">
        <v>112053411</v>
      </c>
      <c r="F30" s="783">
        <v>62621786</v>
      </c>
      <c r="G30" s="179">
        <f t="shared" si="4"/>
        <v>-0.4411434204354564</v>
      </c>
      <c r="H30" s="221">
        <f t="shared" si="5"/>
        <v>0.13239101469501521</v>
      </c>
    </row>
    <row r="31" spans="1:8" x14ac:dyDescent="0.25">
      <c r="A31" s="613" t="s">
        <v>232</v>
      </c>
      <c r="B31" s="218">
        <f>SUM(B32:B42)</f>
        <v>44334929</v>
      </c>
      <c r="C31" s="222">
        <f>SUM(C32:C42)</f>
        <v>66185673</v>
      </c>
      <c r="D31" s="175">
        <f t="shared" si="3"/>
        <v>0.49285618569503065</v>
      </c>
      <c r="E31" s="218">
        <f>+SUM(E32:E42)</f>
        <v>286073157</v>
      </c>
      <c r="F31" s="222">
        <f>+SUM(F32:F42)</f>
        <v>392240006</v>
      </c>
      <c r="G31" s="175">
        <f t="shared" si="4"/>
        <v>0.37111782913627223</v>
      </c>
      <c r="H31" s="784">
        <f>SUM(H32:H42)</f>
        <v>0.99999999999999989</v>
      </c>
    </row>
    <row r="32" spans="1:8" x14ac:dyDescent="0.25">
      <c r="A32" s="612" t="s">
        <v>325</v>
      </c>
      <c r="B32" s="219">
        <v>2838837</v>
      </c>
      <c r="C32" s="220">
        <v>12375883</v>
      </c>
      <c r="D32" s="179">
        <f t="shared" si="3"/>
        <v>3.3594905237602584</v>
      </c>
      <c r="E32" s="219">
        <v>18708539</v>
      </c>
      <c r="F32" s="220">
        <v>64212414</v>
      </c>
      <c r="G32" s="179">
        <f t="shared" si="4"/>
        <v>2.4322516579194131</v>
      </c>
      <c r="H32" s="221">
        <f t="shared" ref="H32:H42" si="6">+F32/$F$31</f>
        <v>0.16370694732245133</v>
      </c>
    </row>
    <row r="33" spans="1:8" x14ac:dyDescent="0.25">
      <c r="A33" s="612" t="s">
        <v>280</v>
      </c>
      <c r="B33" s="219">
        <v>1711810</v>
      </c>
      <c r="C33" s="220">
        <v>1367956</v>
      </c>
      <c r="D33" s="179">
        <f t="shared" si="3"/>
        <v>-0.2008715920575298</v>
      </c>
      <c r="E33" s="219">
        <v>17320512</v>
      </c>
      <c r="F33" s="220">
        <v>57141367</v>
      </c>
      <c r="G33" s="179">
        <f t="shared" si="4"/>
        <v>2.2990576144631292</v>
      </c>
      <c r="H33" s="221">
        <f t="shared" si="6"/>
        <v>0.14567959954599838</v>
      </c>
    </row>
    <row r="34" spans="1:8" x14ac:dyDescent="0.25">
      <c r="A34" s="612" t="s">
        <v>289</v>
      </c>
      <c r="B34" s="219">
        <v>3985150</v>
      </c>
      <c r="C34" s="220">
        <v>5063599</v>
      </c>
      <c r="D34" s="179">
        <f t="shared" si="3"/>
        <v>0.27061691529804399</v>
      </c>
      <c r="E34" s="219">
        <v>28303504</v>
      </c>
      <c r="F34" s="220">
        <v>34479555</v>
      </c>
      <c r="G34" s="179">
        <f t="shared" si="4"/>
        <v>0.21820799997060436</v>
      </c>
      <c r="H34" s="221">
        <f t="shared" si="6"/>
        <v>8.790422820868507E-2</v>
      </c>
    </row>
    <row r="35" spans="1:8" x14ac:dyDescent="0.25">
      <c r="A35" s="612" t="s">
        <v>294</v>
      </c>
      <c r="B35" s="219">
        <v>4245766</v>
      </c>
      <c r="C35" s="220">
        <v>5273071</v>
      </c>
      <c r="D35" s="179">
        <f t="shared" si="3"/>
        <v>0.24195987249415074</v>
      </c>
      <c r="E35" s="219">
        <v>25749379</v>
      </c>
      <c r="F35" s="220">
        <v>31481478</v>
      </c>
      <c r="G35" s="179">
        <f t="shared" si="4"/>
        <v>0.22261115501076745</v>
      </c>
      <c r="H35" s="221">
        <f t="shared" si="6"/>
        <v>8.0260752392503285E-2</v>
      </c>
    </row>
    <row r="36" spans="1:8" x14ac:dyDescent="0.25">
      <c r="A36" s="612" t="s">
        <v>401</v>
      </c>
      <c r="B36" s="219">
        <v>1398787</v>
      </c>
      <c r="C36" s="220">
        <v>5982051</v>
      </c>
      <c r="D36" s="179">
        <f t="shared" si="3"/>
        <v>3.2765989389378083</v>
      </c>
      <c r="E36" s="219">
        <v>10861916</v>
      </c>
      <c r="F36" s="220">
        <v>18053591</v>
      </c>
      <c r="G36" s="179">
        <f t="shared" si="4"/>
        <v>0.66210003833577802</v>
      </c>
      <c r="H36" s="221">
        <f t="shared" si="6"/>
        <v>4.6026898643276075E-2</v>
      </c>
    </row>
    <row r="37" spans="1:8" x14ac:dyDescent="0.25">
      <c r="A37" s="612" t="s">
        <v>279</v>
      </c>
      <c r="B37" s="219">
        <v>2611957</v>
      </c>
      <c r="C37" s="220">
        <v>2861856</v>
      </c>
      <c r="D37" s="179">
        <f t="shared" si="3"/>
        <v>9.5675005369536992E-2</v>
      </c>
      <c r="E37" s="219">
        <v>17800742</v>
      </c>
      <c r="F37" s="220">
        <v>16652093</v>
      </c>
      <c r="G37" s="179">
        <f t="shared" si="4"/>
        <v>-6.4528152815202855E-2</v>
      </c>
      <c r="H37" s="221">
        <f t="shared" si="6"/>
        <v>4.2453836287163427E-2</v>
      </c>
    </row>
    <row r="38" spans="1:8" x14ac:dyDescent="0.25">
      <c r="A38" s="612" t="s">
        <v>318</v>
      </c>
      <c r="B38" s="219">
        <v>2912134</v>
      </c>
      <c r="C38" s="220">
        <v>3622046</v>
      </c>
      <c r="D38" s="179">
        <f t="shared" si="3"/>
        <v>0.2437772437669421</v>
      </c>
      <c r="E38" s="219">
        <v>17779673</v>
      </c>
      <c r="F38" s="220">
        <v>12458235</v>
      </c>
      <c r="G38" s="179">
        <f t="shared" si="4"/>
        <v>-0.29929898035807523</v>
      </c>
      <c r="H38" s="221">
        <f t="shared" si="6"/>
        <v>3.1761765269807792E-2</v>
      </c>
    </row>
    <row r="39" spans="1:8" x14ac:dyDescent="0.25">
      <c r="A39" s="612" t="s">
        <v>296</v>
      </c>
      <c r="B39" s="219">
        <v>3180025</v>
      </c>
      <c r="C39" s="220">
        <v>2152724</v>
      </c>
      <c r="D39" s="179">
        <f t="shared" si="3"/>
        <v>-0.32304808924458139</v>
      </c>
      <c r="E39" s="219">
        <v>20322257</v>
      </c>
      <c r="F39" s="220">
        <v>9073573</v>
      </c>
      <c r="G39" s="179">
        <f t="shared" si="4"/>
        <v>-0.55351548796966799</v>
      </c>
      <c r="H39" s="822">
        <f t="shared" si="6"/>
        <v>2.3132706662257189E-2</v>
      </c>
    </row>
    <row r="40" spans="1:8" x14ac:dyDescent="0.25">
      <c r="A40" s="612" t="s">
        <v>285</v>
      </c>
      <c r="B40" s="219">
        <v>798302</v>
      </c>
      <c r="C40" s="220">
        <v>1667845</v>
      </c>
      <c r="D40" s="179">
        <f t="shared" si="3"/>
        <v>1.0892406633078711</v>
      </c>
      <c r="E40" s="219">
        <v>6047430</v>
      </c>
      <c r="F40" s="220">
        <v>8846855</v>
      </c>
      <c r="G40" s="179">
        <f t="shared" si="4"/>
        <v>0.46291151778524098</v>
      </c>
      <c r="H40" s="822">
        <f t="shared" si="6"/>
        <v>2.2554698308871635E-2</v>
      </c>
    </row>
    <row r="41" spans="1:8" x14ac:dyDescent="0.25">
      <c r="A41" s="612" t="s">
        <v>608</v>
      </c>
      <c r="B41" s="219">
        <v>988081</v>
      </c>
      <c r="C41" s="220">
        <v>1316417</v>
      </c>
      <c r="D41" s="179">
        <f t="shared" si="3"/>
        <v>0.33229664369621514</v>
      </c>
      <c r="E41" s="219">
        <v>5749191</v>
      </c>
      <c r="F41" s="220">
        <v>7614406</v>
      </c>
      <c r="G41" s="179">
        <f t="shared" si="4"/>
        <v>0.32443086340321625</v>
      </c>
      <c r="H41" s="221">
        <f t="shared" si="6"/>
        <v>1.941261952764706E-2</v>
      </c>
    </row>
    <row r="42" spans="1:8" x14ac:dyDescent="0.25">
      <c r="A42" s="330" t="s">
        <v>917</v>
      </c>
      <c r="B42" s="219">
        <v>19664080</v>
      </c>
      <c r="C42" s="220">
        <v>24502225</v>
      </c>
      <c r="D42" s="179">
        <f t="shared" si="3"/>
        <v>0.2460397333615405</v>
      </c>
      <c r="E42" s="219">
        <v>117430014</v>
      </c>
      <c r="F42" s="783">
        <v>132226439</v>
      </c>
      <c r="G42" s="179">
        <f t="shared" si="4"/>
        <v>0.12600207132735242</v>
      </c>
      <c r="H42" s="221">
        <f t="shared" si="6"/>
        <v>0.33710594783133874</v>
      </c>
    </row>
    <row r="43" spans="1:8" x14ac:dyDescent="0.25">
      <c r="A43" s="613" t="s">
        <v>312</v>
      </c>
      <c r="B43" s="218">
        <f>SUM(B44:B54)</f>
        <v>82578860</v>
      </c>
      <c r="C43" s="222">
        <f>SUM(C44:C54)</f>
        <v>153605668</v>
      </c>
      <c r="D43" s="175">
        <f t="shared" si="3"/>
        <v>0.86010884625919992</v>
      </c>
      <c r="E43" s="218">
        <f>+SUM(E44:E54)</f>
        <v>538038212</v>
      </c>
      <c r="F43" s="222">
        <f>+SUM(F44:F54)</f>
        <v>664643938</v>
      </c>
      <c r="G43" s="175">
        <f t="shared" si="4"/>
        <v>0.23530991512550781</v>
      </c>
      <c r="H43" s="784">
        <f>SUM(H44:H54)</f>
        <v>1</v>
      </c>
    </row>
    <row r="44" spans="1:8" x14ac:dyDescent="0.25">
      <c r="A44" s="612" t="s">
        <v>282</v>
      </c>
      <c r="B44" s="219">
        <v>16502037</v>
      </c>
      <c r="C44" s="220">
        <v>23994574</v>
      </c>
      <c r="D44" s="179">
        <f t="shared" si="3"/>
        <v>0.45403709857152785</v>
      </c>
      <c r="E44" s="219">
        <v>90682716</v>
      </c>
      <c r="F44" s="220">
        <v>121789776</v>
      </c>
      <c r="G44" s="179">
        <f t="shared" si="4"/>
        <v>0.34303185184704876</v>
      </c>
      <c r="H44" s="221">
        <f t="shared" ref="H44:H54" si="7">+F44/$F$43</f>
        <v>0.18324063312227185</v>
      </c>
    </row>
    <row r="45" spans="1:8" x14ac:dyDescent="0.25">
      <c r="A45" s="612" t="s">
        <v>294</v>
      </c>
      <c r="B45" s="219">
        <v>7648480</v>
      </c>
      <c r="C45" s="220">
        <v>30905279</v>
      </c>
      <c r="D45" s="179">
        <f t="shared" si="3"/>
        <v>3.0407086113842228</v>
      </c>
      <c r="E45" s="219">
        <v>48404245</v>
      </c>
      <c r="F45" s="220">
        <v>96784143</v>
      </c>
      <c r="G45" s="179">
        <f t="shared" si="4"/>
        <v>0.99949700692573562</v>
      </c>
      <c r="H45" s="221">
        <f t="shared" si="7"/>
        <v>0.14561803315506958</v>
      </c>
    </row>
    <row r="46" spans="1:8" x14ac:dyDescent="0.25">
      <c r="A46" s="612" t="s">
        <v>305</v>
      </c>
      <c r="B46" s="219">
        <v>1301755</v>
      </c>
      <c r="C46" s="220">
        <v>21294995</v>
      </c>
      <c r="D46" s="179" t="s">
        <v>246</v>
      </c>
      <c r="E46" s="219">
        <v>14219567</v>
      </c>
      <c r="F46" s="220">
        <v>64473851</v>
      </c>
      <c r="G46" s="179">
        <f t="shared" si="4"/>
        <v>3.534164155631462</v>
      </c>
      <c r="H46" s="221">
        <f t="shared" si="7"/>
        <v>9.7005098991815378E-2</v>
      </c>
    </row>
    <row r="47" spans="1:8" x14ac:dyDescent="0.25">
      <c r="A47" s="612" t="s">
        <v>281</v>
      </c>
      <c r="B47" s="219">
        <v>2402631</v>
      </c>
      <c r="C47" s="220">
        <v>9767264</v>
      </c>
      <c r="D47" s="179">
        <f t="shared" si="3"/>
        <v>3.0652368174721794</v>
      </c>
      <c r="E47" s="219">
        <v>90781780</v>
      </c>
      <c r="F47" s="220">
        <v>54629104</v>
      </c>
      <c r="G47" s="179">
        <f t="shared" si="4"/>
        <v>-0.39823713524894533</v>
      </c>
      <c r="H47" s="221">
        <f t="shared" si="7"/>
        <v>8.219303731917886E-2</v>
      </c>
    </row>
    <row r="48" spans="1:8" x14ac:dyDescent="0.25">
      <c r="A48" s="612" t="s">
        <v>280</v>
      </c>
      <c r="B48" s="219">
        <v>6102795</v>
      </c>
      <c r="C48" s="220">
        <v>5488527</v>
      </c>
      <c r="D48" s="179">
        <f t="shared" si="3"/>
        <v>-0.10065355300317314</v>
      </c>
      <c r="E48" s="219">
        <v>35443226</v>
      </c>
      <c r="F48" s="220">
        <v>48814722</v>
      </c>
      <c r="G48" s="179">
        <f t="shared" si="4"/>
        <v>0.3772652071795044</v>
      </c>
      <c r="H48" s="221">
        <f t="shared" si="7"/>
        <v>7.3444921722884957E-2</v>
      </c>
    </row>
    <row r="49" spans="1:8" x14ac:dyDescent="0.25">
      <c r="A49" s="612" t="s">
        <v>279</v>
      </c>
      <c r="B49" s="219">
        <v>10468794</v>
      </c>
      <c r="C49" s="220">
        <v>9131070</v>
      </c>
      <c r="D49" s="179">
        <f t="shared" si="3"/>
        <v>-0.12778205397871045</v>
      </c>
      <c r="E49" s="219">
        <v>46740469</v>
      </c>
      <c r="F49" s="220">
        <v>36866792</v>
      </c>
      <c r="G49" s="179">
        <f t="shared" si="4"/>
        <v>-0.2112447138688317</v>
      </c>
      <c r="H49" s="221">
        <f t="shared" si="7"/>
        <v>5.5468484540665441E-2</v>
      </c>
    </row>
    <row r="50" spans="1:8" x14ac:dyDescent="0.25">
      <c r="A50" s="612" t="s">
        <v>292</v>
      </c>
      <c r="B50" s="219">
        <v>4014540</v>
      </c>
      <c r="C50" s="220">
        <v>4802515</v>
      </c>
      <c r="D50" s="179">
        <f t="shared" si="3"/>
        <v>0.19628027121413671</v>
      </c>
      <c r="E50" s="219">
        <v>21163489</v>
      </c>
      <c r="F50" s="220">
        <v>20482538</v>
      </c>
      <c r="G50" s="179">
        <f t="shared" si="4"/>
        <v>-3.217574380103394E-2</v>
      </c>
      <c r="H50" s="221">
        <f t="shared" si="7"/>
        <v>3.081730958328548E-2</v>
      </c>
    </row>
    <row r="51" spans="1:8" x14ac:dyDescent="0.25">
      <c r="A51" s="612" t="s">
        <v>289</v>
      </c>
      <c r="B51" s="219">
        <v>2234832</v>
      </c>
      <c r="C51" s="220">
        <v>1510607</v>
      </c>
      <c r="D51" s="179">
        <f t="shared" si="3"/>
        <v>-0.32406239037207274</v>
      </c>
      <c r="E51" s="219">
        <v>17483076</v>
      </c>
      <c r="F51" s="220">
        <v>17198061</v>
      </c>
      <c r="G51" s="179">
        <f t="shared" si="4"/>
        <v>-1.6302337185973403E-2</v>
      </c>
      <c r="H51" s="221">
        <f t="shared" si="7"/>
        <v>2.5875600478281951E-2</v>
      </c>
    </row>
    <row r="52" spans="1:8" x14ac:dyDescent="0.25">
      <c r="A52" s="612" t="s">
        <v>306</v>
      </c>
      <c r="B52" s="219">
        <v>2131302</v>
      </c>
      <c r="C52" s="220">
        <v>5346695</v>
      </c>
      <c r="D52" s="179">
        <f t="shared" si="3"/>
        <v>1.5086519883151239</v>
      </c>
      <c r="E52" s="219">
        <v>24445432</v>
      </c>
      <c r="F52" s="220">
        <v>16859738</v>
      </c>
      <c r="G52" s="179">
        <f t="shared" si="4"/>
        <v>-0.31031130887766678</v>
      </c>
      <c r="H52" s="221">
        <f t="shared" si="7"/>
        <v>2.536657153713482E-2</v>
      </c>
    </row>
    <row r="53" spans="1:8" x14ac:dyDescent="0.25">
      <c r="A53" s="612" t="s">
        <v>285</v>
      </c>
      <c r="B53" s="219">
        <v>1081401</v>
      </c>
      <c r="C53" s="220">
        <v>5349132</v>
      </c>
      <c r="D53" s="179">
        <f t="shared" si="3"/>
        <v>3.9464833119259186</v>
      </c>
      <c r="E53" s="219">
        <v>4479817</v>
      </c>
      <c r="F53" s="220">
        <v>14451540</v>
      </c>
      <c r="G53" s="179">
        <f t="shared" si="4"/>
        <v>2.2259219517225817</v>
      </c>
      <c r="H53" s="221">
        <f t="shared" si="7"/>
        <v>2.1743281137095092E-2</v>
      </c>
    </row>
    <row r="54" spans="1:8" x14ac:dyDescent="0.25">
      <c r="A54" s="330" t="s">
        <v>918</v>
      </c>
      <c r="B54" s="219">
        <v>28690293</v>
      </c>
      <c r="C54" s="220">
        <v>36015010</v>
      </c>
      <c r="D54" s="179">
        <f>C54/B54-1</f>
        <v>0.25530296954443799</v>
      </c>
      <c r="E54" s="219">
        <v>144194395</v>
      </c>
      <c r="F54" s="783">
        <v>172293673</v>
      </c>
      <c r="G54" s="179">
        <f t="shared" si="4"/>
        <v>0.19487080617800712</v>
      </c>
      <c r="H54" s="221">
        <f t="shared" si="7"/>
        <v>0.2592270284123166</v>
      </c>
    </row>
    <row r="55" spans="1:8" x14ac:dyDescent="0.25">
      <c r="A55" s="613" t="s">
        <v>313</v>
      </c>
      <c r="B55" s="218">
        <f>SUM(B56:B66)</f>
        <v>50657515</v>
      </c>
      <c r="C55" s="222">
        <f>SUM(C56:C66)</f>
        <v>80953102</v>
      </c>
      <c r="D55" s="175">
        <f>C55/B55-1</f>
        <v>0.59804723938787752</v>
      </c>
      <c r="E55" s="218">
        <f>+SUM(E56:E66)</f>
        <v>399959354</v>
      </c>
      <c r="F55" s="222">
        <f>+SUM(F56:F66)</f>
        <v>420225734</v>
      </c>
      <c r="G55" s="175">
        <f>F55/E55-1</f>
        <v>5.0671098943719128E-2</v>
      </c>
      <c r="H55" s="784">
        <f>SUM(H56:H66)</f>
        <v>1</v>
      </c>
    </row>
    <row r="56" spans="1:8" x14ac:dyDescent="0.25">
      <c r="A56" s="612" t="s">
        <v>305</v>
      </c>
      <c r="B56" s="219">
        <v>2127325</v>
      </c>
      <c r="C56" s="220">
        <v>15723385</v>
      </c>
      <c r="D56" s="179">
        <f t="shared" ref="D56:D66" si="8">(C56-B56)/B56</f>
        <v>6.3911532088420904</v>
      </c>
      <c r="E56" s="219">
        <v>81261085</v>
      </c>
      <c r="F56" s="220">
        <v>98423800</v>
      </c>
      <c r="G56" s="179">
        <f>(F56-E56)/E56</f>
        <v>0.21120460057849338</v>
      </c>
      <c r="H56" s="221">
        <f t="shared" ref="H56:H66" si="9">+F56/$F$55</f>
        <v>0.23421649850696674</v>
      </c>
    </row>
    <row r="57" spans="1:8" x14ac:dyDescent="0.25">
      <c r="A57" s="612" t="s">
        <v>293</v>
      </c>
      <c r="B57" s="219">
        <v>7589292</v>
      </c>
      <c r="C57" s="220">
        <v>6493525</v>
      </c>
      <c r="D57" s="179">
        <f t="shared" si="8"/>
        <v>-0.14438329688724588</v>
      </c>
      <c r="E57" s="219">
        <v>48789399</v>
      </c>
      <c r="F57" s="220">
        <v>46876100</v>
      </c>
      <c r="G57" s="179">
        <f t="shared" ref="G57:G66" si="10">(F57-E57)/E57</f>
        <v>-3.9215465638344917E-2</v>
      </c>
      <c r="H57" s="221">
        <f t="shared" si="9"/>
        <v>0.11154980813240724</v>
      </c>
    </row>
    <row r="58" spans="1:8" x14ac:dyDescent="0.25">
      <c r="A58" s="612" t="s">
        <v>289</v>
      </c>
      <c r="B58" s="219">
        <v>5981595</v>
      </c>
      <c r="C58" s="220">
        <v>4452211</v>
      </c>
      <c r="D58" s="179">
        <f t="shared" si="8"/>
        <v>-0.25568163675407646</v>
      </c>
      <c r="E58" s="219">
        <v>33126183</v>
      </c>
      <c r="F58" s="220">
        <v>36794442</v>
      </c>
      <c r="G58" s="179">
        <f t="shared" si="10"/>
        <v>0.11073593960402864</v>
      </c>
      <c r="H58" s="221">
        <f t="shared" si="9"/>
        <v>8.755875479058596E-2</v>
      </c>
    </row>
    <row r="59" spans="1:8" x14ac:dyDescent="0.25">
      <c r="A59" s="612" t="s">
        <v>297</v>
      </c>
      <c r="B59" s="219">
        <v>2386633</v>
      </c>
      <c r="C59" s="220">
        <v>15533923</v>
      </c>
      <c r="D59" s="179">
        <f t="shared" si="8"/>
        <v>5.5087187682396079</v>
      </c>
      <c r="E59" s="219">
        <v>17455201</v>
      </c>
      <c r="F59" s="220">
        <v>31599616</v>
      </c>
      <c r="G59" s="179">
        <f t="shared" si="10"/>
        <v>0.81032667569969552</v>
      </c>
      <c r="H59" s="221">
        <f t="shared" si="9"/>
        <v>7.5196765555533535E-2</v>
      </c>
    </row>
    <row r="60" spans="1:8" x14ac:dyDescent="0.25">
      <c r="A60" s="612" t="s">
        <v>295</v>
      </c>
      <c r="B60" s="219">
        <v>4494995</v>
      </c>
      <c r="C60" s="220">
        <v>4529878</v>
      </c>
      <c r="D60" s="179">
        <f t="shared" si="8"/>
        <v>7.7604090772069824E-3</v>
      </c>
      <c r="E60" s="219">
        <v>29677140</v>
      </c>
      <c r="F60" s="220">
        <v>27162289</v>
      </c>
      <c r="G60" s="179">
        <f t="shared" si="10"/>
        <v>-8.4740342229743165E-2</v>
      </c>
      <c r="H60" s="221">
        <f t="shared" si="9"/>
        <v>6.4637376539153121E-2</v>
      </c>
    </row>
    <row r="61" spans="1:8" x14ac:dyDescent="0.25">
      <c r="A61" s="612" t="s">
        <v>296</v>
      </c>
      <c r="B61" s="219">
        <v>0</v>
      </c>
      <c r="C61" s="220">
        <v>3115350</v>
      </c>
      <c r="D61" s="179" t="s">
        <v>246</v>
      </c>
      <c r="E61" s="219">
        <v>0</v>
      </c>
      <c r="F61" s="220">
        <v>22753239</v>
      </c>
      <c r="G61" s="179" t="s">
        <v>246</v>
      </c>
      <c r="H61" s="221">
        <f t="shared" si="9"/>
        <v>5.414527754742407E-2</v>
      </c>
    </row>
    <row r="62" spans="1:8" x14ac:dyDescent="0.25">
      <c r="A62" s="612" t="s">
        <v>321</v>
      </c>
      <c r="B62" s="219">
        <v>3939286</v>
      </c>
      <c r="C62" s="220">
        <v>2838133</v>
      </c>
      <c r="D62" s="179">
        <f t="shared" si="8"/>
        <v>-0.27953111299865002</v>
      </c>
      <c r="E62" s="219">
        <v>31795162</v>
      </c>
      <c r="F62" s="220">
        <v>20041866</v>
      </c>
      <c r="G62" s="179">
        <f t="shared" si="10"/>
        <v>-0.36965674211692962</v>
      </c>
      <c r="H62" s="221">
        <f t="shared" si="9"/>
        <v>4.7693095349558005E-2</v>
      </c>
    </row>
    <row r="63" spans="1:8" x14ac:dyDescent="0.25">
      <c r="A63" s="612" t="s">
        <v>528</v>
      </c>
      <c r="B63" s="219">
        <v>2134338</v>
      </c>
      <c r="C63" s="220">
        <v>2357304</v>
      </c>
      <c r="D63" s="179">
        <f t="shared" si="8"/>
        <v>0.10446611548873702</v>
      </c>
      <c r="E63" s="219">
        <v>12990773</v>
      </c>
      <c r="F63" s="220">
        <v>16479950</v>
      </c>
      <c r="G63" s="179">
        <f t="shared" si="10"/>
        <v>0.26858886688267125</v>
      </c>
      <c r="H63" s="221">
        <f t="shared" si="9"/>
        <v>3.9216898601454997E-2</v>
      </c>
    </row>
    <row r="64" spans="1:8" x14ac:dyDescent="0.25">
      <c r="A64" s="612" t="s">
        <v>322</v>
      </c>
      <c r="B64" s="219">
        <v>1778308</v>
      </c>
      <c r="C64" s="220">
        <v>2008350</v>
      </c>
      <c r="D64" s="179">
        <f t="shared" si="8"/>
        <v>0.12936004336706577</v>
      </c>
      <c r="E64" s="219">
        <v>6943196</v>
      </c>
      <c r="F64" s="220">
        <v>14073799</v>
      </c>
      <c r="G64" s="179">
        <f t="shared" si="10"/>
        <v>1.0269914604167878</v>
      </c>
      <c r="H64" s="221">
        <f t="shared" si="9"/>
        <v>3.3491045077215571E-2</v>
      </c>
    </row>
    <row r="65" spans="1:8" x14ac:dyDescent="0.25">
      <c r="A65" s="612" t="s">
        <v>450</v>
      </c>
      <c r="B65" s="219">
        <v>2094244</v>
      </c>
      <c r="C65" s="220">
        <v>3476585</v>
      </c>
      <c r="D65" s="179">
        <f t="shared" si="8"/>
        <v>0.66006683079908546</v>
      </c>
      <c r="E65" s="219">
        <v>9604149</v>
      </c>
      <c r="F65" s="220">
        <v>12410637</v>
      </c>
      <c r="G65" s="179">
        <f t="shared" si="10"/>
        <v>0.29221620780768809</v>
      </c>
      <c r="H65" s="221">
        <f t="shared" si="9"/>
        <v>2.9533262710655411E-2</v>
      </c>
    </row>
    <row r="66" spans="1:8" x14ac:dyDescent="0.25">
      <c r="A66" s="330" t="s">
        <v>919</v>
      </c>
      <c r="B66" s="219">
        <v>18131499</v>
      </c>
      <c r="C66" s="220">
        <v>20424458</v>
      </c>
      <c r="D66" s="179">
        <f t="shared" si="8"/>
        <v>0.12646273758170795</v>
      </c>
      <c r="E66" s="219">
        <v>128317066</v>
      </c>
      <c r="F66" s="783">
        <v>93609996</v>
      </c>
      <c r="G66" s="179">
        <f t="shared" si="10"/>
        <v>-0.27047898679354154</v>
      </c>
      <c r="H66" s="221">
        <f t="shared" si="9"/>
        <v>0.22276121718904535</v>
      </c>
    </row>
    <row r="67" spans="1:8" x14ac:dyDescent="0.25">
      <c r="A67" s="613" t="s">
        <v>252</v>
      </c>
      <c r="B67" s="218">
        <f>SUM(B68:B78)</f>
        <v>35098785</v>
      </c>
      <c r="C67" s="222">
        <f>SUM(C68:C78)</f>
        <v>44397579</v>
      </c>
      <c r="D67" s="175">
        <f>C67/B67-1</f>
        <v>0.26493207670863828</v>
      </c>
      <c r="E67" s="218">
        <f>+SUM(E68:E78)</f>
        <v>281735892</v>
      </c>
      <c r="F67" s="222">
        <f>+SUM(F68:F78)</f>
        <v>292423432</v>
      </c>
      <c r="G67" s="175">
        <f>F67/E67-1</f>
        <v>3.7934605790305165E-2</v>
      </c>
      <c r="H67" s="784">
        <f>SUM(H68:H78)</f>
        <v>0.99999999999999989</v>
      </c>
    </row>
    <row r="68" spans="1:8" x14ac:dyDescent="0.25">
      <c r="A68" s="612" t="s">
        <v>282</v>
      </c>
      <c r="B68" s="219">
        <v>7851967</v>
      </c>
      <c r="C68" s="220">
        <v>13128160</v>
      </c>
      <c r="D68" s="179">
        <f t="shared" ref="D68:D77" si="11">C68/B68-1</f>
        <v>0.67195812208584171</v>
      </c>
      <c r="E68" s="219">
        <v>43031905</v>
      </c>
      <c r="F68" s="220">
        <v>51610941</v>
      </c>
      <c r="G68" s="179">
        <f t="shared" ref="G68:G78" si="12">F68/E68-1</f>
        <v>0.19936454126304648</v>
      </c>
      <c r="H68" s="221">
        <f t="shared" ref="H68:H78" si="13">+F68/$F$67</f>
        <v>0.17649386250278329</v>
      </c>
    </row>
    <row r="69" spans="1:8" x14ac:dyDescent="0.25">
      <c r="A69" s="612" t="s">
        <v>294</v>
      </c>
      <c r="B69" s="219">
        <v>2380479</v>
      </c>
      <c r="C69" s="220">
        <v>6994970</v>
      </c>
      <c r="D69" s="179">
        <f t="shared" si="11"/>
        <v>1.938471626928866</v>
      </c>
      <c r="E69" s="219">
        <v>20387364</v>
      </c>
      <c r="F69" s="220">
        <v>47306507</v>
      </c>
      <c r="G69" s="179">
        <f t="shared" si="12"/>
        <v>1.3203836945276497</v>
      </c>
      <c r="H69" s="221">
        <f t="shared" si="13"/>
        <v>0.16177399559416974</v>
      </c>
    </row>
    <row r="70" spans="1:8" x14ac:dyDescent="0.25">
      <c r="A70" s="612" t="s">
        <v>281</v>
      </c>
      <c r="B70" s="219">
        <v>4901265</v>
      </c>
      <c r="C70" s="220">
        <v>2343035</v>
      </c>
      <c r="D70" s="179">
        <f t="shared" si="11"/>
        <v>-0.52195300600967309</v>
      </c>
      <c r="E70" s="219">
        <v>91503494</v>
      </c>
      <c r="F70" s="220">
        <v>28814238</v>
      </c>
      <c r="G70" s="179">
        <f t="shared" si="12"/>
        <v>-0.68510231969939861</v>
      </c>
      <c r="H70" s="221">
        <f t="shared" si="13"/>
        <v>9.8536009248397033E-2</v>
      </c>
    </row>
    <row r="71" spans="1:8" x14ac:dyDescent="0.25">
      <c r="A71" s="612" t="s">
        <v>284</v>
      </c>
      <c r="B71" s="219">
        <v>377267</v>
      </c>
      <c r="C71" s="220">
        <v>41302</v>
      </c>
      <c r="D71" s="179">
        <f t="shared" si="11"/>
        <v>-0.89052315733949694</v>
      </c>
      <c r="E71" s="219">
        <v>4810380</v>
      </c>
      <c r="F71" s="220">
        <v>22107717</v>
      </c>
      <c r="G71" s="179">
        <f t="shared" si="12"/>
        <v>3.5958358799096954</v>
      </c>
      <c r="H71" s="221">
        <f t="shared" si="13"/>
        <v>7.5601728797164244E-2</v>
      </c>
    </row>
    <row r="72" spans="1:8" x14ac:dyDescent="0.25">
      <c r="A72" s="612" t="s">
        <v>306</v>
      </c>
      <c r="B72" s="219">
        <v>4310677</v>
      </c>
      <c r="C72" s="220">
        <v>5301655</v>
      </c>
      <c r="D72" s="179">
        <f t="shared" si="11"/>
        <v>0.22988917982024626</v>
      </c>
      <c r="E72" s="219">
        <v>22008023</v>
      </c>
      <c r="F72" s="220">
        <v>19471961</v>
      </c>
      <c r="G72" s="179">
        <f t="shared" si="12"/>
        <v>-0.11523352188426916</v>
      </c>
      <c r="H72" s="221">
        <f t="shared" si="13"/>
        <v>6.6588237703194733E-2</v>
      </c>
    </row>
    <row r="73" spans="1:8" x14ac:dyDescent="0.25">
      <c r="A73" s="612" t="s">
        <v>320</v>
      </c>
      <c r="B73" s="219">
        <v>350709</v>
      </c>
      <c r="C73" s="220">
        <v>3551064</v>
      </c>
      <c r="D73" s="179">
        <f t="shared" si="11"/>
        <v>9.1253860037809122</v>
      </c>
      <c r="E73" s="219">
        <v>4836839</v>
      </c>
      <c r="F73" s="220">
        <v>10833837</v>
      </c>
      <c r="G73" s="179">
        <f t="shared" si="12"/>
        <v>1.2398589243925628</v>
      </c>
      <c r="H73" s="221">
        <f t="shared" si="13"/>
        <v>3.704845718382787E-2</v>
      </c>
    </row>
    <row r="74" spans="1:8" x14ac:dyDescent="0.25">
      <c r="A74" s="612" t="s">
        <v>279</v>
      </c>
      <c r="B74" s="219">
        <v>2164477</v>
      </c>
      <c r="C74" s="220">
        <v>1347673</v>
      </c>
      <c r="D74" s="179">
        <f t="shared" si="11"/>
        <v>-0.37736783527845297</v>
      </c>
      <c r="E74" s="219">
        <v>14082774</v>
      </c>
      <c r="F74" s="220">
        <v>10147470</v>
      </c>
      <c r="G74" s="179">
        <f t="shared" si="12"/>
        <v>-0.27944096809336005</v>
      </c>
      <c r="H74" s="221">
        <f t="shared" si="13"/>
        <v>3.4701288917230136E-2</v>
      </c>
    </row>
    <row r="75" spans="1:8" x14ac:dyDescent="0.25">
      <c r="A75" s="612" t="s">
        <v>296</v>
      </c>
      <c r="B75" s="219">
        <v>0</v>
      </c>
      <c r="C75" s="220">
        <v>1401585</v>
      </c>
      <c r="D75" s="179" t="s">
        <v>246</v>
      </c>
      <c r="E75" s="219">
        <v>1320759</v>
      </c>
      <c r="F75" s="220">
        <v>9245420</v>
      </c>
      <c r="G75" s="179">
        <f t="shared" si="12"/>
        <v>6.0000810140229976</v>
      </c>
      <c r="H75" s="221">
        <f t="shared" si="13"/>
        <v>3.1616549798239149E-2</v>
      </c>
    </row>
    <row r="76" spans="1:8" x14ac:dyDescent="0.25">
      <c r="A76" s="612" t="s">
        <v>324</v>
      </c>
      <c r="B76" s="219">
        <v>0</v>
      </c>
      <c r="C76" s="220">
        <v>1452070</v>
      </c>
      <c r="D76" s="179" t="s">
        <v>246</v>
      </c>
      <c r="E76" s="219">
        <v>2927984</v>
      </c>
      <c r="F76" s="220">
        <v>8902305</v>
      </c>
      <c r="G76" s="179">
        <f t="shared" si="12"/>
        <v>2.0404213274389478</v>
      </c>
      <c r="H76" s="221">
        <f t="shared" si="13"/>
        <v>3.0443199914294145E-2</v>
      </c>
    </row>
    <row r="77" spans="1:8" x14ac:dyDescent="0.25">
      <c r="A77" s="612" t="s">
        <v>278</v>
      </c>
      <c r="B77" s="219">
        <v>3600710</v>
      </c>
      <c r="C77" s="220">
        <v>1428865</v>
      </c>
      <c r="D77" s="179">
        <f t="shared" si="11"/>
        <v>-0.60317131898986587</v>
      </c>
      <c r="E77" s="219">
        <v>13449873</v>
      </c>
      <c r="F77" s="220">
        <v>8478624</v>
      </c>
      <c r="G77" s="179">
        <f t="shared" si="12"/>
        <v>-0.36961308110492941</v>
      </c>
      <c r="H77" s="221">
        <f t="shared" si="13"/>
        <v>2.89943385932219E-2</v>
      </c>
    </row>
    <row r="78" spans="1:8" x14ac:dyDescent="0.25">
      <c r="A78" s="330" t="s">
        <v>920</v>
      </c>
      <c r="B78" s="219">
        <v>9161234</v>
      </c>
      <c r="C78" s="220">
        <v>7407200</v>
      </c>
      <c r="D78" s="179">
        <f>C78/B78-1</f>
        <v>-0.19146263483718462</v>
      </c>
      <c r="E78" s="219">
        <v>63376497</v>
      </c>
      <c r="F78" s="783">
        <v>75504412</v>
      </c>
      <c r="G78" s="179">
        <f t="shared" si="12"/>
        <v>0.19136297482645648</v>
      </c>
      <c r="H78" s="221">
        <f t="shared" si="13"/>
        <v>0.25820233174747775</v>
      </c>
    </row>
    <row r="79" spans="1:8" s="1" customFormat="1" ht="16.5" customHeight="1" thickBot="1" x14ac:dyDescent="0.3">
      <c r="A79" s="615" t="s">
        <v>0</v>
      </c>
      <c r="B79" s="616">
        <f>+B67+B55+B43+B31+B19+B7</f>
        <v>399058373</v>
      </c>
      <c r="C79" s="617">
        <f>+C67+C55+C43+C31+C19+C7</f>
        <v>517103459</v>
      </c>
      <c r="D79" s="223">
        <f>C79/B79-1</f>
        <v>0.29580906951675456</v>
      </c>
      <c r="E79" s="785">
        <f>+E7+E19+E31+E43+E55+E67</f>
        <v>2549649560</v>
      </c>
      <c r="F79" s="785">
        <f>+F7+F19+F31+F43+F55+F67</f>
        <v>2823084772</v>
      </c>
      <c r="G79" s="223">
        <f>F79/E79-1</f>
        <v>0.10724423320356236</v>
      </c>
      <c r="H79" s="786">
        <f>+F79/$F$79</f>
        <v>1</v>
      </c>
    </row>
    <row r="80" spans="1:8" s="1" customFormat="1" x14ac:dyDescent="0.25">
      <c r="B80" s="606"/>
      <c r="C80" s="606"/>
      <c r="D80" s="608"/>
      <c r="E80" s="787"/>
    </row>
    <row r="81" spans="1:8" s="1" customFormat="1" ht="62.25" customHeight="1" x14ac:dyDescent="0.25">
      <c r="A81" s="1032" t="s">
        <v>911</v>
      </c>
      <c r="B81" s="1032"/>
      <c r="C81" s="1032"/>
      <c r="D81" s="1032"/>
      <c r="E81" s="1032"/>
      <c r="F81" s="697"/>
      <c r="G81" s="697"/>
      <c r="H81" s="697"/>
    </row>
    <row r="82" spans="1:8" s="1" customFormat="1" x14ac:dyDescent="0.25">
      <c r="B82" s="618"/>
      <c r="C82" s="618"/>
      <c r="D82" s="587"/>
      <c r="E82" s="618"/>
    </row>
    <row r="83" spans="1:8" s="1" customFormat="1" x14ac:dyDescent="0.25">
      <c r="D83" s="587"/>
    </row>
    <row r="84" spans="1:8" s="1" customFormat="1" x14ac:dyDescent="0.25">
      <c r="D84" s="587"/>
    </row>
    <row r="85" spans="1:8" s="1" customFormat="1" x14ac:dyDescent="0.25">
      <c r="D85" s="587"/>
    </row>
    <row r="86" spans="1:8" s="1" customFormat="1" x14ac:dyDescent="0.25">
      <c r="D86" s="587"/>
    </row>
    <row r="87" spans="1:8" s="1" customFormat="1" x14ac:dyDescent="0.25">
      <c r="D87" s="587"/>
    </row>
    <row r="88" spans="1:8" s="1" customFormat="1" x14ac:dyDescent="0.25">
      <c r="D88" s="587"/>
    </row>
    <row r="89" spans="1:8" s="1" customFormat="1" x14ac:dyDescent="0.25">
      <c r="D89" s="587"/>
    </row>
    <row r="90" spans="1:8" s="1" customFormat="1" x14ac:dyDescent="0.25">
      <c r="D90" s="587"/>
    </row>
    <row r="91" spans="1:8" s="1" customFormat="1" x14ac:dyDescent="0.25">
      <c r="D91" s="587"/>
    </row>
    <row r="92" spans="1:8" s="1" customFormat="1" x14ac:dyDescent="0.25">
      <c r="D92" s="587"/>
    </row>
    <row r="93" spans="1:8" s="1" customFormat="1" x14ac:dyDescent="0.25">
      <c r="D93" s="587"/>
    </row>
    <row r="94" spans="1:8" s="1" customFormat="1" x14ac:dyDescent="0.25">
      <c r="D94" s="587"/>
    </row>
    <row r="95" spans="1:8" s="1" customFormat="1" x14ac:dyDescent="0.25">
      <c r="D95" s="587"/>
    </row>
    <row r="96" spans="1:8" s="1" customFormat="1" x14ac:dyDescent="0.25">
      <c r="D96" s="587"/>
    </row>
    <row r="97" spans="4:4" s="1" customFormat="1" x14ac:dyDescent="0.25">
      <c r="D97" s="587"/>
    </row>
    <row r="98" spans="4:4" s="1" customFormat="1" x14ac:dyDescent="0.25">
      <c r="D98" s="587"/>
    </row>
    <row r="99" spans="4:4" s="1" customFormat="1" x14ac:dyDescent="0.25">
      <c r="D99" s="587"/>
    </row>
    <row r="100" spans="4:4" s="1" customFormat="1" x14ac:dyDescent="0.25">
      <c r="D100" s="587"/>
    </row>
    <row r="101" spans="4:4" s="1" customFormat="1" x14ac:dyDescent="0.25">
      <c r="D101" s="587"/>
    </row>
    <row r="102" spans="4:4" s="1" customFormat="1" x14ac:dyDescent="0.25">
      <c r="D102" s="587"/>
    </row>
    <row r="103" spans="4:4" s="1" customFormat="1" x14ac:dyDescent="0.25">
      <c r="D103" s="587"/>
    </row>
    <row r="104" spans="4:4" s="1" customFormat="1" x14ac:dyDescent="0.25">
      <c r="D104" s="587"/>
    </row>
    <row r="105" spans="4:4" s="1" customFormat="1" x14ac:dyDescent="0.25">
      <c r="D105" s="587"/>
    </row>
    <row r="106" spans="4:4" s="1" customFormat="1" x14ac:dyDescent="0.25">
      <c r="D106" s="587"/>
    </row>
    <row r="107" spans="4:4" s="1" customFormat="1" x14ac:dyDescent="0.25">
      <c r="D107" s="587"/>
    </row>
    <row r="108" spans="4:4" s="1" customFormat="1" x14ac:dyDescent="0.25">
      <c r="D108" s="587"/>
    </row>
    <row r="109" spans="4:4" s="1" customFormat="1" x14ac:dyDescent="0.25">
      <c r="D109" s="587"/>
    </row>
    <row r="110" spans="4:4" s="1" customFormat="1" x14ac:dyDescent="0.25">
      <c r="D110" s="587"/>
    </row>
    <row r="111" spans="4:4" s="1" customFormat="1" x14ac:dyDescent="0.25">
      <c r="D111" s="587"/>
    </row>
    <row r="112" spans="4:4" s="1" customFormat="1" x14ac:dyDescent="0.25">
      <c r="D112" s="587"/>
    </row>
    <row r="113" spans="4:4" s="1" customFormat="1" x14ac:dyDescent="0.25">
      <c r="D113" s="587"/>
    </row>
    <row r="114" spans="4:4" s="1" customFormat="1" x14ac:dyDescent="0.25">
      <c r="D114" s="587"/>
    </row>
    <row r="115" spans="4:4" s="1" customFormat="1" x14ac:dyDescent="0.25">
      <c r="D115" s="587"/>
    </row>
    <row r="116" spans="4:4" s="1" customFormat="1" x14ac:dyDescent="0.25">
      <c r="D116" s="587"/>
    </row>
    <row r="117" spans="4:4" s="1" customFormat="1" x14ac:dyDescent="0.25">
      <c r="D117" s="587"/>
    </row>
    <row r="118" spans="4:4" s="1" customFormat="1" x14ac:dyDescent="0.25">
      <c r="D118" s="587"/>
    </row>
    <row r="119" spans="4:4" s="1" customFormat="1" x14ac:dyDescent="0.25">
      <c r="D119" s="587"/>
    </row>
    <row r="120" spans="4:4" s="1" customFormat="1" x14ac:dyDescent="0.25">
      <c r="D120" s="587"/>
    </row>
    <row r="121" spans="4:4" s="1" customFormat="1" x14ac:dyDescent="0.25">
      <c r="D121" s="587"/>
    </row>
    <row r="122" spans="4:4" s="1" customFormat="1" x14ac:dyDescent="0.25">
      <c r="D122" s="587"/>
    </row>
    <row r="123" spans="4:4" s="1" customFormat="1" x14ac:dyDescent="0.25">
      <c r="D123" s="587"/>
    </row>
    <row r="124" spans="4:4" s="1" customFormat="1" x14ac:dyDescent="0.25">
      <c r="D124" s="587"/>
    </row>
    <row r="125" spans="4:4" s="1" customFormat="1" x14ac:dyDescent="0.25">
      <c r="D125" s="587"/>
    </row>
    <row r="126" spans="4:4" s="1" customFormat="1" x14ac:dyDescent="0.25">
      <c r="D126" s="587"/>
    </row>
    <row r="127" spans="4:4" s="1" customFormat="1" x14ac:dyDescent="0.25">
      <c r="D127" s="587"/>
    </row>
    <row r="128" spans="4:4" s="1" customFormat="1" x14ac:dyDescent="0.25">
      <c r="D128" s="587"/>
    </row>
    <row r="129" spans="4:4" s="1" customFormat="1" x14ac:dyDescent="0.25">
      <c r="D129" s="587"/>
    </row>
    <row r="130" spans="4:4" s="1" customFormat="1" x14ac:dyDescent="0.25">
      <c r="D130" s="587"/>
    </row>
    <row r="131" spans="4:4" s="1" customFormat="1" x14ac:dyDescent="0.25">
      <c r="D131" s="587"/>
    </row>
    <row r="132" spans="4:4" s="1" customFormat="1" x14ac:dyDescent="0.25">
      <c r="D132" s="587"/>
    </row>
    <row r="133" spans="4:4" s="1" customFormat="1" x14ac:dyDescent="0.25">
      <c r="D133" s="587"/>
    </row>
    <row r="134" spans="4:4" s="1" customFormat="1" x14ac:dyDescent="0.25">
      <c r="D134" s="587"/>
    </row>
    <row r="135" spans="4:4" s="1" customFormat="1" x14ac:dyDescent="0.25">
      <c r="D135" s="587"/>
    </row>
    <row r="136" spans="4:4" s="1" customFormat="1" x14ac:dyDescent="0.25">
      <c r="D136" s="587"/>
    </row>
    <row r="137" spans="4:4" s="1" customFormat="1" x14ac:dyDescent="0.25">
      <c r="D137" s="587"/>
    </row>
    <row r="138" spans="4:4" s="1" customFormat="1" x14ac:dyDescent="0.25">
      <c r="D138" s="587"/>
    </row>
    <row r="139" spans="4:4" s="1" customFormat="1" x14ac:dyDescent="0.25">
      <c r="D139" s="587"/>
    </row>
    <row r="140" spans="4:4" s="1" customFormat="1" x14ac:dyDescent="0.25">
      <c r="D140" s="587"/>
    </row>
    <row r="141" spans="4:4" s="1" customFormat="1" x14ac:dyDescent="0.25">
      <c r="D141" s="587"/>
    </row>
    <row r="142" spans="4:4" s="1" customFormat="1" x14ac:dyDescent="0.25">
      <c r="D142" s="587"/>
    </row>
    <row r="143" spans="4:4" s="1" customFormat="1" x14ac:dyDescent="0.25">
      <c r="D143" s="587"/>
    </row>
    <row r="144" spans="4:4" s="1" customFormat="1" x14ac:dyDescent="0.25">
      <c r="D144" s="587"/>
    </row>
    <row r="145" spans="4:4" s="1" customFormat="1" x14ac:dyDescent="0.25">
      <c r="D145" s="587"/>
    </row>
    <row r="146" spans="4:4" s="1" customFormat="1" x14ac:dyDescent="0.25">
      <c r="D146" s="587"/>
    </row>
    <row r="147" spans="4:4" s="1" customFormat="1" x14ac:dyDescent="0.25">
      <c r="D147" s="587"/>
    </row>
    <row r="148" spans="4:4" s="1" customFormat="1" x14ac:dyDescent="0.25">
      <c r="D148" s="587"/>
    </row>
    <row r="149" spans="4:4" s="1" customFormat="1" x14ac:dyDescent="0.25">
      <c r="D149" s="587"/>
    </row>
    <row r="150" spans="4:4" s="1" customFormat="1" x14ac:dyDescent="0.25">
      <c r="D150" s="587"/>
    </row>
    <row r="151" spans="4:4" s="1" customFormat="1" x14ac:dyDescent="0.25">
      <c r="D151" s="587"/>
    </row>
    <row r="152" spans="4:4" s="1" customFormat="1" x14ac:dyDescent="0.25">
      <c r="D152" s="587"/>
    </row>
    <row r="153" spans="4:4" s="1" customFormat="1" x14ac:dyDescent="0.25">
      <c r="D153" s="587"/>
    </row>
    <row r="154" spans="4:4" s="1" customFormat="1" x14ac:dyDescent="0.25">
      <c r="D154" s="587"/>
    </row>
    <row r="155" spans="4:4" s="1" customFormat="1" x14ac:dyDescent="0.25">
      <c r="D155" s="587"/>
    </row>
    <row r="156" spans="4:4" s="1" customFormat="1" x14ac:dyDescent="0.25">
      <c r="D156" s="587"/>
    </row>
    <row r="157" spans="4:4" s="1" customFormat="1" x14ac:dyDescent="0.25">
      <c r="D157" s="587"/>
    </row>
    <row r="158" spans="4:4" s="1" customFormat="1" x14ac:dyDescent="0.25">
      <c r="D158" s="587"/>
    </row>
    <row r="159" spans="4:4" s="1" customFormat="1" x14ac:dyDescent="0.25">
      <c r="D159" s="587"/>
    </row>
    <row r="160" spans="4:4" s="1" customFormat="1" x14ac:dyDescent="0.25">
      <c r="D160" s="587"/>
    </row>
    <row r="161" spans="4:4" s="1" customFormat="1" x14ac:dyDescent="0.25">
      <c r="D161" s="587"/>
    </row>
    <row r="162" spans="4:4" s="1" customFormat="1" x14ac:dyDescent="0.25">
      <c r="D162" s="587"/>
    </row>
    <row r="163" spans="4:4" s="1" customFormat="1" x14ac:dyDescent="0.25">
      <c r="D163" s="587"/>
    </row>
    <row r="164" spans="4:4" s="1" customFormat="1" x14ac:dyDescent="0.25">
      <c r="D164" s="587"/>
    </row>
    <row r="165" spans="4:4" s="1" customFormat="1" x14ac:dyDescent="0.25">
      <c r="D165" s="587"/>
    </row>
    <row r="166" spans="4:4" s="1" customFormat="1" x14ac:dyDescent="0.25">
      <c r="D166" s="587"/>
    </row>
    <row r="167" spans="4:4" s="1" customFormat="1" x14ac:dyDescent="0.25">
      <c r="D167" s="587"/>
    </row>
    <row r="168" spans="4:4" s="1" customFormat="1" x14ac:dyDescent="0.25">
      <c r="D168" s="587"/>
    </row>
    <row r="169" spans="4:4" s="1" customFormat="1" x14ac:dyDescent="0.25">
      <c r="D169" s="587"/>
    </row>
    <row r="170" spans="4:4" s="1" customFormat="1" x14ac:dyDescent="0.25">
      <c r="D170" s="587"/>
    </row>
    <row r="171" spans="4:4" s="1" customFormat="1" x14ac:dyDescent="0.25">
      <c r="D171" s="587"/>
    </row>
    <row r="172" spans="4:4" s="1" customFormat="1" x14ac:dyDescent="0.25">
      <c r="D172" s="587"/>
    </row>
    <row r="173" spans="4:4" s="1" customFormat="1" x14ac:dyDescent="0.25">
      <c r="D173" s="587"/>
    </row>
    <row r="174" spans="4:4" s="1" customFormat="1" x14ac:dyDescent="0.25">
      <c r="D174" s="587"/>
    </row>
    <row r="175" spans="4:4" s="1" customFormat="1" x14ac:dyDescent="0.25">
      <c r="D175" s="587"/>
    </row>
    <row r="176" spans="4:4" s="1" customFormat="1" x14ac:dyDescent="0.25">
      <c r="D176" s="587"/>
    </row>
    <row r="177" spans="4:4" s="1" customFormat="1" x14ac:dyDescent="0.25">
      <c r="D177" s="587"/>
    </row>
    <row r="178" spans="4:4" s="1" customFormat="1" x14ac:dyDescent="0.25">
      <c r="D178" s="587"/>
    </row>
    <row r="179" spans="4:4" s="1" customFormat="1" x14ac:dyDescent="0.25">
      <c r="D179" s="587"/>
    </row>
    <row r="180" spans="4:4" s="1" customFormat="1" x14ac:dyDescent="0.25">
      <c r="D180" s="587"/>
    </row>
    <row r="181" spans="4:4" s="1" customFormat="1" x14ac:dyDescent="0.25">
      <c r="D181" s="587"/>
    </row>
    <row r="182" spans="4:4" s="1" customFormat="1" x14ac:dyDescent="0.25">
      <c r="D182" s="587"/>
    </row>
    <row r="183" spans="4:4" s="1" customFormat="1" x14ac:dyDescent="0.25">
      <c r="D183" s="587"/>
    </row>
    <row r="184" spans="4:4" s="1" customFormat="1" x14ac:dyDescent="0.25">
      <c r="D184" s="587"/>
    </row>
    <row r="185" spans="4:4" s="1" customFormat="1" x14ac:dyDescent="0.25">
      <c r="D185" s="587"/>
    </row>
    <row r="186" spans="4:4" s="1" customFormat="1" x14ac:dyDescent="0.25">
      <c r="D186" s="587"/>
    </row>
    <row r="187" spans="4:4" s="1" customFormat="1" x14ac:dyDescent="0.25">
      <c r="D187" s="587"/>
    </row>
    <row r="188" spans="4:4" s="1" customFormat="1" x14ac:dyDescent="0.25">
      <c r="D188" s="587"/>
    </row>
    <row r="189" spans="4:4" s="1" customFormat="1" x14ac:dyDescent="0.25">
      <c r="D189" s="587"/>
    </row>
    <row r="190" spans="4:4" s="1" customFormat="1" x14ac:dyDescent="0.25">
      <c r="D190" s="587"/>
    </row>
    <row r="191" spans="4:4" s="1" customFormat="1" x14ac:dyDescent="0.25">
      <c r="D191" s="587"/>
    </row>
    <row r="192" spans="4:4" s="1" customFormat="1" x14ac:dyDescent="0.25">
      <c r="D192" s="587"/>
    </row>
    <row r="193" spans="4:4" s="1" customFormat="1" x14ac:dyDescent="0.25">
      <c r="D193" s="587"/>
    </row>
    <row r="194" spans="4:4" s="1" customFormat="1" x14ac:dyDescent="0.25">
      <c r="D194" s="587"/>
    </row>
    <row r="195" spans="4:4" s="1" customFormat="1" x14ac:dyDescent="0.25">
      <c r="D195" s="587"/>
    </row>
    <row r="196" spans="4:4" s="1" customFormat="1" x14ac:dyDescent="0.25">
      <c r="D196" s="587"/>
    </row>
    <row r="197" spans="4:4" s="1" customFormat="1" x14ac:dyDescent="0.25">
      <c r="D197" s="587"/>
    </row>
    <row r="198" spans="4:4" s="1" customFormat="1" x14ac:dyDescent="0.25">
      <c r="D198" s="587"/>
    </row>
    <row r="199" spans="4:4" s="1" customFormat="1" x14ac:dyDescent="0.25">
      <c r="D199" s="587"/>
    </row>
    <row r="200" spans="4:4" s="1" customFormat="1" x14ac:dyDescent="0.25">
      <c r="D200" s="587"/>
    </row>
    <row r="201" spans="4:4" s="1" customFormat="1" x14ac:dyDescent="0.25">
      <c r="D201" s="587"/>
    </row>
    <row r="202" spans="4:4" s="1" customFormat="1" x14ac:dyDescent="0.25">
      <c r="D202" s="587"/>
    </row>
    <row r="203" spans="4:4" s="1" customFormat="1" x14ac:dyDescent="0.25">
      <c r="D203" s="587"/>
    </row>
    <row r="204" spans="4:4" s="1" customFormat="1" x14ac:dyDescent="0.25">
      <c r="D204" s="587"/>
    </row>
    <row r="205" spans="4:4" s="1" customFormat="1" x14ac:dyDescent="0.25">
      <c r="D205" s="587"/>
    </row>
    <row r="206" spans="4:4" s="1" customFormat="1" x14ac:dyDescent="0.25">
      <c r="D206" s="587"/>
    </row>
    <row r="207" spans="4:4" s="1" customFormat="1" x14ac:dyDescent="0.25">
      <c r="D207" s="587"/>
    </row>
    <row r="208" spans="4:4" s="1" customFormat="1" x14ac:dyDescent="0.25">
      <c r="D208" s="587"/>
    </row>
    <row r="209" spans="4:4" s="1" customFormat="1" x14ac:dyDescent="0.25">
      <c r="D209" s="587"/>
    </row>
    <row r="210" spans="4:4" s="1" customFormat="1" x14ac:dyDescent="0.25">
      <c r="D210" s="587"/>
    </row>
    <row r="211" spans="4:4" s="1" customFormat="1" x14ac:dyDescent="0.25">
      <c r="D211" s="587"/>
    </row>
    <row r="212" spans="4:4" s="1" customFormat="1" x14ac:dyDescent="0.25">
      <c r="D212" s="587"/>
    </row>
    <row r="213" spans="4:4" s="1" customFormat="1" x14ac:dyDescent="0.25">
      <c r="D213" s="587"/>
    </row>
    <row r="214" spans="4:4" s="1" customFormat="1" x14ac:dyDescent="0.25">
      <c r="D214" s="587"/>
    </row>
    <row r="215" spans="4:4" s="1" customFormat="1" x14ac:dyDescent="0.25">
      <c r="D215" s="587"/>
    </row>
    <row r="216" spans="4:4" s="1" customFormat="1" x14ac:dyDescent="0.25">
      <c r="D216" s="587"/>
    </row>
    <row r="217" spans="4:4" s="1" customFormat="1" x14ac:dyDescent="0.25">
      <c r="D217" s="587"/>
    </row>
    <row r="218" spans="4:4" s="1" customFormat="1" x14ac:dyDescent="0.25">
      <c r="D218" s="587"/>
    </row>
    <row r="219" spans="4:4" s="1" customFormat="1" x14ac:dyDescent="0.25">
      <c r="D219" s="587"/>
    </row>
    <row r="220" spans="4:4" s="1" customFormat="1" x14ac:dyDescent="0.25">
      <c r="D220" s="587"/>
    </row>
    <row r="221" spans="4:4" s="1" customFormat="1" x14ac:dyDescent="0.25">
      <c r="D221" s="587"/>
    </row>
    <row r="222" spans="4:4" s="1" customFormat="1" x14ac:dyDescent="0.25">
      <c r="D222" s="587"/>
    </row>
    <row r="223" spans="4:4" s="1" customFormat="1" x14ac:dyDescent="0.25">
      <c r="D223" s="587"/>
    </row>
    <row r="224" spans="4:4" s="1" customFormat="1" x14ac:dyDescent="0.25">
      <c r="D224" s="587"/>
    </row>
    <row r="225" spans="4:4" s="1" customFormat="1" x14ac:dyDescent="0.25">
      <c r="D225" s="587"/>
    </row>
    <row r="226" spans="4:4" s="1" customFormat="1" x14ac:dyDescent="0.25">
      <c r="D226" s="587"/>
    </row>
    <row r="227" spans="4:4" s="1" customFormat="1" x14ac:dyDescent="0.25">
      <c r="D227" s="587"/>
    </row>
    <row r="228" spans="4:4" s="1" customFormat="1" x14ac:dyDescent="0.25">
      <c r="D228" s="587"/>
    </row>
    <row r="229" spans="4:4" s="1" customFormat="1" x14ac:dyDescent="0.25">
      <c r="D229" s="587"/>
    </row>
    <row r="230" spans="4:4" s="1" customFormat="1" x14ac:dyDescent="0.25">
      <c r="D230" s="587"/>
    </row>
    <row r="231" spans="4:4" s="1" customFormat="1" x14ac:dyDescent="0.25">
      <c r="D231" s="587"/>
    </row>
    <row r="232" spans="4:4" s="1" customFormat="1" x14ac:dyDescent="0.25">
      <c r="D232" s="587"/>
    </row>
    <row r="233" spans="4:4" s="1" customFormat="1" x14ac:dyDescent="0.25">
      <c r="D233" s="587"/>
    </row>
    <row r="234" spans="4:4" s="1" customFormat="1" x14ac:dyDescent="0.25">
      <c r="D234" s="587"/>
    </row>
    <row r="235" spans="4:4" s="1" customFormat="1" x14ac:dyDescent="0.25">
      <c r="D235" s="587"/>
    </row>
    <row r="236" spans="4:4" s="1" customFormat="1" x14ac:dyDescent="0.25">
      <c r="D236" s="587"/>
    </row>
    <row r="237" spans="4:4" s="1" customFormat="1" x14ac:dyDescent="0.25">
      <c r="D237" s="587"/>
    </row>
    <row r="238" spans="4:4" s="1" customFormat="1" x14ac:dyDescent="0.25">
      <c r="D238" s="587"/>
    </row>
    <row r="239" spans="4:4" s="1" customFormat="1" x14ac:dyDescent="0.25">
      <c r="D239" s="587"/>
    </row>
    <row r="240" spans="4:4" s="1" customFormat="1" x14ac:dyDescent="0.25">
      <c r="D240" s="587"/>
    </row>
    <row r="241" spans="4:4" s="1" customFormat="1" x14ac:dyDescent="0.25">
      <c r="D241" s="587"/>
    </row>
    <row r="242" spans="4:4" s="1" customFormat="1" x14ac:dyDescent="0.25">
      <c r="D242" s="587"/>
    </row>
    <row r="243" spans="4:4" s="1" customFormat="1" x14ac:dyDescent="0.25">
      <c r="D243" s="587"/>
    </row>
    <row r="244" spans="4:4" s="1" customFormat="1" x14ac:dyDescent="0.25">
      <c r="D244" s="587"/>
    </row>
    <row r="245" spans="4:4" s="1" customFormat="1" x14ac:dyDescent="0.25">
      <c r="D245" s="587"/>
    </row>
    <row r="246" spans="4:4" s="1" customFormat="1" x14ac:dyDescent="0.25">
      <c r="D246" s="587"/>
    </row>
    <row r="247" spans="4:4" s="1" customFormat="1" x14ac:dyDescent="0.25">
      <c r="D247" s="587"/>
    </row>
    <row r="248" spans="4:4" s="1" customFormat="1" x14ac:dyDescent="0.25">
      <c r="D248" s="587"/>
    </row>
    <row r="249" spans="4:4" s="1" customFormat="1" x14ac:dyDescent="0.25">
      <c r="D249" s="587"/>
    </row>
    <row r="250" spans="4:4" s="1" customFormat="1" x14ac:dyDescent="0.25">
      <c r="D250" s="587"/>
    </row>
    <row r="251" spans="4:4" s="1" customFormat="1" x14ac:dyDescent="0.25">
      <c r="D251" s="587"/>
    </row>
    <row r="252" spans="4:4" s="1" customFormat="1" x14ac:dyDescent="0.25">
      <c r="D252" s="587"/>
    </row>
    <row r="253" spans="4:4" s="1" customFormat="1" x14ac:dyDescent="0.25">
      <c r="D253" s="587"/>
    </row>
    <row r="254" spans="4:4" s="1" customFormat="1" x14ac:dyDescent="0.25">
      <c r="D254" s="587"/>
    </row>
    <row r="255" spans="4:4" s="1" customFormat="1" x14ac:dyDescent="0.25">
      <c r="D255" s="587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6BFB2-3640-4538-B05D-214A6133AF1D}">
  <sheetPr>
    <tabColor rgb="FF00206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17" customWidth="1"/>
    <col min="12" max="14" width="14" style="6" customWidth="1"/>
    <col min="15" max="15" width="3.28515625" style="6" customWidth="1"/>
    <col min="16" max="16384" width="11.42578125" style="6"/>
  </cols>
  <sheetData>
    <row r="1" spans="1:16" x14ac:dyDescent="0.2">
      <c r="A1" s="107" t="s">
        <v>361</v>
      </c>
      <c r="B1" s="262"/>
      <c r="C1" s="262"/>
      <c r="D1" s="263"/>
      <c r="E1" s="264"/>
      <c r="F1" s="264"/>
      <c r="G1" s="186"/>
      <c r="H1" s="186"/>
    </row>
    <row r="2" spans="1:16" ht="15.75" x14ac:dyDescent="0.2">
      <c r="A2" s="1069" t="s">
        <v>362</v>
      </c>
      <c r="B2" s="1069"/>
      <c r="C2" s="1069"/>
      <c r="D2" s="1069"/>
      <c r="E2" s="264"/>
      <c r="F2" s="264"/>
      <c r="G2" s="186"/>
      <c r="H2" s="186"/>
    </row>
    <row r="3" spans="1:16" x14ac:dyDescent="0.2">
      <c r="A3" s="265"/>
      <c r="B3" s="265"/>
      <c r="C3" s="265"/>
      <c r="D3" s="265"/>
      <c r="E3" s="264"/>
      <c r="F3" s="264"/>
      <c r="G3" s="186"/>
      <c r="H3" s="186"/>
    </row>
    <row r="4" spans="1:16" ht="15" customHeight="1" x14ac:dyDescent="0.25">
      <c r="A4" s="1070" t="s">
        <v>363</v>
      </c>
      <c r="B4" s="1070"/>
      <c r="C4" s="1070"/>
      <c r="D4" s="1070"/>
      <c r="F4" s="198" t="s">
        <v>931</v>
      </c>
      <c r="G4" s="198"/>
      <c r="H4" s="198"/>
      <c r="J4" s="266"/>
      <c r="L4"/>
      <c r="M4"/>
      <c r="N4"/>
      <c r="O4"/>
    </row>
    <row r="5" spans="1:16" ht="15" x14ac:dyDescent="0.25">
      <c r="A5" s="291" t="s">
        <v>209</v>
      </c>
      <c r="B5" s="267" t="s">
        <v>364</v>
      </c>
      <c r="C5" s="267" t="s">
        <v>365</v>
      </c>
      <c r="D5" s="267" t="s">
        <v>0</v>
      </c>
      <c r="F5" s="79" t="s">
        <v>184</v>
      </c>
      <c r="G5" s="327" t="s">
        <v>395</v>
      </c>
      <c r="H5" s="327" t="s">
        <v>396</v>
      </c>
      <c r="I5" s="80" t="s">
        <v>397</v>
      </c>
      <c r="J5" s="80" t="s">
        <v>522</v>
      </c>
      <c r="K5" s="268"/>
      <c r="L5"/>
      <c r="M5"/>
      <c r="N5"/>
      <c r="O5"/>
    </row>
    <row r="6" spans="1:16" ht="15" x14ac:dyDescent="0.25">
      <c r="A6" s="209">
        <v>2015</v>
      </c>
      <c r="B6" s="551">
        <v>74023</v>
      </c>
      <c r="C6" s="551">
        <v>109334</v>
      </c>
      <c r="D6" s="552">
        <f t="shared" ref="D6:D15" si="0">+B6+C6</f>
        <v>183357</v>
      </c>
      <c r="E6" s="17"/>
      <c r="F6" s="6" t="s">
        <v>250</v>
      </c>
      <c r="G6" s="17">
        <v>38686</v>
      </c>
      <c r="H6" s="17">
        <v>2887</v>
      </c>
      <c r="I6" s="17">
        <f>+G6+H6</f>
        <v>41573</v>
      </c>
      <c r="J6" s="269">
        <f t="shared" ref="J6:J29" si="1">I6/$I$31</f>
        <v>0.15820096961025321</v>
      </c>
      <c r="K6" s="557"/>
      <c r="N6"/>
      <c r="O6"/>
    </row>
    <row r="7" spans="1:16" ht="15" x14ac:dyDescent="0.25">
      <c r="A7" s="209">
        <v>2016</v>
      </c>
      <c r="B7" s="551">
        <v>75038</v>
      </c>
      <c r="C7" s="551">
        <v>97626</v>
      </c>
      <c r="D7" s="552">
        <f t="shared" si="0"/>
        <v>172664</v>
      </c>
      <c r="E7" s="17"/>
      <c r="F7" s="6" t="s">
        <v>254</v>
      </c>
      <c r="G7" s="17">
        <v>20960</v>
      </c>
      <c r="H7" s="17">
        <v>2491</v>
      </c>
      <c r="I7" s="17">
        <f t="shared" ref="I7:I29" si="2">+G7+H7</f>
        <v>23451</v>
      </c>
      <c r="J7" s="269">
        <f t="shared" si="1"/>
        <v>8.9239913846247521E-2</v>
      </c>
      <c r="K7" s="557"/>
      <c r="N7"/>
      <c r="O7"/>
    </row>
    <row r="8" spans="1:16" ht="15" x14ac:dyDescent="0.25">
      <c r="A8" s="7">
        <v>2017</v>
      </c>
      <c r="B8" s="551">
        <v>80588</v>
      </c>
      <c r="C8" s="551">
        <v>102104</v>
      </c>
      <c r="D8" s="552">
        <f t="shared" si="0"/>
        <v>182692</v>
      </c>
      <c r="E8" s="17"/>
      <c r="F8" s="6" t="s">
        <v>263</v>
      </c>
      <c r="G8" s="17">
        <v>21941</v>
      </c>
      <c r="H8" s="17">
        <v>1159</v>
      </c>
      <c r="I8" s="17">
        <f t="shared" si="2"/>
        <v>23100</v>
      </c>
      <c r="J8" s="269">
        <f t="shared" si="1"/>
        <v>8.7904226252540088E-2</v>
      </c>
      <c r="K8" s="557"/>
      <c r="L8"/>
      <c r="M8"/>
      <c r="N8"/>
      <c r="O8"/>
      <c r="P8"/>
    </row>
    <row r="9" spans="1:16" ht="15" x14ac:dyDescent="0.25">
      <c r="A9" s="7">
        <v>2018</v>
      </c>
      <c r="B9" s="551">
        <v>86808</v>
      </c>
      <c r="C9" s="551">
        <v>109061</v>
      </c>
      <c r="D9" s="552">
        <f t="shared" si="0"/>
        <v>195869</v>
      </c>
      <c r="E9" s="17"/>
      <c r="F9" s="6" t="s">
        <v>260</v>
      </c>
      <c r="G9" s="17">
        <v>20752</v>
      </c>
      <c r="H9" s="17">
        <v>1002</v>
      </c>
      <c r="I9" s="17">
        <f t="shared" si="2"/>
        <v>21754</v>
      </c>
      <c r="J9" s="269">
        <f t="shared" si="1"/>
        <v>8.2782187787781694E-2</v>
      </c>
      <c r="K9" s="557"/>
      <c r="L9"/>
      <c r="M9"/>
      <c r="N9"/>
      <c r="O9"/>
      <c r="P9"/>
    </row>
    <row r="10" spans="1:16" ht="15" x14ac:dyDescent="0.25">
      <c r="A10" s="270">
        <v>2019</v>
      </c>
      <c r="B10" s="551">
        <v>83216</v>
      </c>
      <c r="C10" s="551">
        <v>98328</v>
      </c>
      <c r="D10" s="552">
        <f t="shared" si="0"/>
        <v>181544</v>
      </c>
      <c r="E10" s="17"/>
      <c r="F10" s="6" t="s">
        <v>256</v>
      </c>
      <c r="G10" s="17">
        <v>18396</v>
      </c>
      <c r="H10" s="17">
        <v>1417</v>
      </c>
      <c r="I10" s="17">
        <f t="shared" si="2"/>
        <v>19813</v>
      </c>
      <c r="J10" s="269">
        <f t="shared" si="1"/>
        <v>7.5395949555912417E-2</v>
      </c>
      <c r="K10" s="557"/>
      <c r="L10" s="551"/>
      <c r="M10" s="551"/>
      <c r="N10"/>
      <c r="O10"/>
      <c r="P10"/>
    </row>
    <row r="11" spans="1:16" ht="15" x14ac:dyDescent="0.25">
      <c r="A11" s="270">
        <v>2020</v>
      </c>
      <c r="B11" s="551">
        <v>62178.25</v>
      </c>
      <c r="C11" s="551">
        <v>115970.91666666667</v>
      </c>
      <c r="D11" s="552">
        <f t="shared" si="0"/>
        <v>178149.16666666669</v>
      </c>
      <c r="E11" s="17"/>
      <c r="F11" s="6" t="s">
        <v>248</v>
      </c>
      <c r="G11" s="17">
        <v>17806</v>
      </c>
      <c r="H11" s="17">
        <v>1630</v>
      </c>
      <c r="I11" s="17">
        <f t="shared" si="2"/>
        <v>19436</v>
      </c>
      <c r="J11" s="269">
        <f t="shared" si="1"/>
        <v>7.3961322140448885E-2</v>
      </c>
      <c r="K11" s="557"/>
      <c r="L11" s="551"/>
      <c r="M11" s="551"/>
      <c r="N11"/>
      <c r="O11"/>
      <c r="P11"/>
    </row>
    <row r="12" spans="1:16" ht="15" x14ac:dyDescent="0.25">
      <c r="A12" s="7">
        <v>2021</v>
      </c>
      <c r="B12" s="551">
        <v>64650.833333333336</v>
      </c>
      <c r="C12" s="551">
        <v>152669.83333333334</v>
      </c>
      <c r="D12" s="552">
        <f t="shared" si="0"/>
        <v>217320.66666666669</v>
      </c>
      <c r="E12" s="17"/>
      <c r="F12" s="6" t="s">
        <v>251</v>
      </c>
      <c r="G12" s="17">
        <v>17263</v>
      </c>
      <c r="H12" s="17">
        <v>1862</v>
      </c>
      <c r="I12" s="17">
        <f t="shared" si="2"/>
        <v>19125</v>
      </c>
      <c r="J12" s="269">
        <f t="shared" si="1"/>
        <v>7.2777849657135463E-2</v>
      </c>
      <c r="K12" s="557"/>
      <c r="L12" s="551"/>
      <c r="M12"/>
      <c r="N12"/>
      <c r="O12"/>
      <c r="P12"/>
    </row>
    <row r="13" spans="1:16" ht="15" x14ac:dyDescent="0.25">
      <c r="A13" s="7">
        <v>2022</v>
      </c>
      <c r="B13" s="551">
        <v>69021.083333333343</v>
      </c>
      <c r="C13" s="551">
        <v>163168.5</v>
      </c>
      <c r="D13" s="552">
        <f t="shared" si="0"/>
        <v>232189.58333333334</v>
      </c>
      <c r="E13" s="17"/>
      <c r="F13" s="6" t="s">
        <v>249</v>
      </c>
      <c r="G13" s="17">
        <v>15213</v>
      </c>
      <c r="H13" s="17">
        <v>1163</v>
      </c>
      <c r="I13" s="17">
        <f t="shared" si="2"/>
        <v>16376</v>
      </c>
      <c r="J13" s="269">
        <f t="shared" si="1"/>
        <v>6.2316866195307206E-2</v>
      </c>
      <c r="K13" s="557"/>
      <c r="L13" s="551"/>
      <c r="M13"/>
      <c r="N13"/>
      <c r="O13"/>
      <c r="P13"/>
    </row>
    <row r="14" spans="1:16" ht="15" x14ac:dyDescent="0.25">
      <c r="A14" s="7">
        <v>2023</v>
      </c>
      <c r="B14" s="551">
        <v>70795.166666666672</v>
      </c>
      <c r="C14" s="551">
        <v>155441.66666666666</v>
      </c>
      <c r="D14" s="552">
        <f t="shared" si="0"/>
        <v>226236.83333333331</v>
      </c>
      <c r="E14" s="188"/>
      <c r="F14" s="6" t="s">
        <v>307</v>
      </c>
      <c r="G14" s="17">
        <v>14111</v>
      </c>
      <c r="H14" s="17">
        <v>1545</v>
      </c>
      <c r="I14" s="17">
        <f t="shared" si="2"/>
        <v>15656</v>
      </c>
      <c r="J14" s="269">
        <f t="shared" si="1"/>
        <v>5.9576994208215051E-2</v>
      </c>
      <c r="K14" s="557"/>
      <c r="L14" s="551"/>
      <c r="M14" s="551"/>
      <c r="N14"/>
      <c r="O14"/>
      <c r="P14"/>
    </row>
    <row r="15" spans="1:16" ht="15" x14ac:dyDescent="0.25">
      <c r="A15" s="7">
        <v>2024</v>
      </c>
      <c r="B15" s="551">
        <v>73252.083333333328</v>
      </c>
      <c r="C15" s="551">
        <v>166308.5</v>
      </c>
      <c r="D15" s="552">
        <f t="shared" si="0"/>
        <v>239560.58333333331</v>
      </c>
      <c r="E15" s="188"/>
      <c r="F15" s="6" t="s">
        <v>269</v>
      </c>
      <c r="G15" s="17">
        <v>13472</v>
      </c>
      <c r="H15" s="17">
        <v>1201</v>
      </c>
      <c r="I15" s="17">
        <f t="shared" si="2"/>
        <v>14673</v>
      </c>
      <c r="J15" s="269">
        <f t="shared" si="1"/>
        <v>5.5836307870282285E-2</v>
      </c>
      <c r="K15" s="557"/>
      <c r="L15" s="551"/>
      <c r="M15" s="551"/>
      <c r="N15"/>
      <c r="O15"/>
      <c r="P15"/>
    </row>
    <row r="16" spans="1:16" ht="15" x14ac:dyDescent="0.25">
      <c r="A16" s="190" t="s">
        <v>605</v>
      </c>
      <c r="B16" s="553">
        <f>AVERAGE(B17:B26)</f>
        <v>74122.428571428565</v>
      </c>
      <c r="C16" s="553">
        <f>AVERAGE(C17:C26)</f>
        <v>177490</v>
      </c>
      <c r="D16" s="554">
        <f>+B16+C16</f>
        <v>251612.42857142858</v>
      </c>
      <c r="E16" s="271"/>
      <c r="F16" s="6" t="s">
        <v>268</v>
      </c>
      <c r="G16" s="17">
        <v>9440</v>
      </c>
      <c r="H16" s="17">
        <v>1161</v>
      </c>
      <c r="I16" s="17">
        <f t="shared" si="2"/>
        <v>10601</v>
      </c>
      <c r="J16" s="269">
        <f t="shared" si="1"/>
        <v>4.0340809632172188E-2</v>
      </c>
      <c r="K16" s="557"/>
      <c r="L16" s="551"/>
      <c r="M16" s="551"/>
      <c r="N16"/>
      <c r="O16"/>
      <c r="P16"/>
    </row>
    <row r="17" spans="1:16" ht="15" x14ac:dyDescent="0.25">
      <c r="A17" s="272" t="s">
        <v>210</v>
      </c>
      <c r="B17" s="551">
        <v>73059</v>
      </c>
      <c r="C17" s="551">
        <v>173209</v>
      </c>
      <c r="D17" s="552">
        <f t="shared" ref="D17:D19" si="3">+B17+C17</f>
        <v>246268</v>
      </c>
      <c r="E17" s="271"/>
      <c r="F17" s="6" t="s">
        <v>261</v>
      </c>
      <c r="G17" s="17">
        <v>6922</v>
      </c>
      <c r="H17" s="17">
        <v>846</v>
      </c>
      <c r="I17" s="17">
        <f t="shared" si="2"/>
        <v>7768</v>
      </c>
      <c r="J17" s="269">
        <f t="shared" si="1"/>
        <v>2.9560174438516513E-2</v>
      </c>
      <c r="K17" s="551"/>
      <c r="L17"/>
      <c r="M17"/>
      <c r="N17"/>
      <c r="O17"/>
      <c r="P17"/>
    </row>
    <row r="18" spans="1:16" ht="15" x14ac:dyDescent="0.25">
      <c r="A18" s="272" t="s">
        <v>211</v>
      </c>
      <c r="B18" s="551">
        <v>72028</v>
      </c>
      <c r="C18" s="551">
        <v>165000</v>
      </c>
      <c r="D18" s="552">
        <f t="shared" si="3"/>
        <v>237028</v>
      </c>
      <c r="E18" s="271"/>
      <c r="F18" s="6" t="s">
        <v>264</v>
      </c>
      <c r="G18" s="17">
        <v>7361</v>
      </c>
      <c r="H18" s="17">
        <v>314</v>
      </c>
      <c r="I18" s="17">
        <f t="shared" si="2"/>
        <v>7675</v>
      </c>
      <c r="J18" s="269">
        <f t="shared" si="1"/>
        <v>2.9206274306850442E-2</v>
      </c>
      <c r="K18" s="551"/>
      <c r="L18" s="551"/>
      <c r="M18" s="551"/>
      <c r="N18"/>
      <c r="O18"/>
      <c r="P18"/>
    </row>
    <row r="19" spans="1:16" ht="15" x14ac:dyDescent="0.25">
      <c r="A19" s="272" t="s">
        <v>746</v>
      </c>
      <c r="B19" s="551">
        <v>73996</v>
      </c>
      <c r="C19" s="551">
        <v>171961</v>
      </c>
      <c r="D19" s="552">
        <f t="shared" si="3"/>
        <v>245957</v>
      </c>
      <c r="E19" s="271"/>
      <c r="F19" s="6" t="s">
        <v>259</v>
      </c>
      <c r="G19" s="17">
        <v>6092</v>
      </c>
      <c r="H19" s="17">
        <v>451</v>
      </c>
      <c r="I19" s="17">
        <f t="shared" si="2"/>
        <v>6543</v>
      </c>
      <c r="J19" s="269">
        <f t="shared" si="1"/>
        <v>2.4898586682699991E-2</v>
      </c>
      <c r="K19" s="557"/>
      <c r="L19"/>
      <c r="M19"/>
      <c r="N19"/>
      <c r="O19"/>
      <c r="P19"/>
    </row>
    <row r="20" spans="1:16" ht="15" x14ac:dyDescent="0.25">
      <c r="A20" s="272" t="s">
        <v>804</v>
      </c>
      <c r="B20" s="551">
        <v>75367</v>
      </c>
      <c r="C20" s="551">
        <v>180294</v>
      </c>
      <c r="D20" s="552">
        <f>+B20+C20</f>
        <v>255661</v>
      </c>
      <c r="E20" s="274"/>
      <c r="F20" s="6" t="s">
        <v>267</v>
      </c>
      <c r="G20" s="17">
        <v>5245</v>
      </c>
      <c r="H20" s="17">
        <v>381</v>
      </c>
      <c r="I20" s="17">
        <f t="shared" si="2"/>
        <v>5626</v>
      </c>
      <c r="J20" s="269">
        <f t="shared" si="1"/>
        <v>2.140905527691734E-2</v>
      </c>
      <c r="K20" s="557"/>
      <c r="L20"/>
      <c r="M20"/>
      <c r="N20"/>
      <c r="O20"/>
      <c r="P20"/>
    </row>
    <row r="21" spans="1:16" ht="15" x14ac:dyDescent="0.25">
      <c r="A21" s="272" t="s">
        <v>808</v>
      </c>
      <c r="B21" s="551">
        <v>74373</v>
      </c>
      <c r="C21" s="551">
        <v>182641</v>
      </c>
      <c r="D21" s="552">
        <f t="shared" ref="D21:D23" si="4">+B21+C21</f>
        <v>257014</v>
      </c>
      <c r="E21" s="271"/>
      <c r="F21" s="6" t="s">
        <v>253</v>
      </c>
      <c r="G21" s="17">
        <v>2981</v>
      </c>
      <c r="H21" s="17">
        <v>302</v>
      </c>
      <c r="I21" s="17">
        <f t="shared" si="2"/>
        <v>3283</v>
      </c>
      <c r="J21" s="275">
        <f t="shared" si="1"/>
        <v>1.2493055185588273E-2</v>
      </c>
      <c r="K21" s="557"/>
      <c r="L21"/>
      <c r="M21"/>
      <c r="N21"/>
      <c r="O21"/>
      <c r="P21"/>
    </row>
    <row r="22" spans="1:16" ht="15" x14ac:dyDescent="0.25">
      <c r="A22" s="272" t="s">
        <v>876</v>
      </c>
      <c r="B22" s="551">
        <v>75417</v>
      </c>
      <c r="C22" s="551">
        <v>181156</v>
      </c>
      <c r="D22" s="552">
        <f t="shared" si="4"/>
        <v>256573</v>
      </c>
      <c r="E22" s="271"/>
      <c r="F22" s="6" t="s">
        <v>266</v>
      </c>
      <c r="G22" s="17">
        <v>2830</v>
      </c>
      <c r="H22" s="17">
        <v>346</v>
      </c>
      <c r="I22" s="17">
        <f t="shared" si="2"/>
        <v>3176</v>
      </c>
      <c r="J22" s="275">
        <f t="shared" si="1"/>
        <v>1.20858797652843E-2</v>
      </c>
      <c r="K22" s="557"/>
      <c r="L22"/>
      <c r="M22" s="551"/>
    </row>
    <row r="23" spans="1:16" ht="15" x14ac:dyDescent="0.25">
      <c r="A23" s="272" t="s">
        <v>886</v>
      </c>
      <c r="B23" s="551">
        <v>74617</v>
      </c>
      <c r="C23" s="551">
        <v>188169</v>
      </c>
      <c r="D23" s="552">
        <f t="shared" si="4"/>
        <v>262786</v>
      </c>
      <c r="E23" s="271"/>
      <c r="F23" s="6" t="s">
        <v>308</v>
      </c>
      <c r="G23" s="17">
        <v>1264</v>
      </c>
      <c r="H23" s="17">
        <v>352</v>
      </c>
      <c r="I23" s="17">
        <f t="shared" si="2"/>
        <v>1616</v>
      </c>
      <c r="J23" s="275">
        <f t="shared" si="1"/>
        <v>6.1494904599179558E-3</v>
      </c>
      <c r="K23" s="6"/>
      <c r="L23"/>
      <c r="M23" s="551"/>
    </row>
    <row r="24" spans="1:16" ht="15" x14ac:dyDescent="0.25">
      <c r="A24" s="272"/>
      <c r="B24" s="551"/>
      <c r="C24" s="551"/>
      <c r="D24" s="552"/>
      <c r="E24" s="271"/>
      <c r="F24" s="6" t="s">
        <v>255</v>
      </c>
      <c r="G24" s="17">
        <v>1239</v>
      </c>
      <c r="H24" s="17">
        <v>153</v>
      </c>
      <c r="I24" s="17">
        <f t="shared" si="2"/>
        <v>1392</v>
      </c>
      <c r="J24" s="275">
        <f t="shared" si="1"/>
        <v>5.2970858417115069E-3</v>
      </c>
      <c r="K24" s="557"/>
      <c r="L24" s="551"/>
      <c r="M24" s="273"/>
    </row>
    <row r="25" spans="1:16" ht="15" x14ac:dyDescent="0.25">
      <c r="A25" s="272"/>
      <c r="B25" s="551"/>
      <c r="C25" s="551"/>
      <c r="D25" s="552"/>
      <c r="E25" s="274"/>
      <c r="F25" s="6" t="s">
        <v>262</v>
      </c>
      <c r="G25" s="17">
        <v>62</v>
      </c>
      <c r="H25" s="17">
        <v>5</v>
      </c>
      <c r="I25" s="17">
        <f t="shared" si="2"/>
        <v>67</v>
      </c>
      <c r="J25" s="275">
        <f t="shared" si="1"/>
        <v>2.5496030990996475E-4</v>
      </c>
      <c r="K25" s="557"/>
      <c r="M25" s="273"/>
      <c r="O25" s="17"/>
    </row>
    <row r="26" spans="1:16" ht="15" x14ac:dyDescent="0.25">
      <c r="A26" s="272"/>
      <c r="B26" s="551"/>
      <c r="C26" s="551"/>
      <c r="D26" s="552"/>
      <c r="E26" s="271"/>
      <c r="F26" s="6" t="s">
        <v>265</v>
      </c>
      <c r="G26" s="17">
        <v>25</v>
      </c>
      <c r="H26" s="17">
        <v>1</v>
      </c>
      <c r="I26" s="17">
        <f t="shared" si="2"/>
        <v>26</v>
      </c>
      <c r="J26" s="829">
        <f t="shared" si="1"/>
        <v>9.8939821756105731E-5</v>
      </c>
      <c r="K26" s="557"/>
      <c r="M26" s="273"/>
      <c r="O26" s="17"/>
    </row>
    <row r="27" spans="1:16" ht="15" x14ac:dyDescent="0.25">
      <c r="A27" s="272"/>
      <c r="B27" s="551"/>
      <c r="C27" s="551"/>
      <c r="D27" s="552"/>
      <c r="E27" s="274"/>
      <c r="F27" s="6" t="s">
        <v>530</v>
      </c>
      <c r="G27" s="17">
        <v>19</v>
      </c>
      <c r="H27" s="17">
        <v>6</v>
      </c>
      <c r="I27" s="17">
        <f t="shared" si="2"/>
        <v>25</v>
      </c>
      <c r="J27" s="829">
        <f t="shared" si="1"/>
        <v>9.5134443996255507E-5</v>
      </c>
      <c r="K27" s="557"/>
      <c r="M27" s="273"/>
      <c r="O27" s="17"/>
    </row>
    <row r="28" spans="1:16" ht="15" x14ac:dyDescent="0.25">
      <c r="A28" s="197" t="s">
        <v>932</v>
      </c>
      <c r="B28" s="265"/>
      <c r="C28" s="265"/>
      <c r="D28" s="265"/>
      <c r="E28" s="274"/>
      <c r="F28" s="6" t="s">
        <v>258</v>
      </c>
      <c r="G28" s="17">
        <v>12</v>
      </c>
      <c r="H28" s="17">
        <v>5</v>
      </c>
      <c r="I28" s="17">
        <f t="shared" si="2"/>
        <v>17</v>
      </c>
      <c r="J28" s="829">
        <f t="shared" si="1"/>
        <v>6.4691421917453741E-5</v>
      </c>
      <c r="K28" s="273"/>
      <c r="M28" s="273"/>
      <c r="O28" s="17"/>
    </row>
    <row r="29" spans="1:16" ht="15" x14ac:dyDescent="0.25">
      <c r="A29" s="277">
        <v>45474</v>
      </c>
      <c r="B29" s="551">
        <v>73686</v>
      </c>
      <c r="C29" s="551">
        <v>165582</v>
      </c>
      <c r="D29" s="552">
        <f>+B29+C29</f>
        <v>239268</v>
      </c>
      <c r="E29" s="274"/>
      <c r="F29" s="6" t="s">
        <v>257</v>
      </c>
      <c r="G29" s="17">
        <v>7</v>
      </c>
      <c r="H29" s="17">
        <v>7</v>
      </c>
      <c r="I29" s="17">
        <f t="shared" si="2"/>
        <v>14</v>
      </c>
      <c r="J29" s="829">
        <f t="shared" si="1"/>
        <v>5.3275288637903083E-5</v>
      </c>
      <c r="K29" s="273"/>
      <c r="M29" s="273"/>
      <c r="O29" s="17"/>
    </row>
    <row r="30" spans="1:16" ht="15" x14ac:dyDescent="0.25">
      <c r="A30" s="277">
        <v>45839</v>
      </c>
      <c r="B30" s="551">
        <v>74617</v>
      </c>
      <c r="C30" s="551">
        <v>188169</v>
      </c>
      <c r="D30" s="552">
        <f>+B30+C30</f>
        <v>262786</v>
      </c>
      <c r="E30" s="271"/>
      <c r="G30" s="17"/>
      <c r="H30" s="17"/>
      <c r="I30" s="17"/>
      <c r="J30" s="276"/>
      <c r="K30" s="273"/>
      <c r="L30" s="551"/>
    </row>
    <row r="31" spans="1:16" ht="15" x14ac:dyDescent="0.25">
      <c r="A31" s="278" t="s">
        <v>271</v>
      </c>
      <c r="B31" s="564">
        <f>+B30/B29-1</f>
        <v>1.2634693157451915E-2</v>
      </c>
      <c r="C31" s="564">
        <f>+C30/C29-1</f>
        <v>0.13640975468348016</v>
      </c>
      <c r="D31" s="565">
        <f>+D30/D29-1</f>
        <v>9.8291455606265732E-2</v>
      </c>
      <c r="E31" s="10"/>
      <c r="F31" s="279" t="s">
        <v>0</v>
      </c>
      <c r="G31" s="280">
        <f>+SUM(G6:G29)</f>
        <v>242099</v>
      </c>
      <c r="H31" s="280">
        <f t="shared" ref="H31:I31" si="5">+SUM(H6:H29)</f>
        <v>20687</v>
      </c>
      <c r="I31" s="280">
        <f t="shared" si="5"/>
        <v>262786</v>
      </c>
      <c r="J31" s="281">
        <f>SUM(J6:J29)</f>
        <v>1</v>
      </c>
      <c r="K31" s="566"/>
      <c r="L31" s="273"/>
      <c r="M31"/>
    </row>
    <row r="32" spans="1:16" x14ac:dyDescent="0.2">
      <c r="G32" s="10"/>
      <c r="H32" s="10"/>
      <c r="K32" s="6"/>
      <c r="M32" s="17"/>
      <c r="O32" s="17"/>
    </row>
    <row r="33" spans="1:14" ht="12.75" customHeight="1" x14ac:dyDescent="0.2">
      <c r="E33" s="282"/>
      <c r="I33" s="266"/>
    </row>
    <row r="34" spans="1:14" ht="52.5" customHeight="1" x14ac:dyDescent="0.2">
      <c r="A34" s="1071" t="s">
        <v>933</v>
      </c>
      <c r="B34" s="1071"/>
      <c r="C34" s="1071"/>
      <c r="D34" s="1071"/>
      <c r="E34" s="1071"/>
      <c r="F34" s="1071"/>
      <c r="G34" s="1071"/>
      <c r="H34" s="1071"/>
      <c r="I34" s="1071"/>
      <c r="J34" s="193"/>
      <c r="K34" s="10"/>
    </row>
    <row r="36" spans="1:14" ht="12.75" customHeight="1" x14ac:dyDescent="0.2">
      <c r="A36" s="1072" t="s">
        <v>366</v>
      </c>
      <c r="B36" s="1072"/>
      <c r="C36" s="1072"/>
      <c r="D36" s="1072"/>
      <c r="E36" s="1072"/>
      <c r="F36" s="1072"/>
      <c r="G36" s="1072"/>
      <c r="H36" s="1072"/>
      <c r="I36" s="1072"/>
      <c r="J36" s="1072"/>
    </row>
    <row r="37" spans="1:14" x14ac:dyDescent="0.2">
      <c r="A37" s="1073"/>
      <c r="B37" s="1073"/>
      <c r="C37" s="1073"/>
      <c r="D37" s="1073"/>
      <c r="E37" s="1073"/>
      <c r="F37" s="1073"/>
      <c r="G37" s="1073"/>
      <c r="H37" s="1073"/>
      <c r="I37" s="1073"/>
      <c r="J37" s="1073"/>
    </row>
    <row r="38" spans="1:14" ht="22.5" customHeight="1" x14ac:dyDescent="0.2">
      <c r="A38" s="267" t="s">
        <v>367</v>
      </c>
      <c r="B38" s="267" t="s">
        <v>368</v>
      </c>
      <c r="C38" s="267" t="s">
        <v>369</v>
      </c>
      <c r="D38" s="267" t="s">
        <v>370</v>
      </c>
      <c r="E38" s="267" t="s">
        <v>371</v>
      </c>
      <c r="F38" s="267" t="s">
        <v>372</v>
      </c>
      <c r="G38" s="267" t="s">
        <v>373</v>
      </c>
      <c r="H38" s="267" t="s">
        <v>374</v>
      </c>
      <c r="I38" s="267" t="s">
        <v>375</v>
      </c>
      <c r="J38" s="267" t="s">
        <v>376</v>
      </c>
      <c r="K38" s="283" t="s">
        <v>342</v>
      </c>
      <c r="L38" s="267" t="s">
        <v>343</v>
      </c>
      <c r="M38" s="267" t="s">
        <v>344</v>
      </c>
      <c r="N38" s="267" t="s">
        <v>0</v>
      </c>
    </row>
    <row r="39" spans="1:14" x14ac:dyDescent="0.2">
      <c r="A39" s="284">
        <v>2000</v>
      </c>
      <c r="B39" s="285">
        <v>6</v>
      </c>
      <c r="C39" s="285">
        <v>4</v>
      </c>
      <c r="D39" s="285">
        <v>2</v>
      </c>
      <c r="E39" s="285">
        <v>3</v>
      </c>
      <c r="F39" s="285">
        <v>3</v>
      </c>
      <c r="G39" s="285">
        <v>6</v>
      </c>
      <c r="H39" s="285">
        <v>8</v>
      </c>
      <c r="I39" s="285">
        <v>0</v>
      </c>
      <c r="J39" s="286">
        <v>0</v>
      </c>
      <c r="K39" s="286">
        <v>7</v>
      </c>
      <c r="L39" s="286">
        <v>8</v>
      </c>
      <c r="M39" s="286">
        <v>7</v>
      </c>
      <c r="N39" s="287">
        <f>SUM(B39:M39)</f>
        <v>54</v>
      </c>
    </row>
    <row r="40" spans="1:14" x14ac:dyDescent="0.2">
      <c r="A40" s="284">
        <v>2001</v>
      </c>
      <c r="B40" s="285">
        <v>2</v>
      </c>
      <c r="C40" s="285">
        <v>9</v>
      </c>
      <c r="D40" s="285">
        <v>5</v>
      </c>
      <c r="E40" s="285">
        <v>5</v>
      </c>
      <c r="F40" s="285">
        <v>8</v>
      </c>
      <c r="G40" s="285">
        <v>3</v>
      </c>
      <c r="H40" s="285">
        <v>8</v>
      </c>
      <c r="I40" s="285">
        <v>8</v>
      </c>
      <c r="J40" s="286">
        <v>4</v>
      </c>
      <c r="K40" s="286">
        <v>5</v>
      </c>
      <c r="L40" s="286">
        <v>4</v>
      </c>
      <c r="M40" s="286">
        <v>5</v>
      </c>
      <c r="N40" s="287">
        <f t="shared" ref="N40:N63" si="6">SUM(B40:M40)</f>
        <v>66</v>
      </c>
    </row>
    <row r="41" spans="1:14" x14ac:dyDescent="0.2">
      <c r="A41" s="284">
        <v>2002</v>
      </c>
      <c r="B41" s="285">
        <v>18</v>
      </c>
      <c r="C41" s="285">
        <v>2</v>
      </c>
      <c r="D41" s="285">
        <v>4</v>
      </c>
      <c r="E41" s="285">
        <v>5</v>
      </c>
      <c r="F41" s="285">
        <v>5</v>
      </c>
      <c r="G41" s="285">
        <v>4</v>
      </c>
      <c r="H41" s="285">
        <v>4</v>
      </c>
      <c r="I41" s="285">
        <v>4</v>
      </c>
      <c r="J41" s="286">
        <v>4</v>
      </c>
      <c r="K41" s="286">
        <v>7</v>
      </c>
      <c r="L41" s="286">
        <v>8</v>
      </c>
      <c r="M41" s="286">
        <v>1</v>
      </c>
      <c r="N41" s="287">
        <f t="shared" si="6"/>
        <v>66</v>
      </c>
    </row>
    <row r="42" spans="1:14" x14ac:dyDescent="0.2">
      <c r="A42" s="284">
        <v>2003</v>
      </c>
      <c r="B42" s="285">
        <v>4</v>
      </c>
      <c r="C42" s="285">
        <v>8</v>
      </c>
      <c r="D42" s="285">
        <v>5</v>
      </c>
      <c r="E42" s="285">
        <v>6</v>
      </c>
      <c r="F42" s="285">
        <v>5</v>
      </c>
      <c r="G42" s="285">
        <v>3</v>
      </c>
      <c r="H42" s="285">
        <v>4</v>
      </c>
      <c r="I42" s="285">
        <v>5</v>
      </c>
      <c r="J42" s="286">
        <v>3</v>
      </c>
      <c r="K42" s="286">
        <v>3</v>
      </c>
      <c r="L42" s="286">
        <v>4</v>
      </c>
      <c r="M42" s="286">
        <v>3</v>
      </c>
      <c r="N42" s="287">
        <f t="shared" si="6"/>
        <v>53</v>
      </c>
    </row>
    <row r="43" spans="1:14" x14ac:dyDescent="0.2">
      <c r="A43" s="284">
        <v>2004</v>
      </c>
      <c r="B43" s="285">
        <v>2</v>
      </c>
      <c r="C43" s="285">
        <v>9</v>
      </c>
      <c r="D43" s="285">
        <v>8</v>
      </c>
      <c r="E43" s="285">
        <v>5</v>
      </c>
      <c r="F43" s="285">
        <v>2</v>
      </c>
      <c r="G43" s="285">
        <v>9</v>
      </c>
      <c r="H43" s="285">
        <v>1</v>
      </c>
      <c r="I43" s="285">
        <v>3</v>
      </c>
      <c r="J43" s="286">
        <v>4</v>
      </c>
      <c r="K43" s="286">
        <v>7</v>
      </c>
      <c r="L43" s="286">
        <v>5</v>
      </c>
      <c r="M43" s="286">
        <v>1</v>
      </c>
      <c r="N43" s="287">
        <f t="shared" si="6"/>
        <v>56</v>
      </c>
    </row>
    <row r="44" spans="1:14" x14ac:dyDescent="0.2">
      <c r="A44" s="284">
        <v>2005</v>
      </c>
      <c r="B44" s="285">
        <v>3</v>
      </c>
      <c r="C44" s="285">
        <v>8</v>
      </c>
      <c r="D44" s="285">
        <v>6</v>
      </c>
      <c r="E44" s="285">
        <v>6</v>
      </c>
      <c r="F44" s="285">
        <v>6</v>
      </c>
      <c r="G44" s="285">
        <v>3</v>
      </c>
      <c r="H44" s="285">
        <v>5</v>
      </c>
      <c r="I44" s="285">
        <v>3</v>
      </c>
      <c r="J44" s="286">
        <v>7</v>
      </c>
      <c r="K44" s="286">
        <v>5</v>
      </c>
      <c r="L44" s="286">
        <v>8</v>
      </c>
      <c r="M44" s="286">
        <v>9</v>
      </c>
      <c r="N44" s="287">
        <f t="shared" si="6"/>
        <v>69</v>
      </c>
    </row>
    <row r="45" spans="1:14" x14ac:dyDescent="0.2">
      <c r="A45" s="284">
        <v>2006</v>
      </c>
      <c r="B45" s="285">
        <v>6</v>
      </c>
      <c r="C45" s="285">
        <v>7</v>
      </c>
      <c r="D45" s="285">
        <v>6</v>
      </c>
      <c r="E45" s="285">
        <v>3</v>
      </c>
      <c r="F45" s="285">
        <v>6</v>
      </c>
      <c r="G45" s="285">
        <v>5</v>
      </c>
      <c r="H45" s="285">
        <v>6</v>
      </c>
      <c r="I45" s="285">
        <v>5</v>
      </c>
      <c r="J45" s="286">
        <v>4</v>
      </c>
      <c r="K45" s="286">
        <v>9</v>
      </c>
      <c r="L45" s="286">
        <v>4</v>
      </c>
      <c r="M45" s="286">
        <v>4</v>
      </c>
      <c r="N45" s="287">
        <f t="shared" si="6"/>
        <v>65</v>
      </c>
    </row>
    <row r="46" spans="1:14" x14ac:dyDescent="0.2">
      <c r="A46" s="284">
        <v>2007</v>
      </c>
      <c r="B46" s="285">
        <v>5</v>
      </c>
      <c r="C46" s="285">
        <v>6</v>
      </c>
      <c r="D46" s="285">
        <v>7</v>
      </c>
      <c r="E46" s="285">
        <v>3</v>
      </c>
      <c r="F46" s="285">
        <v>7</v>
      </c>
      <c r="G46" s="285">
        <v>6</v>
      </c>
      <c r="H46" s="285">
        <v>4</v>
      </c>
      <c r="I46" s="285">
        <v>6</v>
      </c>
      <c r="J46" s="286">
        <v>5</v>
      </c>
      <c r="K46" s="286">
        <v>6</v>
      </c>
      <c r="L46" s="286">
        <v>5</v>
      </c>
      <c r="M46" s="286">
        <v>2</v>
      </c>
      <c r="N46" s="287">
        <f t="shared" si="6"/>
        <v>62</v>
      </c>
    </row>
    <row r="47" spans="1:14" x14ac:dyDescent="0.2">
      <c r="A47" s="284">
        <v>2008</v>
      </c>
      <c r="B47" s="285">
        <v>13</v>
      </c>
      <c r="C47" s="285">
        <v>4</v>
      </c>
      <c r="D47" s="285">
        <v>7</v>
      </c>
      <c r="E47" s="285">
        <v>6</v>
      </c>
      <c r="F47" s="285">
        <v>3</v>
      </c>
      <c r="G47" s="285">
        <v>5</v>
      </c>
      <c r="H47" s="285">
        <v>6</v>
      </c>
      <c r="I47" s="285">
        <v>6</v>
      </c>
      <c r="J47" s="286">
        <v>5</v>
      </c>
      <c r="K47" s="286">
        <v>3</v>
      </c>
      <c r="L47" s="286">
        <v>3</v>
      </c>
      <c r="M47" s="286">
        <v>3</v>
      </c>
      <c r="N47" s="287">
        <f t="shared" si="6"/>
        <v>64</v>
      </c>
    </row>
    <row r="48" spans="1:14" x14ac:dyDescent="0.2">
      <c r="A48" s="284">
        <v>2009</v>
      </c>
      <c r="B48" s="285">
        <v>4</v>
      </c>
      <c r="C48" s="285">
        <v>14</v>
      </c>
      <c r="D48" s="285">
        <v>6</v>
      </c>
      <c r="E48" s="285">
        <v>2</v>
      </c>
      <c r="F48" s="285">
        <v>3</v>
      </c>
      <c r="G48" s="285">
        <v>9</v>
      </c>
      <c r="H48" s="285">
        <v>5</v>
      </c>
      <c r="I48" s="285">
        <v>4</v>
      </c>
      <c r="J48" s="286">
        <v>2</v>
      </c>
      <c r="K48" s="286">
        <v>1</v>
      </c>
      <c r="L48" s="286">
        <v>4</v>
      </c>
      <c r="M48" s="286">
        <v>2</v>
      </c>
      <c r="N48" s="287">
        <f t="shared" si="6"/>
        <v>56</v>
      </c>
    </row>
    <row r="49" spans="1:15" x14ac:dyDescent="0.2">
      <c r="A49" s="284">
        <v>2010</v>
      </c>
      <c r="B49" s="285">
        <v>5</v>
      </c>
      <c r="C49" s="285">
        <v>13</v>
      </c>
      <c r="D49" s="285">
        <v>1</v>
      </c>
      <c r="E49" s="285">
        <v>6</v>
      </c>
      <c r="F49" s="285">
        <v>5</v>
      </c>
      <c r="G49" s="285">
        <v>9</v>
      </c>
      <c r="H49" s="285">
        <v>6</v>
      </c>
      <c r="I49" s="285">
        <v>4</v>
      </c>
      <c r="J49" s="286">
        <v>3</v>
      </c>
      <c r="K49" s="286">
        <v>4</v>
      </c>
      <c r="L49" s="286">
        <v>4</v>
      </c>
      <c r="M49" s="286">
        <v>6</v>
      </c>
      <c r="N49" s="287">
        <f t="shared" si="6"/>
        <v>66</v>
      </c>
    </row>
    <row r="50" spans="1:15" x14ac:dyDescent="0.2">
      <c r="A50" s="284">
        <v>2011</v>
      </c>
      <c r="B50" s="285">
        <v>4</v>
      </c>
      <c r="C50" s="285">
        <v>8</v>
      </c>
      <c r="D50" s="285">
        <v>3</v>
      </c>
      <c r="E50" s="285">
        <v>5</v>
      </c>
      <c r="F50" s="285">
        <v>6</v>
      </c>
      <c r="G50" s="285">
        <v>5</v>
      </c>
      <c r="H50" s="285">
        <v>4</v>
      </c>
      <c r="I50" s="285">
        <v>5</v>
      </c>
      <c r="J50" s="286">
        <v>4</v>
      </c>
      <c r="K50" s="286">
        <v>5</v>
      </c>
      <c r="L50" s="286">
        <v>1</v>
      </c>
      <c r="M50" s="286">
        <v>3</v>
      </c>
      <c r="N50" s="287">
        <f t="shared" si="6"/>
        <v>53</v>
      </c>
    </row>
    <row r="51" spans="1:15" x14ac:dyDescent="0.2">
      <c r="A51" s="284">
        <v>2012</v>
      </c>
      <c r="B51" s="285">
        <v>2</v>
      </c>
      <c r="C51" s="285">
        <v>6</v>
      </c>
      <c r="D51" s="285">
        <v>9</v>
      </c>
      <c r="E51" s="285">
        <v>2</v>
      </c>
      <c r="F51" s="285">
        <v>4</v>
      </c>
      <c r="G51" s="285">
        <v>2</v>
      </c>
      <c r="H51" s="285">
        <v>5</v>
      </c>
      <c r="I51" s="285">
        <v>5</v>
      </c>
      <c r="J51" s="286">
        <v>4</v>
      </c>
      <c r="K51" s="286">
        <v>7</v>
      </c>
      <c r="L51" s="286">
        <v>4</v>
      </c>
      <c r="M51" s="286">
        <v>4</v>
      </c>
      <c r="N51" s="287">
        <f t="shared" si="6"/>
        <v>54</v>
      </c>
      <c r="O51" s="288"/>
    </row>
    <row r="52" spans="1:15" x14ac:dyDescent="0.2">
      <c r="A52" s="284">
        <v>2013</v>
      </c>
      <c r="B52" s="285">
        <v>4</v>
      </c>
      <c r="C52" s="285">
        <v>6</v>
      </c>
      <c r="D52" s="285">
        <v>5</v>
      </c>
      <c r="E52" s="285">
        <v>6</v>
      </c>
      <c r="F52" s="285">
        <v>1</v>
      </c>
      <c r="G52" s="285">
        <v>4</v>
      </c>
      <c r="H52" s="285">
        <v>4</v>
      </c>
      <c r="I52" s="285">
        <v>4</v>
      </c>
      <c r="J52" s="286">
        <v>5</v>
      </c>
      <c r="K52" s="286">
        <v>2</v>
      </c>
      <c r="L52" s="286">
        <v>4</v>
      </c>
      <c r="M52" s="286">
        <v>2</v>
      </c>
      <c r="N52" s="287">
        <f t="shared" si="6"/>
        <v>47</v>
      </c>
      <c r="O52" s="288"/>
    </row>
    <row r="53" spans="1:15" x14ac:dyDescent="0.2">
      <c r="A53" s="284">
        <v>2014</v>
      </c>
      <c r="B53" s="285">
        <v>6</v>
      </c>
      <c r="C53" s="285">
        <v>1</v>
      </c>
      <c r="D53" s="285">
        <v>1</v>
      </c>
      <c r="E53" s="285">
        <v>1</v>
      </c>
      <c r="F53" s="285">
        <v>1</v>
      </c>
      <c r="G53" s="285">
        <v>3</v>
      </c>
      <c r="H53" s="285">
        <v>7</v>
      </c>
      <c r="I53" s="285">
        <v>2</v>
      </c>
      <c r="J53" s="286">
        <v>2</v>
      </c>
      <c r="K53" s="286">
        <v>0</v>
      </c>
      <c r="L53" s="286">
        <v>1</v>
      </c>
      <c r="M53" s="286">
        <v>7</v>
      </c>
      <c r="N53" s="287">
        <f t="shared" si="6"/>
        <v>32</v>
      </c>
      <c r="O53" s="288"/>
    </row>
    <row r="54" spans="1:15" x14ac:dyDescent="0.2">
      <c r="A54" s="284">
        <v>2015</v>
      </c>
      <c r="B54" s="285">
        <v>5</v>
      </c>
      <c r="C54" s="285">
        <v>2</v>
      </c>
      <c r="D54" s="285">
        <v>7</v>
      </c>
      <c r="E54" s="285">
        <v>2</v>
      </c>
      <c r="F54" s="285">
        <v>0</v>
      </c>
      <c r="G54" s="285">
        <v>2</v>
      </c>
      <c r="H54" s="285">
        <v>1</v>
      </c>
      <c r="I54" s="285">
        <v>2</v>
      </c>
      <c r="J54" s="286">
        <v>2</v>
      </c>
      <c r="K54" s="286">
        <v>3</v>
      </c>
      <c r="L54" s="286">
        <v>3</v>
      </c>
      <c r="M54" s="286">
        <v>0</v>
      </c>
      <c r="N54" s="287">
        <f t="shared" si="6"/>
        <v>29</v>
      </c>
      <c r="O54" s="288"/>
    </row>
    <row r="55" spans="1:15" x14ac:dyDescent="0.2">
      <c r="A55" s="284">
        <v>2016</v>
      </c>
      <c r="B55" s="285">
        <v>4</v>
      </c>
      <c r="C55" s="285">
        <v>3</v>
      </c>
      <c r="D55" s="285">
        <v>3</v>
      </c>
      <c r="E55" s="285">
        <v>1</v>
      </c>
      <c r="F55" s="285">
        <v>6</v>
      </c>
      <c r="G55" s="285">
        <v>2</v>
      </c>
      <c r="H55" s="285">
        <v>2</v>
      </c>
      <c r="I55" s="285">
        <v>3</v>
      </c>
      <c r="J55" s="286">
        <v>4</v>
      </c>
      <c r="K55" s="286">
        <v>1</v>
      </c>
      <c r="L55" s="286">
        <v>2</v>
      </c>
      <c r="M55" s="286">
        <v>3</v>
      </c>
      <c r="N55" s="287">
        <f t="shared" si="6"/>
        <v>34</v>
      </c>
      <c r="O55" s="288"/>
    </row>
    <row r="56" spans="1:15" x14ac:dyDescent="0.2">
      <c r="A56" s="284">
        <v>2017</v>
      </c>
      <c r="B56" s="285">
        <v>5</v>
      </c>
      <c r="C56" s="285">
        <v>5</v>
      </c>
      <c r="D56" s="285">
        <v>3</v>
      </c>
      <c r="E56" s="285">
        <v>2</v>
      </c>
      <c r="F56" s="285">
        <v>6</v>
      </c>
      <c r="G56" s="285">
        <v>1</v>
      </c>
      <c r="H56" s="285">
        <v>3</v>
      </c>
      <c r="I56" s="285">
        <v>4</v>
      </c>
      <c r="J56" s="286">
        <v>2</v>
      </c>
      <c r="K56" s="286">
        <v>8</v>
      </c>
      <c r="L56" s="286">
        <v>0</v>
      </c>
      <c r="M56" s="286">
        <v>2</v>
      </c>
      <c r="N56" s="287">
        <f t="shared" si="6"/>
        <v>41</v>
      </c>
      <c r="O56" s="288"/>
    </row>
    <row r="57" spans="1:15" x14ac:dyDescent="0.2">
      <c r="A57" s="284">
        <v>2018</v>
      </c>
      <c r="B57" s="285">
        <v>2</v>
      </c>
      <c r="C57" s="285">
        <v>1</v>
      </c>
      <c r="D57" s="285">
        <v>2</v>
      </c>
      <c r="E57" s="285">
        <v>5</v>
      </c>
      <c r="F57" s="285">
        <v>3</v>
      </c>
      <c r="G57" s="285">
        <v>2</v>
      </c>
      <c r="H57" s="285">
        <v>1</v>
      </c>
      <c r="I57" s="285">
        <v>3</v>
      </c>
      <c r="J57" s="286">
        <v>2</v>
      </c>
      <c r="K57" s="286">
        <v>2</v>
      </c>
      <c r="L57" s="286">
        <v>3</v>
      </c>
      <c r="M57" s="286">
        <v>1</v>
      </c>
      <c r="N57" s="287">
        <f t="shared" si="6"/>
        <v>27</v>
      </c>
      <c r="O57" s="288"/>
    </row>
    <row r="58" spans="1:15" x14ac:dyDescent="0.2">
      <c r="A58" s="284">
        <v>2019</v>
      </c>
      <c r="B58" s="285">
        <v>4</v>
      </c>
      <c r="C58" s="285">
        <v>2</v>
      </c>
      <c r="D58" s="285">
        <v>1</v>
      </c>
      <c r="E58" s="285">
        <v>4</v>
      </c>
      <c r="F58" s="285">
        <v>4</v>
      </c>
      <c r="G58" s="285">
        <v>3</v>
      </c>
      <c r="H58" s="285">
        <v>3</v>
      </c>
      <c r="I58" s="285">
        <v>3</v>
      </c>
      <c r="J58" s="286">
        <v>3</v>
      </c>
      <c r="K58" s="286">
        <v>1</v>
      </c>
      <c r="L58" s="286">
        <v>6</v>
      </c>
      <c r="M58" s="286">
        <v>6</v>
      </c>
      <c r="N58" s="287">
        <f t="shared" si="6"/>
        <v>40</v>
      </c>
      <c r="O58" s="288"/>
    </row>
    <row r="59" spans="1:15" x14ac:dyDescent="0.2">
      <c r="A59" s="284">
        <v>2020</v>
      </c>
      <c r="B59" s="285">
        <v>2</v>
      </c>
      <c r="C59" s="285">
        <v>5</v>
      </c>
      <c r="D59" s="285">
        <v>3</v>
      </c>
      <c r="E59" s="285">
        <v>0</v>
      </c>
      <c r="F59" s="285">
        <v>2</v>
      </c>
      <c r="G59" s="285">
        <v>1</v>
      </c>
      <c r="H59" s="285">
        <v>1</v>
      </c>
      <c r="I59" s="285">
        <v>0</v>
      </c>
      <c r="J59" s="286">
        <v>0</v>
      </c>
      <c r="K59" s="286">
        <v>0</v>
      </c>
      <c r="L59" s="286">
        <v>1</v>
      </c>
      <c r="M59" s="286">
        <v>5</v>
      </c>
      <c r="N59" s="287">
        <f t="shared" si="6"/>
        <v>20</v>
      </c>
    </row>
    <row r="60" spans="1:15" x14ac:dyDescent="0.2">
      <c r="A60" s="284">
        <v>2021</v>
      </c>
      <c r="B60" s="285">
        <v>1</v>
      </c>
      <c r="C60" s="285">
        <v>1</v>
      </c>
      <c r="D60" s="285">
        <v>1</v>
      </c>
      <c r="E60" s="285">
        <v>0</v>
      </c>
      <c r="F60" s="285">
        <v>1</v>
      </c>
      <c r="G60" s="285">
        <v>28</v>
      </c>
      <c r="H60" s="285">
        <v>2</v>
      </c>
      <c r="I60" s="285">
        <v>19</v>
      </c>
      <c r="J60" s="286">
        <v>2</v>
      </c>
      <c r="K60" s="286">
        <v>2</v>
      </c>
      <c r="L60" s="286">
        <v>5</v>
      </c>
      <c r="M60" s="286">
        <v>1</v>
      </c>
      <c r="N60" s="287">
        <f t="shared" si="6"/>
        <v>63</v>
      </c>
    </row>
    <row r="61" spans="1:15" x14ac:dyDescent="0.2">
      <c r="A61" s="284">
        <v>2022</v>
      </c>
      <c r="B61" s="285">
        <v>2</v>
      </c>
      <c r="C61" s="285">
        <v>3</v>
      </c>
      <c r="D61" s="285">
        <v>5</v>
      </c>
      <c r="E61" s="285">
        <v>3</v>
      </c>
      <c r="F61" s="285">
        <v>2</v>
      </c>
      <c r="G61" s="285">
        <v>0</v>
      </c>
      <c r="H61" s="285">
        <v>1</v>
      </c>
      <c r="I61" s="285">
        <v>5</v>
      </c>
      <c r="J61" s="286">
        <v>8</v>
      </c>
      <c r="K61" s="286">
        <v>4</v>
      </c>
      <c r="L61" s="286">
        <v>2</v>
      </c>
      <c r="M61" s="286">
        <v>4</v>
      </c>
      <c r="N61" s="287">
        <f t="shared" si="6"/>
        <v>39</v>
      </c>
    </row>
    <row r="62" spans="1:15" x14ac:dyDescent="0.2">
      <c r="A62" s="284">
        <v>2023</v>
      </c>
      <c r="B62" s="285">
        <v>2</v>
      </c>
      <c r="C62" s="285">
        <v>1</v>
      </c>
      <c r="D62" s="285">
        <v>1</v>
      </c>
      <c r="E62" s="285">
        <v>1</v>
      </c>
      <c r="F62" s="285">
        <v>27</v>
      </c>
      <c r="G62" s="285">
        <v>3</v>
      </c>
      <c r="H62" s="285">
        <v>1</v>
      </c>
      <c r="I62" s="285">
        <v>6</v>
      </c>
      <c r="J62" s="286">
        <v>3</v>
      </c>
      <c r="K62" s="286">
        <v>2</v>
      </c>
      <c r="L62" s="286">
        <v>1</v>
      </c>
      <c r="M62" s="286">
        <v>3</v>
      </c>
      <c r="N62" s="287">
        <f t="shared" si="6"/>
        <v>51</v>
      </c>
    </row>
    <row r="63" spans="1:15" x14ac:dyDescent="0.2">
      <c r="A63" s="284">
        <v>2024</v>
      </c>
      <c r="B63" s="285">
        <v>3</v>
      </c>
      <c r="C63" s="285">
        <v>3</v>
      </c>
      <c r="D63" s="285">
        <v>2</v>
      </c>
      <c r="E63" s="285">
        <v>1</v>
      </c>
      <c r="F63" s="285">
        <v>1</v>
      </c>
      <c r="G63" s="285">
        <v>2</v>
      </c>
      <c r="H63" s="285">
        <v>2</v>
      </c>
      <c r="I63" s="285">
        <v>3</v>
      </c>
      <c r="J63" s="286">
        <v>2</v>
      </c>
      <c r="K63" s="286">
        <v>1</v>
      </c>
      <c r="L63" s="286">
        <v>2</v>
      </c>
      <c r="M63" s="286">
        <v>0</v>
      </c>
      <c r="N63" s="287">
        <f t="shared" si="6"/>
        <v>22</v>
      </c>
    </row>
    <row r="64" spans="1:15" x14ac:dyDescent="0.2">
      <c r="A64" s="289" t="s">
        <v>605</v>
      </c>
      <c r="B64" s="290">
        <v>1</v>
      </c>
      <c r="C64" s="290">
        <v>0</v>
      </c>
      <c r="D64" s="290">
        <v>1</v>
      </c>
      <c r="E64" s="290">
        <v>2</v>
      </c>
      <c r="F64" s="290">
        <v>3</v>
      </c>
      <c r="G64" s="290">
        <v>1</v>
      </c>
      <c r="H64" s="290">
        <v>4</v>
      </c>
      <c r="I64" s="290"/>
      <c r="J64" s="290"/>
      <c r="K64" s="290"/>
      <c r="L64" s="290"/>
      <c r="M64" s="290"/>
      <c r="N64" s="290">
        <f>+SUM(B64:M64)</f>
        <v>12</v>
      </c>
    </row>
    <row r="65" spans="1:14" x14ac:dyDescent="0.2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</row>
    <row r="66" spans="1:14" ht="31.5" customHeight="1" x14ac:dyDescent="0.2">
      <c r="A66" s="1068" t="s">
        <v>934</v>
      </c>
      <c r="B66" s="1068"/>
      <c r="C66" s="1068"/>
      <c r="D66" s="1068"/>
      <c r="E66" s="1068"/>
      <c r="F66" s="1068"/>
      <c r="G66" s="1068"/>
      <c r="H66" s="1068"/>
      <c r="I66" s="1068"/>
      <c r="J66" s="1068"/>
      <c r="K66" s="1068"/>
      <c r="L66" s="1068"/>
      <c r="M66" s="1068"/>
      <c r="N66" s="1068"/>
    </row>
    <row r="67" spans="1:14" x14ac:dyDescent="0.2">
      <c r="A67" s="200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</row>
    <row r="68" spans="1:14" ht="13.5" customHeight="1" x14ac:dyDescent="0.2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803E5-402B-45A2-9FBF-A11406EE354B}">
  <sheetPr>
    <tabColor rgb="FF002060"/>
  </sheetPr>
  <dimension ref="A1:U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3" width="9.85546875" style="1" customWidth="1"/>
    <col min="14" max="20" width="10.140625" style="1" customWidth="1"/>
    <col min="21" max="21" width="2.85546875" style="1" customWidth="1"/>
    <col min="22" max="16384" width="11.42578125" style="1"/>
  </cols>
  <sheetData>
    <row r="1" spans="1:21" ht="13.5" customHeight="1" x14ac:dyDescent="0.25">
      <c r="A1" s="107" t="s">
        <v>377</v>
      </c>
    </row>
    <row r="2" spans="1:21" ht="15" customHeight="1" x14ac:dyDescent="0.25">
      <c r="A2" s="580" t="s">
        <v>529</v>
      </c>
    </row>
    <row r="3" spans="1:21" x14ac:dyDescent="0.25">
      <c r="A3" s="265"/>
    </row>
    <row r="4" spans="1:21" x14ac:dyDescent="0.25">
      <c r="A4" s="265" t="s">
        <v>378</v>
      </c>
    </row>
    <row r="6" spans="1:21" x14ac:dyDescent="0.25">
      <c r="A6" s="291" t="s">
        <v>379</v>
      </c>
      <c r="B6" s="292">
        <v>45292</v>
      </c>
      <c r="C6" s="292">
        <v>45323</v>
      </c>
      <c r="D6" s="292">
        <v>45352</v>
      </c>
      <c r="E6" s="292">
        <v>45383</v>
      </c>
      <c r="F6" s="292">
        <v>45413</v>
      </c>
      <c r="G6" s="292">
        <v>45444</v>
      </c>
      <c r="H6" s="292">
        <v>45474</v>
      </c>
      <c r="I6" s="292">
        <v>45505</v>
      </c>
      <c r="J6" s="292">
        <v>45536</v>
      </c>
      <c r="K6" s="292">
        <v>45566</v>
      </c>
      <c r="L6" s="292">
        <v>45597</v>
      </c>
      <c r="M6" s="292">
        <v>45627</v>
      </c>
      <c r="N6" s="292">
        <v>45658</v>
      </c>
      <c r="O6" s="292">
        <v>45689</v>
      </c>
      <c r="P6" s="292">
        <v>45717</v>
      </c>
      <c r="Q6" s="292">
        <v>45748</v>
      </c>
      <c r="R6" s="292">
        <v>45778</v>
      </c>
      <c r="S6" s="292">
        <v>45809</v>
      </c>
      <c r="T6" s="292">
        <v>45839</v>
      </c>
    </row>
    <row r="7" spans="1:21" x14ac:dyDescent="0.25">
      <c r="A7" s="293" t="s">
        <v>380</v>
      </c>
      <c r="B7" s="294">
        <v>213416</v>
      </c>
      <c r="C7" s="294">
        <v>214573</v>
      </c>
      <c r="D7" s="294">
        <v>217755</v>
      </c>
      <c r="E7" s="294">
        <v>213764</v>
      </c>
      <c r="F7" s="294">
        <v>217868</v>
      </c>
      <c r="G7" s="294">
        <v>219981</v>
      </c>
      <c r="H7" s="294">
        <v>220927</v>
      </c>
      <c r="I7" s="294">
        <v>225376</v>
      </c>
      <c r="J7" s="294">
        <v>227770</v>
      </c>
      <c r="K7" s="294">
        <v>230768</v>
      </c>
      <c r="L7" s="294">
        <v>227494</v>
      </c>
      <c r="M7" s="294">
        <v>227858</v>
      </c>
      <c r="N7" s="294">
        <v>227217</v>
      </c>
      <c r="O7" s="294">
        <v>218345</v>
      </c>
      <c r="P7" s="294">
        <v>226400</v>
      </c>
      <c r="Q7" s="294">
        <v>235983</v>
      </c>
      <c r="R7" s="294">
        <v>237512</v>
      </c>
      <c r="S7" s="294">
        <v>236683</v>
      </c>
      <c r="T7" s="294">
        <v>242099</v>
      </c>
      <c r="U7" s="587"/>
    </row>
    <row r="8" spans="1:21" x14ac:dyDescent="0.25">
      <c r="A8" s="295" t="s">
        <v>381</v>
      </c>
      <c r="B8" s="294">
        <v>16561</v>
      </c>
      <c r="C8" s="294">
        <v>16918</v>
      </c>
      <c r="D8" s="294">
        <v>17264</v>
      </c>
      <c r="E8" s="294">
        <v>17283</v>
      </c>
      <c r="F8" s="294">
        <v>17656</v>
      </c>
      <c r="G8" s="294">
        <v>17997</v>
      </c>
      <c r="H8" s="294">
        <v>18341</v>
      </c>
      <c r="I8" s="294">
        <v>18637</v>
      </c>
      <c r="J8" s="294">
        <v>18574</v>
      </c>
      <c r="K8" s="294">
        <v>19259</v>
      </c>
      <c r="L8" s="294">
        <v>19398</v>
      </c>
      <c r="M8" s="294">
        <v>19289</v>
      </c>
      <c r="N8" s="294">
        <v>19051</v>
      </c>
      <c r="O8" s="294">
        <v>18683</v>
      </c>
      <c r="P8" s="294">
        <v>19557</v>
      </c>
      <c r="Q8" s="294">
        <v>19678</v>
      </c>
      <c r="R8" s="294">
        <v>19502</v>
      </c>
      <c r="S8" s="294">
        <v>19890</v>
      </c>
      <c r="T8" s="294">
        <v>20687</v>
      </c>
      <c r="U8" s="587"/>
    </row>
    <row r="9" spans="1:21" x14ac:dyDescent="0.25">
      <c r="A9" s="296" t="s">
        <v>382</v>
      </c>
      <c r="B9" s="297">
        <f t="shared" ref="B9:T9" si="0">B7+B8</f>
        <v>229977</v>
      </c>
      <c r="C9" s="297">
        <f t="shared" si="0"/>
        <v>231491</v>
      </c>
      <c r="D9" s="297">
        <f t="shared" si="0"/>
        <v>235019</v>
      </c>
      <c r="E9" s="297">
        <f t="shared" si="0"/>
        <v>231047</v>
      </c>
      <c r="F9" s="297">
        <f t="shared" si="0"/>
        <v>235524</v>
      </c>
      <c r="G9" s="297">
        <f t="shared" si="0"/>
        <v>237978</v>
      </c>
      <c r="H9" s="297">
        <f t="shared" si="0"/>
        <v>239268</v>
      </c>
      <c r="I9" s="297">
        <f t="shared" si="0"/>
        <v>244013</v>
      </c>
      <c r="J9" s="297">
        <f t="shared" si="0"/>
        <v>246344</v>
      </c>
      <c r="K9" s="297">
        <f t="shared" si="0"/>
        <v>250027</v>
      </c>
      <c r="L9" s="297">
        <f t="shared" si="0"/>
        <v>246892</v>
      </c>
      <c r="M9" s="297">
        <f t="shared" si="0"/>
        <v>247147</v>
      </c>
      <c r="N9" s="297">
        <f t="shared" si="0"/>
        <v>246268</v>
      </c>
      <c r="O9" s="297">
        <f t="shared" si="0"/>
        <v>237028</v>
      </c>
      <c r="P9" s="297">
        <f t="shared" si="0"/>
        <v>245957</v>
      </c>
      <c r="Q9" s="297">
        <f t="shared" si="0"/>
        <v>255661</v>
      </c>
      <c r="R9" s="297">
        <f t="shared" si="0"/>
        <v>257014</v>
      </c>
      <c r="S9" s="297">
        <f t="shared" si="0"/>
        <v>256573</v>
      </c>
      <c r="T9" s="297">
        <f t="shared" si="0"/>
        <v>262786</v>
      </c>
    </row>
    <row r="10" spans="1:21" x14ac:dyDescent="0.25">
      <c r="A10" s="9"/>
    </row>
    <row r="11" spans="1:21" x14ac:dyDescent="0.25">
      <c r="A11" s="197" t="s">
        <v>383</v>
      </c>
    </row>
    <row r="13" spans="1:21" x14ac:dyDescent="0.25">
      <c r="A13" s="291" t="s">
        <v>384</v>
      </c>
      <c r="B13" s="292">
        <v>45292</v>
      </c>
      <c r="C13" s="292">
        <v>45323</v>
      </c>
      <c r="D13" s="292">
        <v>45352</v>
      </c>
      <c r="E13" s="292">
        <v>45383</v>
      </c>
      <c r="F13" s="292">
        <v>45413</v>
      </c>
      <c r="G13" s="292">
        <v>45444</v>
      </c>
      <c r="H13" s="292">
        <v>45474</v>
      </c>
      <c r="I13" s="292">
        <v>45505</v>
      </c>
      <c r="J13" s="292">
        <v>45536</v>
      </c>
      <c r="K13" s="292">
        <v>45566</v>
      </c>
      <c r="L13" s="292">
        <v>45597</v>
      </c>
      <c r="M13" s="292">
        <v>45627</v>
      </c>
      <c r="N13" s="292">
        <v>45658</v>
      </c>
      <c r="O13" s="292">
        <v>45689</v>
      </c>
      <c r="P13" s="292">
        <v>45717</v>
      </c>
      <c r="Q13" s="292">
        <v>45748</v>
      </c>
      <c r="R13" s="292">
        <v>45778</v>
      </c>
      <c r="S13" s="292">
        <v>45809</v>
      </c>
      <c r="T13" s="292">
        <v>45839</v>
      </c>
    </row>
    <row r="14" spans="1:21" x14ac:dyDescent="0.25">
      <c r="A14" s="295" t="s">
        <v>385</v>
      </c>
      <c r="B14" s="298">
        <f t="shared" ref="B14:T14" si="1">+B15+B16</f>
        <v>71465</v>
      </c>
      <c r="C14" s="298">
        <f t="shared" si="1"/>
        <v>72564</v>
      </c>
      <c r="D14" s="298">
        <f t="shared" si="1"/>
        <v>73062</v>
      </c>
      <c r="E14" s="298">
        <f t="shared" si="1"/>
        <v>73048</v>
      </c>
      <c r="F14" s="298">
        <f t="shared" si="1"/>
        <v>72928</v>
      </c>
      <c r="G14" s="298">
        <f t="shared" si="1"/>
        <v>73025</v>
      </c>
      <c r="H14" s="298">
        <f t="shared" si="1"/>
        <v>73686</v>
      </c>
      <c r="I14" s="298">
        <f t="shared" si="1"/>
        <v>73375</v>
      </c>
      <c r="J14" s="298">
        <f t="shared" si="1"/>
        <v>73510</v>
      </c>
      <c r="K14" s="298">
        <f>+K15+K16</f>
        <v>74189</v>
      </c>
      <c r="L14" s="298">
        <f t="shared" si="1"/>
        <v>74605</v>
      </c>
      <c r="M14" s="298">
        <f t="shared" si="1"/>
        <v>73568</v>
      </c>
      <c r="N14" s="298">
        <f t="shared" si="1"/>
        <v>73059</v>
      </c>
      <c r="O14" s="298">
        <f t="shared" si="1"/>
        <v>72028</v>
      </c>
      <c r="P14" s="298">
        <f t="shared" si="1"/>
        <v>73996</v>
      </c>
      <c r="Q14" s="298">
        <f t="shared" si="1"/>
        <v>75367</v>
      </c>
      <c r="R14" s="298">
        <f t="shared" si="1"/>
        <v>74373</v>
      </c>
      <c r="S14" s="298">
        <f t="shared" si="1"/>
        <v>75417</v>
      </c>
      <c r="T14" s="298">
        <f t="shared" si="1"/>
        <v>74617</v>
      </c>
    </row>
    <row r="15" spans="1:21" x14ac:dyDescent="0.25">
      <c r="A15" s="299" t="s">
        <v>380</v>
      </c>
      <c r="B15" s="300">
        <v>65800</v>
      </c>
      <c r="C15" s="300">
        <v>66661</v>
      </c>
      <c r="D15" s="300">
        <v>67199</v>
      </c>
      <c r="E15" s="300">
        <v>66823</v>
      </c>
      <c r="F15" s="300">
        <v>66698</v>
      </c>
      <c r="G15" s="300">
        <v>66636</v>
      </c>
      <c r="H15" s="300">
        <v>67449</v>
      </c>
      <c r="I15" s="300">
        <v>67130</v>
      </c>
      <c r="J15" s="300">
        <v>67306</v>
      </c>
      <c r="K15" s="300">
        <v>67872</v>
      </c>
      <c r="L15" s="300">
        <v>68160</v>
      </c>
      <c r="M15" s="300">
        <v>67171</v>
      </c>
      <c r="N15" s="300">
        <v>66749</v>
      </c>
      <c r="O15" s="300">
        <v>65150</v>
      </c>
      <c r="P15" s="300">
        <v>66687</v>
      </c>
      <c r="Q15" s="300">
        <v>68881</v>
      </c>
      <c r="R15" s="300">
        <v>68012</v>
      </c>
      <c r="S15" s="300">
        <v>68821</v>
      </c>
      <c r="T15" s="300">
        <v>67727</v>
      </c>
    </row>
    <row r="16" spans="1:21" customFormat="1" x14ac:dyDescent="0.25">
      <c r="A16" s="301" t="s">
        <v>381</v>
      </c>
      <c r="B16" s="302">
        <v>5665</v>
      </c>
      <c r="C16" s="302">
        <v>5903</v>
      </c>
      <c r="D16" s="302">
        <v>5863</v>
      </c>
      <c r="E16" s="302">
        <v>6225</v>
      </c>
      <c r="F16" s="302">
        <v>6230</v>
      </c>
      <c r="G16" s="302">
        <v>6389</v>
      </c>
      <c r="H16" s="302">
        <v>6237</v>
      </c>
      <c r="I16" s="302">
        <v>6245</v>
      </c>
      <c r="J16" s="302">
        <v>6204</v>
      </c>
      <c r="K16" s="302">
        <v>6317</v>
      </c>
      <c r="L16" s="302">
        <v>6445</v>
      </c>
      <c r="M16" s="302">
        <v>6397</v>
      </c>
      <c r="N16" s="302">
        <v>6310</v>
      </c>
      <c r="O16" s="302">
        <v>6878</v>
      </c>
      <c r="P16" s="302">
        <v>7309</v>
      </c>
      <c r="Q16" s="302">
        <v>6486</v>
      </c>
      <c r="R16" s="302">
        <v>6361</v>
      </c>
      <c r="S16" s="302">
        <v>6596</v>
      </c>
      <c r="T16" s="302">
        <v>6890</v>
      </c>
    </row>
    <row r="17" spans="1:20" customFormat="1" x14ac:dyDescent="0.25">
      <c r="A17" s="303" t="s">
        <v>386</v>
      </c>
      <c r="B17" s="304">
        <f t="shared" ref="B17:T17" si="2">+B18+B19</f>
        <v>158512</v>
      </c>
      <c r="C17" s="304">
        <f t="shared" si="2"/>
        <v>158927</v>
      </c>
      <c r="D17" s="304">
        <f t="shared" si="2"/>
        <v>161957</v>
      </c>
      <c r="E17" s="304">
        <f t="shared" si="2"/>
        <v>157999</v>
      </c>
      <c r="F17" s="304">
        <f t="shared" si="2"/>
        <v>162596</v>
      </c>
      <c r="G17" s="304">
        <f t="shared" si="2"/>
        <v>164953</v>
      </c>
      <c r="H17" s="304">
        <f t="shared" si="2"/>
        <v>165582</v>
      </c>
      <c r="I17" s="304">
        <f t="shared" si="2"/>
        <v>170638</v>
      </c>
      <c r="J17" s="304">
        <f t="shared" si="2"/>
        <v>172834</v>
      </c>
      <c r="K17" s="304">
        <f t="shared" si="2"/>
        <v>175838</v>
      </c>
      <c r="L17" s="304">
        <f t="shared" si="2"/>
        <v>172287</v>
      </c>
      <c r="M17" s="304">
        <f t="shared" si="2"/>
        <v>173579</v>
      </c>
      <c r="N17" s="304">
        <f t="shared" si="2"/>
        <v>173209</v>
      </c>
      <c r="O17" s="304">
        <f t="shared" si="2"/>
        <v>165000</v>
      </c>
      <c r="P17" s="304">
        <f t="shared" si="2"/>
        <v>171961</v>
      </c>
      <c r="Q17" s="304">
        <f t="shared" si="2"/>
        <v>180294</v>
      </c>
      <c r="R17" s="304">
        <f t="shared" si="2"/>
        <v>182641</v>
      </c>
      <c r="S17" s="304">
        <f t="shared" si="2"/>
        <v>181156</v>
      </c>
      <c r="T17" s="304">
        <f t="shared" si="2"/>
        <v>188169</v>
      </c>
    </row>
    <row r="18" spans="1:20" customFormat="1" x14ac:dyDescent="0.25">
      <c r="A18" s="301" t="s">
        <v>387</v>
      </c>
      <c r="B18" s="302">
        <v>147616</v>
      </c>
      <c r="C18" s="302">
        <v>147912</v>
      </c>
      <c r="D18" s="302">
        <v>150556</v>
      </c>
      <c r="E18" s="302">
        <v>146941</v>
      </c>
      <c r="F18" s="302">
        <v>151170</v>
      </c>
      <c r="G18" s="302">
        <v>153345</v>
      </c>
      <c r="H18" s="302">
        <v>153478</v>
      </c>
      <c r="I18" s="302">
        <v>158246</v>
      </c>
      <c r="J18" s="302">
        <v>160464</v>
      </c>
      <c r="K18" s="302">
        <v>162896</v>
      </c>
      <c r="L18" s="302">
        <v>159334</v>
      </c>
      <c r="M18" s="302">
        <v>160687</v>
      </c>
      <c r="N18" s="302">
        <v>160468</v>
      </c>
      <c r="O18" s="302">
        <v>153195</v>
      </c>
      <c r="P18" s="302">
        <v>159713</v>
      </c>
      <c r="Q18" s="302">
        <v>167102</v>
      </c>
      <c r="R18" s="302">
        <v>169500</v>
      </c>
      <c r="S18" s="302">
        <v>167862</v>
      </c>
      <c r="T18" s="302">
        <v>174372</v>
      </c>
    </row>
    <row r="19" spans="1:20" customFormat="1" x14ac:dyDescent="0.25">
      <c r="A19" s="301" t="s">
        <v>381</v>
      </c>
      <c r="B19" s="302">
        <v>10896</v>
      </c>
      <c r="C19" s="302">
        <v>11015</v>
      </c>
      <c r="D19" s="302">
        <v>11401</v>
      </c>
      <c r="E19" s="302">
        <v>11058</v>
      </c>
      <c r="F19" s="302">
        <v>11426</v>
      </c>
      <c r="G19" s="302">
        <v>11608</v>
      </c>
      <c r="H19" s="302">
        <v>12104</v>
      </c>
      <c r="I19" s="302">
        <v>12392</v>
      </c>
      <c r="J19" s="302">
        <v>12370</v>
      </c>
      <c r="K19" s="302">
        <v>12942</v>
      </c>
      <c r="L19" s="302">
        <v>12953</v>
      </c>
      <c r="M19" s="302">
        <v>12892</v>
      </c>
      <c r="N19" s="302">
        <v>12741</v>
      </c>
      <c r="O19" s="302">
        <v>11805</v>
      </c>
      <c r="P19" s="302">
        <v>12248</v>
      </c>
      <c r="Q19" s="302">
        <v>13192</v>
      </c>
      <c r="R19" s="302">
        <v>13141</v>
      </c>
      <c r="S19" s="302">
        <v>13294</v>
      </c>
      <c r="T19" s="302">
        <v>13797</v>
      </c>
    </row>
    <row r="20" spans="1:20" x14ac:dyDescent="0.25">
      <c r="A20" s="296" t="s">
        <v>0</v>
      </c>
      <c r="B20" s="305">
        <f t="shared" ref="B20:T20" si="3">+B17+B14</f>
        <v>229977</v>
      </c>
      <c r="C20" s="305">
        <f t="shared" si="3"/>
        <v>231491</v>
      </c>
      <c r="D20" s="305">
        <f t="shared" si="3"/>
        <v>235019</v>
      </c>
      <c r="E20" s="305">
        <f>+E17+E14</f>
        <v>231047</v>
      </c>
      <c r="F20" s="305">
        <f t="shared" si="3"/>
        <v>235524</v>
      </c>
      <c r="G20" s="305">
        <f t="shared" si="3"/>
        <v>237978</v>
      </c>
      <c r="H20" s="305">
        <f t="shared" si="3"/>
        <v>239268</v>
      </c>
      <c r="I20" s="305">
        <f t="shared" si="3"/>
        <v>244013</v>
      </c>
      <c r="J20" s="305">
        <f t="shared" si="3"/>
        <v>246344</v>
      </c>
      <c r="K20" s="305">
        <f t="shared" si="3"/>
        <v>250027</v>
      </c>
      <c r="L20" s="305">
        <f t="shared" si="3"/>
        <v>246892</v>
      </c>
      <c r="M20" s="305">
        <f t="shared" si="3"/>
        <v>247147</v>
      </c>
      <c r="N20" s="305">
        <f t="shared" si="3"/>
        <v>246268</v>
      </c>
      <c r="O20" s="305">
        <f t="shared" si="3"/>
        <v>237028</v>
      </c>
      <c r="P20" s="305">
        <f t="shared" si="3"/>
        <v>245957</v>
      </c>
      <c r="Q20" s="305">
        <f t="shared" si="3"/>
        <v>255661</v>
      </c>
      <c r="R20" s="305">
        <f t="shared" si="3"/>
        <v>257014</v>
      </c>
      <c r="S20" s="305">
        <f t="shared" si="3"/>
        <v>256573</v>
      </c>
      <c r="T20" s="305">
        <f t="shared" si="3"/>
        <v>262786</v>
      </c>
    </row>
    <row r="21" spans="1:20" x14ac:dyDescent="0.25">
      <c r="A21" s="55"/>
    </row>
    <row r="22" spans="1:20" ht="46.5" customHeight="1" x14ac:dyDescent="0.25">
      <c r="A22" s="1074" t="s">
        <v>935</v>
      </c>
      <c r="B22" s="1071"/>
      <c r="C22" s="1071"/>
      <c r="D22" s="1071"/>
      <c r="E22" s="1071"/>
      <c r="F22" s="1071"/>
      <c r="G22" s="1071"/>
      <c r="H22" s="1071"/>
      <c r="I22" s="1071"/>
      <c r="J22" s="1071"/>
      <c r="K22" s="1071"/>
      <c r="L22" s="1071"/>
      <c r="M22" s="1071"/>
      <c r="N22" s="1071"/>
      <c r="O22" s="697"/>
      <c r="P22" s="697"/>
      <c r="Q22" s="697"/>
      <c r="R22" s="697"/>
      <c r="S22" s="697"/>
      <c r="T22" s="697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6B22-33D7-4A94-A1AD-371E1EE543CB}">
  <sheetPr>
    <tabColor rgb="FF00206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27"/>
    <col min="15" max="15" width="12.28515625" style="3" bestFit="1" customWidth="1"/>
    <col min="16" max="16384" width="11.5703125" style="3"/>
  </cols>
  <sheetData>
    <row r="1" spans="1:14" ht="12.75" x14ac:dyDescent="0.2">
      <c r="A1" s="107" t="s">
        <v>484</v>
      </c>
      <c r="B1" s="445"/>
      <c r="C1" s="445"/>
      <c r="D1" s="445"/>
      <c r="E1" s="445"/>
      <c r="F1" s="445"/>
    </row>
    <row r="2" spans="1:14" ht="36.75" customHeight="1" x14ac:dyDescent="0.2">
      <c r="A2" s="1075" t="s">
        <v>485</v>
      </c>
      <c r="B2" s="1075"/>
      <c r="C2" s="1075"/>
      <c r="D2" s="1075"/>
      <c r="E2" s="1075"/>
      <c r="F2" s="1075"/>
      <c r="G2" s="1075"/>
      <c r="H2" s="1075"/>
      <c r="I2" s="1075"/>
    </row>
    <row r="4" spans="1:14" ht="15" x14ac:dyDescent="0.25">
      <c r="A4" s="446" t="s">
        <v>486</v>
      </c>
      <c r="B4" s="447">
        <v>2015</v>
      </c>
      <c r="C4" s="447">
        <v>2016</v>
      </c>
      <c r="D4" s="447">
        <v>2017</v>
      </c>
      <c r="E4" s="448">
        <v>2018</v>
      </c>
      <c r="F4" s="448">
        <v>2019</v>
      </c>
      <c r="G4" s="448">
        <v>2020</v>
      </c>
      <c r="H4" s="448">
        <v>2021</v>
      </c>
      <c r="I4" s="448">
        <v>2022</v>
      </c>
      <c r="J4" s="448">
        <v>2023</v>
      </c>
      <c r="K4" s="448">
        <v>2024</v>
      </c>
      <c r="L4" s="448" t="s">
        <v>606</v>
      </c>
      <c r="M4"/>
    </row>
    <row r="5" spans="1:14" ht="12.75" x14ac:dyDescent="0.2">
      <c r="A5" s="449" t="s">
        <v>487</v>
      </c>
      <c r="B5" s="450">
        <v>435550039.39776731</v>
      </c>
      <c r="C5" s="450">
        <v>401220684.46401173</v>
      </c>
      <c r="D5" s="450">
        <v>763697136.64720368</v>
      </c>
      <c r="E5" s="450">
        <v>1538755561.3522799</v>
      </c>
      <c r="F5" s="450">
        <v>1338540643.0920179</v>
      </c>
      <c r="G5" s="450">
        <v>924550904.85911989</v>
      </c>
      <c r="H5" s="450">
        <v>1489606410.7062762</v>
      </c>
      <c r="I5" s="450">
        <v>2906989969.7614036</v>
      </c>
      <c r="J5" s="450">
        <v>1784596247.9300802</v>
      </c>
      <c r="K5" s="450">
        <v>1583684885.1000242</v>
      </c>
      <c r="L5" s="450">
        <v>1658507449.4550083</v>
      </c>
      <c r="M5" s="451"/>
      <c r="N5" s="698"/>
    </row>
    <row r="6" spans="1:14" ht="12.75" x14ac:dyDescent="0.2">
      <c r="A6" s="449" t="s">
        <v>488</v>
      </c>
      <c r="B6" s="450">
        <v>458057607.18828863</v>
      </c>
      <c r="C6" s="450">
        <v>418732039.77320975</v>
      </c>
      <c r="D6" s="450">
        <v>541508149.34888995</v>
      </c>
      <c r="E6" s="450">
        <v>869495869.71600986</v>
      </c>
      <c r="F6" s="450">
        <v>1043065611.4294121</v>
      </c>
      <c r="G6" s="450">
        <v>757768870.09938431</v>
      </c>
      <c r="H6" s="450">
        <v>1507199425.1820052</v>
      </c>
      <c r="I6" s="450">
        <v>1499971451.1666107</v>
      </c>
      <c r="J6" s="450">
        <v>1132020267.8957071</v>
      </c>
      <c r="K6" s="450">
        <v>1208374834.3011656</v>
      </c>
      <c r="L6" s="450">
        <v>1197874788.3378537</v>
      </c>
      <c r="M6" s="451"/>
      <c r="N6" s="698"/>
    </row>
    <row r="7" spans="1:14" ht="12.75" x14ac:dyDescent="0.2">
      <c r="A7" s="449" t="s">
        <v>492</v>
      </c>
      <c r="B7" s="450">
        <v>290705418.73623973</v>
      </c>
      <c r="C7" s="450">
        <v>227607445.32712173</v>
      </c>
      <c r="D7" s="450">
        <v>131188255.46103016</v>
      </c>
      <c r="E7" s="450">
        <v>219552890.38589999</v>
      </c>
      <c r="F7" s="450">
        <v>260149008.08051157</v>
      </c>
      <c r="G7" s="450">
        <v>242404829.68301129</v>
      </c>
      <c r="H7" s="450">
        <v>423283448.74851519</v>
      </c>
      <c r="I7" s="450">
        <v>778302577.6300832</v>
      </c>
      <c r="J7" s="450">
        <v>621250274.8130492</v>
      </c>
      <c r="K7" s="450">
        <v>1034031267.4078258</v>
      </c>
      <c r="L7" s="450">
        <v>919385154.79609847</v>
      </c>
      <c r="M7" s="451"/>
      <c r="N7" s="698"/>
    </row>
    <row r="8" spans="1:14" ht="12.75" x14ac:dyDescent="0.2">
      <c r="A8" s="449" t="s">
        <v>490</v>
      </c>
      <c r="B8" s="450">
        <v>261696329.59784004</v>
      </c>
      <c r="C8" s="450">
        <v>216570792.49526215</v>
      </c>
      <c r="D8" s="450">
        <v>136356979.96212474</v>
      </c>
      <c r="E8" s="450">
        <v>224550867.73710001</v>
      </c>
      <c r="F8" s="450">
        <v>296051121.90858167</v>
      </c>
      <c r="G8" s="450">
        <v>432277170.22909284</v>
      </c>
      <c r="H8" s="450">
        <v>639750145.24869096</v>
      </c>
      <c r="I8" s="450">
        <v>1151952606.045912</v>
      </c>
      <c r="J8" s="450">
        <v>600758562.91867125</v>
      </c>
      <c r="K8" s="450">
        <v>746953645.11537814</v>
      </c>
      <c r="L8" s="450">
        <v>905127463.55085671</v>
      </c>
      <c r="M8" s="451"/>
      <c r="N8" s="588"/>
    </row>
    <row r="9" spans="1:14" ht="12.75" x14ac:dyDescent="0.2">
      <c r="A9" s="449" t="s">
        <v>489</v>
      </c>
      <c r="B9" s="450">
        <v>146520247.92151484</v>
      </c>
      <c r="C9" s="450">
        <v>74421399.098810673</v>
      </c>
      <c r="D9" s="450">
        <v>122883926.66806822</v>
      </c>
      <c r="E9" s="450">
        <v>186469358.70390001</v>
      </c>
      <c r="F9" s="450">
        <v>135952129.10717773</v>
      </c>
      <c r="G9" s="450">
        <v>235587330.43529028</v>
      </c>
      <c r="H9" s="450">
        <v>540923654.37573445</v>
      </c>
      <c r="I9" s="450">
        <v>1301959152.1800368</v>
      </c>
      <c r="J9" s="450">
        <v>960328375.16385508</v>
      </c>
      <c r="K9" s="450">
        <v>872924720.24443448</v>
      </c>
      <c r="L9" s="450">
        <v>838961541.58637619</v>
      </c>
      <c r="M9" s="451"/>
      <c r="N9" s="589"/>
    </row>
    <row r="10" spans="1:14" ht="12.75" x14ac:dyDescent="0.2">
      <c r="A10" s="449" t="s">
        <v>494</v>
      </c>
      <c r="B10" s="450">
        <v>13117595.594192579</v>
      </c>
      <c r="C10" s="450">
        <v>113927788.22782971</v>
      </c>
      <c r="D10" s="450">
        <v>327055932.94078314</v>
      </c>
      <c r="E10" s="450">
        <v>287545986.22107995</v>
      </c>
      <c r="F10" s="450">
        <v>232075398.83061412</v>
      </c>
      <c r="G10" s="450">
        <v>257573602.17469963</v>
      </c>
      <c r="H10" s="450">
        <v>405850821.23998946</v>
      </c>
      <c r="I10" s="450">
        <v>589157681.24090171</v>
      </c>
      <c r="J10" s="450">
        <v>496137660.46374714</v>
      </c>
      <c r="K10" s="450">
        <v>494038226.17757148</v>
      </c>
      <c r="L10" s="450">
        <v>665026420.88868725</v>
      </c>
      <c r="M10" s="451"/>
      <c r="N10" s="589"/>
    </row>
    <row r="11" spans="1:14" ht="12.75" x14ac:dyDescent="0.2">
      <c r="A11" s="449" t="s">
        <v>491</v>
      </c>
      <c r="B11" s="450">
        <v>246846915.4356966</v>
      </c>
      <c r="C11" s="450">
        <v>180269348.96372631</v>
      </c>
      <c r="D11" s="450">
        <v>227611902.56232706</v>
      </c>
      <c r="E11" s="450">
        <v>387901922.66031998</v>
      </c>
      <c r="F11" s="450">
        <v>374260532.63893145</v>
      </c>
      <c r="G11" s="450">
        <v>347787885.8782028</v>
      </c>
      <c r="H11" s="450">
        <v>484875977.29469717</v>
      </c>
      <c r="I11" s="450">
        <v>711528223.09067392</v>
      </c>
      <c r="J11" s="450">
        <v>424626437.3789655</v>
      </c>
      <c r="K11" s="450">
        <v>574726626.26898849</v>
      </c>
      <c r="L11" s="450">
        <v>501540007.99922866</v>
      </c>
      <c r="M11" s="451"/>
      <c r="N11" s="589"/>
    </row>
    <row r="12" spans="1:14" ht="12.75" x14ac:dyDescent="0.2">
      <c r="A12" s="449" t="s">
        <v>495</v>
      </c>
      <c r="B12" s="450">
        <v>357596831.06428301</v>
      </c>
      <c r="C12" s="450">
        <v>323857799.09807318</v>
      </c>
      <c r="D12" s="450">
        <v>272167011.57288229</v>
      </c>
      <c r="E12" s="450">
        <v>193163162.79499999</v>
      </c>
      <c r="F12" s="450">
        <v>191195008.66329765</v>
      </c>
      <c r="G12" s="450">
        <v>297926625.58165723</v>
      </c>
      <c r="H12" s="450">
        <v>400987625.63317901</v>
      </c>
      <c r="I12" s="450">
        <v>391837893.9307729</v>
      </c>
      <c r="J12" s="450">
        <v>241533678.82649976</v>
      </c>
      <c r="K12" s="450">
        <v>228397759.27171227</v>
      </c>
      <c r="L12" s="450">
        <v>479099072.25651026</v>
      </c>
      <c r="M12" s="451"/>
      <c r="N12" s="589"/>
    </row>
    <row r="13" spans="1:14" ht="12.75" x14ac:dyDescent="0.2">
      <c r="A13" s="449" t="s">
        <v>493</v>
      </c>
      <c r="B13" s="450">
        <v>346873562.57205111</v>
      </c>
      <c r="C13" s="450">
        <v>311810154.85205197</v>
      </c>
      <c r="D13" s="450">
        <v>324950628.46263272</v>
      </c>
      <c r="E13" s="450">
        <v>315586867.16687</v>
      </c>
      <c r="F13" s="450">
        <v>277660674.51767063</v>
      </c>
      <c r="G13" s="450">
        <v>245695348.41946793</v>
      </c>
      <c r="H13" s="450">
        <v>292913965.19033945</v>
      </c>
      <c r="I13" s="450">
        <v>379096117.19090271</v>
      </c>
      <c r="J13" s="450">
        <v>302901950.26407653</v>
      </c>
      <c r="K13" s="450">
        <v>311608839.28559732</v>
      </c>
      <c r="L13" s="450">
        <v>432678709.27067089</v>
      </c>
      <c r="M13" s="451"/>
      <c r="N13" s="589"/>
    </row>
    <row r="14" spans="1:14" ht="12.75" x14ac:dyDescent="0.2">
      <c r="A14" s="449" t="s">
        <v>497</v>
      </c>
      <c r="B14" s="450">
        <v>179006704.84626919</v>
      </c>
      <c r="C14" s="450">
        <v>123641827.9232143</v>
      </c>
      <c r="D14" s="450">
        <v>138327589.57797658</v>
      </c>
      <c r="E14" s="450">
        <v>135513641.22571999</v>
      </c>
      <c r="F14" s="450">
        <v>103743810.59465368</v>
      </c>
      <c r="G14" s="450">
        <v>138747973.8251988</v>
      </c>
      <c r="H14" s="450">
        <v>142075284.55517718</v>
      </c>
      <c r="I14" s="450">
        <v>434380541.21987325</v>
      </c>
      <c r="J14" s="450">
        <v>276628005.73058379</v>
      </c>
      <c r="K14" s="450">
        <v>263344294.2395083</v>
      </c>
      <c r="L14" s="450">
        <v>380860004.32233447</v>
      </c>
      <c r="M14" s="451"/>
      <c r="N14" s="589"/>
    </row>
    <row r="15" spans="1:14" ht="12.75" x14ac:dyDescent="0.2">
      <c r="A15" s="449" t="s">
        <v>496</v>
      </c>
      <c r="B15" s="450">
        <v>68907801.303166687</v>
      </c>
      <c r="C15" s="450">
        <v>62457316.612771541</v>
      </c>
      <c r="D15" s="450">
        <v>104478499.19148935</v>
      </c>
      <c r="E15" s="450">
        <v>187976278.78904</v>
      </c>
      <c r="F15" s="450">
        <v>144971943.18128914</v>
      </c>
      <c r="G15" s="450">
        <v>64317113.420949295</v>
      </c>
      <c r="H15" s="450">
        <v>99569605.013584509</v>
      </c>
      <c r="I15" s="450">
        <v>364425078.26493734</v>
      </c>
      <c r="J15" s="450">
        <v>253202218.27251732</v>
      </c>
      <c r="K15" s="450">
        <v>175671378.72881177</v>
      </c>
      <c r="L15" s="450">
        <v>284105064.49510735</v>
      </c>
      <c r="M15" s="451"/>
      <c r="N15" s="589"/>
    </row>
    <row r="16" spans="1:14" ht="12.75" x14ac:dyDescent="0.2">
      <c r="A16" s="449" t="s">
        <v>498</v>
      </c>
      <c r="B16" s="450">
        <v>134624977.43811226</v>
      </c>
      <c r="C16" s="450">
        <v>89040429.888055548</v>
      </c>
      <c r="D16" s="450">
        <v>133154121.32013087</v>
      </c>
      <c r="E16" s="450">
        <v>164027493.34915999</v>
      </c>
      <c r="F16" s="450">
        <v>154141789.48205101</v>
      </c>
      <c r="G16" s="450">
        <v>115837950.53552753</v>
      </c>
      <c r="H16" s="450">
        <v>178531635.40426666</v>
      </c>
      <c r="I16" s="450">
        <v>231308289.86436662</v>
      </c>
      <c r="J16" s="450">
        <v>157360594.96352369</v>
      </c>
      <c r="K16" s="450">
        <v>140836701.23690817</v>
      </c>
      <c r="L16" s="450">
        <v>186523556.41409171</v>
      </c>
      <c r="M16" s="451"/>
      <c r="N16" s="589"/>
    </row>
    <row r="17" spans="1:15" ht="12.75" x14ac:dyDescent="0.2">
      <c r="A17" s="449" t="s">
        <v>500</v>
      </c>
      <c r="B17" s="450">
        <v>96158247.705379516</v>
      </c>
      <c r="C17" s="450">
        <v>44529728.767307192</v>
      </c>
      <c r="D17" s="450">
        <v>82028454.668843776</v>
      </c>
      <c r="E17" s="450">
        <v>112715529.84332</v>
      </c>
      <c r="F17" s="450">
        <v>104096132.55902585</v>
      </c>
      <c r="G17" s="450">
        <v>59561652.249217242</v>
      </c>
      <c r="H17" s="450">
        <v>62930067.91201254</v>
      </c>
      <c r="I17" s="450">
        <v>127616459.91505076</v>
      </c>
      <c r="J17" s="450">
        <v>100419878.43757316</v>
      </c>
      <c r="K17" s="450">
        <v>110466790.63696405</v>
      </c>
      <c r="L17" s="450">
        <v>169105302.32861921</v>
      </c>
      <c r="M17" s="451"/>
      <c r="N17" s="589"/>
    </row>
    <row r="18" spans="1:15" ht="12.75" x14ac:dyDescent="0.2">
      <c r="A18" s="449" t="s">
        <v>501</v>
      </c>
      <c r="B18" s="450">
        <v>9068663.1099116839</v>
      </c>
      <c r="C18" s="450">
        <v>40373348.243934266</v>
      </c>
      <c r="D18" s="450">
        <v>13929045.176468935</v>
      </c>
      <c r="E18" s="450">
        <v>9639181.864599999</v>
      </c>
      <c r="F18" s="450">
        <v>9614887.3789981753</v>
      </c>
      <c r="G18" s="450">
        <v>16251306.838739339</v>
      </c>
      <c r="H18" s="450">
        <v>16309201.577606764</v>
      </c>
      <c r="I18" s="450">
        <v>39401246.590282783</v>
      </c>
      <c r="J18" s="450">
        <v>155265130.28780186</v>
      </c>
      <c r="K18" s="450">
        <v>165346911.84009668</v>
      </c>
      <c r="L18" s="450">
        <v>141275777.3794578</v>
      </c>
      <c r="M18" s="451"/>
      <c r="N18" s="589"/>
    </row>
    <row r="19" spans="1:15" ht="12.75" x14ac:dyDescent="0.2">
      <c r="A19" s="449" t="s">
        <v>499</v>
      </c>
      <c r="B19" s="450">
        <v>31924855.351153452</v>
      </c>
      <c r="C19" s="450">
        <v>40999369.072110027</v>
      </c>
      <c r="D19" s="450">
        <v>40902318.071357079</v>
      </c>
      <c r="E19" s="450">
        <v>65415326.179779999</v>
      </c>
      <c r="F19" s="450">
        <v>46811127.651361644</v>
      </c>
      <c r="G19" s="450">
        <v>80390266.921754465</v>
      </c>
      <c r="H19" s="450">
        <v>111945525.5520362</v>
      </c>
      <c r="I19" s="450">
        <v>165071381.3721655</v>
      </c>
      <c r="J19" s="450">
        <v>108518643.34688735</v>
      </c>
      <c r="K19" s="450">
        <v>88279382.849282295</v>
      </c>
      <c r="L19" s="450">
        <v>110594124.59298369</v>
      </c>
      <c r="M19" s="451"/>
      <c r="N19" s="589"/>
    </row>
    <row r="20" spans="1:15" ht="12.75" x14ac:dyDescent="0.2">
      <c r="A20" s="449" t="s">
        <v>502</v>
      </c>
      <c r="B20" s="450">
        <v>19655540.425577022</v>
      </c>
      <c r="C20" s="450">
        <v>16388556.836441996</v>
      </c>
      <c r="D20" s="450">
        <v>15854103.314053014</v>
      </c>
      <c r="E20" s="450">
        <v>18399498.831899997</v>
      </c>
      <c r="F20" s="450">
        <v>18128058.36859753</v>
      </c>
      <c r="G20" s="450">
        <v>18306277.375074893</v>
      </c>
      <c r="H20" s="450">
        <v>18017005.49448806</v>
      </c>
      <c r="I20" s="450">
        <v>23584638.910057444</v>
      </c>
      <c r="J20" s="450">
        <v>24223192.298022892</v>
      </c>
      <c r="K20" s="450">
        <v>40005909.303507052</v>
      </c>
      <c r="L20" s="450">
        <v>55401868.722130187</v>
      </c>
      <c r="M20" s="451"/>
      <c r="N20" s="589"/>
      <c r="O20" s="452"/>
    </row>
    <row r="21" spans="1:15" ht="12.75" x14ac:dyDescent="0.2">
      <c r="A21" s="449" t="s">
        <v>505</v>
      </c>
      <c r="B21" s="450">
        <v>6468618.9094042946</v>
      </c>
      <c r="C21" s="450">
        <v>5593184.9084286857</v>
      </c>
      <c r="D21" s="450">
        <v>11316086.427496459</v>
      </c>
      <c r="E21" s="450">
        <v>23651260.214620002</v>
      </c>
      <c r="F21" s="450">
        <v>15465473.703236479</v>
      </c>
      <c r="G21" s="450">
        <v>9080756.4072104357</v>
      </c>
      <c r="H21" s="450">
        <v>7019351.0208925996</v>
      </c>
      <c r="I21" s="450">
        <v>7277520.4297423838</v>
      </c>
      <c r="J21" s="450">
        <v>7442495.8230020683</v>
      </c>
      <c r="K21" s="450">
        <v>11056657.670265798</v>
      </c>
      <c r="L21" s="450">
        <v>8021894.2330373731</v>
      </c>
      <c r="M21" s="451"/>
      <c r="N21" s="589"/>
    </row>
    <row r="22" spans="1:15" ht="12.75" x14ac:dyDescent="0.2">
      <c r="A22" s="449" t="s">
        <v>504</v>
      </c>
      <c r="B22" s="450">
        <v>2157369.8041699999</v>
      </c>
      <c r="C22" s="450">
        <v>2614534.5551999998</v>
      </c>
      <c r="D22" s="450">
        <v>2459545.6821000003</v>
      </c>
      <c r="E22" s="450">
        <v>2294806.98325</v>
      </c>
      <c r="F22" s="450">
        <v>2818617.4189774888</v>
      </c>
      <c r="G22" s="450">
        <v>2574450.5375817707</v>
      </c>
      <c r="H22" s="450">
        <v>3050984.6852615234</v>
      </c>
      <c r="I22" s="450">
        <v>3428563.6587596955</v>
      </c>
      <c r="J22" s="450">
        <v>3241107.332970473</v>
      </c>
      <c r="K22" s="450">
        <v>2972047.8200155683</v>
      </c>
      <c r="L22" s="450">
        <v>3119862.3134404449</v>
      </c>
      <c r="M22" s="451"/>
      <c r="N22" s="589"/>
    </row>
    <row r="23" spans="1:15" ht="12.75" x14ac:dyDescent="0.2">
      <c r="A23" s="449" t="s">
        <v>506</v>
      </c>
      <c r="B23" s="450">
        <v>2888668.4778900002</v>
      </c>
      <c r="C23" s="450">
        <v>3061429.7208000002</v>
      </c>
      <c r="D23" s="450">
        <v>2926337.6958999997</v>
      </c>
      <c r="E23" s="450">
        <v>2482483.5123299998</v>
      </c>
      <c r="F23" s="450">
        <v>2314067.4608615283</v>
      </c>
      <c r="G23" s="450">
        <v>2725409.8561216169</v>
      </c>
      <c r="H23" s="450">
        <v>5179396.3332794718</v>
      </c>
      <c r="I23" s="450">
        <v>5127761.8147025798</v>
      </c>
      <c r="J23" s="450">
        <v>5353007.8559589926</v>
      </c>
      <c r="K23" s="450">
        <v>5255449.2869282132</v>
      </c>
      <c r="L23" s="450">
        <v>1838460.0206501205</v>
      </c>
      <c r="M23" s="451"/>
      <c r="N23" s="589"/>
    </row>
    <row r="24" spans="1:15" ht="12.75" x14ac:dyDescent="0.2">
      <c r="A24" s="449" t="s">
        <v>503</v>
      </c>
      <c r="B24" s="450">
        <v>5706551.4531299993</v>
      </c>
      <c r="C24" s="450">
        <v>7269178.1679999996</v>
      </c>
      <c r="D24" s="450">
        <v>6547623.2617000006</v>
      </c>
      <c r="E24" s="450">
        <v>6231787.3898499999</v>
      </c>
      <c r="F24" s="450">
        <v>6008574.417040281</v>
      </c>
      <c r="G24" s="450">
        <v>7885246.3756776359</v>
      </c>
      <c r="H24" s="450">
        <v>7656701.8052467592</v>
      </c>
      <c r="I24" s="450">
        <v>9002161.7391905803</v>
      </c>
      <c r="J24" s="450">
        <v>7737160.4530204516</v>
      </c>
      <c r="K24" s="450">
        <v>8758022.0222891849</v>
      </c>
      <c r="L24" s="450">
        <v>1565954.5764647678</v>
      </c>
      <c r="M24" s="451"/>
      <c r="N24" s="589"/>
    </row>
    <row r="25" spans="1:15" ht="12" customHeight="1" x14ac:dyDescent="0.2">
      <c r="A25" s="449" t="s">
        <v>507</v>
      </c>
      <c r="B25" s="450">
        <v>2232926.1892499998</v>
      </c>
      <c r="C25" s="450">
        <v>1601235.8291999998</v>
      </c>
      <c r="D25" s="450">
        <v>1953421.1561500002</v>
      </c>
      <c r="E25" s="450">
        <v>1974469.6207799998</v>
      </c>
      <c r="F25" s="450">
        <v>3326573.2081514923</v>
      </c>
      <c r="G25" s="450">
        <v>3236894.3039723476</v>
      </c>
      <c r="H25" s="450">
        <v>4304223.9769679606</v>
      </c>
      <c r="I25" s="450">
        <v>2660652.1127726398</v>
      </c>
      <c r="J25" s="450">
        <v>1562014.4240889621</v>
      </c>
      <c r="K25" s="450">
        <v>2476848.6427423134</v>
      </c>
      <c r="L25" s="450">
        <v>544315.96222739457</v>
      </c>
      <c r="M25" s="451"/>
      <c r="N25" s="589"/>
      <c r="O25" s="452"/>
    </row>
    <row r="26" spans="1:15" ht="12.75" x14ac:dyDescent="0.2">
      <c r="A26" s="449" t="s">
        <v>510</v>
      </c>
      <c r="B26" s="450">
        <v>42339.869109999992</v>
      </c>
      <c r="C26" s="450">
        <v>21522.379199999999</v>
      </c>
      <c r="D26" s="450">
        <v>11714.80695</v>
      </c>
      <c r="E26" s="450">
        <v>4561.6499999999996</v>
      </c>
      <c r="F26" s="450">
        <v>98514.900000000009</v>
      </c>
      <c r="G26" s="450">
        <v>152382.32651863317</v>
      </c>
      <c r="H26" s="450">
        <v>437429.05606000003</v>
      </c>
      <c r="I26" s="450">
        <v>348567.93099999998</v>
      </c>
      <c r="J26" s="450">
        <v>285994.08658</v>
      </c>
      <c r="K26" s="450">
        <v>409447.94500000001</v>
      </c>
      <c r="L26" s="450">
        <v>348606.68920000002</v>
      </c>
      <c r="M26" s="451"/>
      <c r="N26" s="589"/>
    </row>
    <row r="27" spans="1:15" ht="12.75" x14ac:dyDescent="0.2">
      <c r="A27" s="449" t="s">
        <v>508</v>
      </c>
      <c r="B27" s="450">
        <v>498347.86392999993</v>
      </c>
      <c r="C27" s="450">
        <v>108743.87999999999</v>
      </c>
      <c r="D27" s="450">
        <v>138607.74124999999</v>
      </c>
      <c r="E27" s="450">
        <v>51698.7</v>
      </c>
      <c r="F27" s="450">
        <v>796532.59656573122</v>
      </c>
      <c r="G27" s="450">
        <v>269871.92775999999</v>
      </c>
      <c r="H27" s="450">
        <v>310226.00983628561</v>
      </c>
      <c r="I27" s="450">
        <v>121680.14303237597</v>
      </c>
      <c r="J27" s="450">
        <v>187009.38300606937</v>
      </c>
      <c r="K27" s="450">
        <v>311415.66533782915</v>
      </c>
      <c r="L27" s="450">
        <v>193297.91659000001</v>
      </c>
      <c r="M27" s="451"/>
      <c r="N27" s="589"/>
    </row>
    <row r="28" spans="1:15" ht="12.75" x14ac:dyDescent="0.2">
      <c r="A28" s="449" t="s">
        <v>509</v>
      </c>
      <c r="B28" s="450">
        <v>57491.882610000001</v>
      </c>
      <c r="C28" s="450">
        <v>70308</v>
      </c>
      <c r="D28" s="450">
        <v>130993.5</v>
      </c>
      <c r="E28" s="450">
        <v>70696.3</v>
      </c>
      <c r="F28" s="450">
        <v>85879.494999999995</v>
      </c>
      <c r="G28" s="450">
        <v>127894.05298755187</v>
      </c>
      <c r="H28" s="450">
        <v>162967.48003844672</v>
      </c>
      <c r="I28" s="450">
        <v>181533.05207262436</v>
      </c>
      <c r="J28" s="450">
        <v>116385.79927355776</v>
      </c>
      <c r="K28" s="450">
        <v>133134.14986679205</v>
      </c>
      <c r="L28" s="450">
        <v>86612.250948237852</v>
      </c>
      <c r="M28" s="451"/>
      <c r="N28" s="589"/>
    </row>
    <row r="29" spans="1:15" ht="12.75" x14ac:dyDescent="0.2">
      <c r="A29" s="449" t="s">
        <v>511</v>
      </c>
      <c r="B29" s="450">
        <v>48702.754459999996</v>
      </c>
      <c r="C29" s="450">
        <v>34813.195199999995</v>
      </c>
      <c r="D29" s="450">
        <v>24902.6855</v>
      </c>
      <c r="E29" s="450">
        <v>31659.407620000002</v>
      </c>
      <c r="F29" s="450">
        <v>46212.574770132938</v>
      </c>
      <c r="G29" s="450">
        <v>66382.008094191769</v>
      </c>
      <c r="H29" s="450">
        <v>59627.639649930774</v>
      </c>
      <c r="I29" s="450">
        <v>180435.3183192843</v>
      </c>
      <c r="J29" s="450">
        <v>253444.2975235428</v>
      </c>
      <c r="K29" s="450">
        <v>20048.527828970004</v>
      </c>
      <c r="L29" s="450">
        <v>5210.7483857911902</v>
      </c>
      <c r="M29" s="451"/>
      <c r="N29" s="589"/>
    </row>
    <row r="30" spans="1:15" ht="12.75" x14ac:dyDescent="0.2">
      <c r="A30" s="453"/>
      <c r="B30" s="453"/>
      <c r="C30" s="453"/>
      <c r="D30" s="453"/>
      <c r="E30" s="453"/>
      <c r="F30" s="453"/>
      <c r="G30" s="453"/>
      <c r="H30" s="453"/>
      <c r="I30" s="453"/>
      <c r="J30" s="453"/>
      <c r="K30" s="453"/>
      <c r="L30" s="140"/>
      <c r="M30" s="451"/>
      <c r="N30" s="589"/>
    </row>
    <row r="31" spans="1:15" ht="12.75" x14ac:dyDescent="0.2">
      <c r="A31" s="454" t="s">
        <v>0</v>
      </c>
      <c r="B31" s="138">
        <f>SUM(B5:B29)</f>
        <v>3116412354.891398</v>
      </c>
      <c r="C31" s="138">
        <f>SUM(C5:C29)</f>
        <v>2706222980.2799611</v>
      </c>
      <c r="D31" s="138">
        <f>SUM(D5:D29)</f>
        <v>3401603287.9033079</v>
      </c>
      <c r="E31" s="138">
        <f t="shared" ref="E31:J31" si="0">SUM(E5:E29)</f>
        <v>4953502860.6004286</v>
      </c>
      <c r="F31" s="138">
        <f t="shared" si="0"/>
        <v>4761418323.2587938</v>
      </c>
      <c r="G31" s="138">
        <f t="shared" si="0"/>
        <v>4261104396.3223124</v>
      </c>
      <c r="H31" s="138">
        <f t="shared" si="0"/>
        <v>6842950707.135829</v>
      </c>
      <c r="I31" s="138">
        <f t="shared" si="0"/>
        <v>11124912184.573622</v>
      </c>
      <c r="J31" s="138">
        <f t="shared" si="0"/>
        <v>7665949738.4469872</v>
      </c>
      <c r="K31" s="138">
        <f>SUM(K5:K29)</f>
        <v>8070085243.7380505</v>
      </c>
      <c r="L31" s="135">
        <f>SUM(L5:L29)</f>
        <v>8941790521.1069584</v>
      </c>
      <c r="M31" s="451"/>
      <c r="N31" s="589"/>
    </row>
    <row r="32" spans="1:15" ht="12.75" x14ac:dyDescent="0.2">
      <c r="A32" s="455"/>
      <c r="B32" s="456"/>
      <c r="C32" s="456"/>
      <c r="D32" s="456"/>
      <c r="E32" s="456"/>
      <c r="F32" s="456"/>
      <c r="G32" s="457"/>
      <c r="H32" s="457"/>
      <c r="I32" s="457"/>
      <c r="J32" s="457"/>
      <c r="K32" s="457"/>
      <c r="L32" s="457"/>
    </row>
    <row r="33" spans="1:13" ht="82.5" customHeight="1" x14ac:dyDescent="0.2">
      <c r="A33" s="1076" t="s">
        <v>896</v>
      </c>
      <c r="B33" s="1076"/>
      <c r="C33" s="1076"/>
      <c r="D33" s="1076"/>
      <c r="E33" s="1076"/>
      <c r="F33" s="1076"/>
      <c r="G33" s="1076"/>
      <c r="H33" s="1076"/>
      <c r="I33" s="1076"/>
      <c r="J33" s="458"/>
      <c r="K33" s="453"/>
      <c r="L33" s="140"/>
      <c r="M33" s="140"/>
    </row>
    <row r="34" spans="1:13" ht="12.75" x14ac:dyDescent="0.2">
      <c r="D34" s="459"/>
      <c r="E34" s="459"/>
      <c r="F34" s="459"/>
      <c r="G34" s="122"/>
      <c r="K34" s="138"/>
      <c r="L34" s="138"/>
      <c r="M34" s="138"/>
    </row>
    <row r="35" spans="1:13" ht="12.75" x14ac:dyDescent="0.2">
      <c r="B35" s="460"/>
      <c r="D35" s="459"/>
      <c r="E35" s="459"/>
      <c r="F35" s="459"/>
      <c r="G35" s="122"/>
    </row>
    <row r="36" spans="1:13" ht="12.75" x14ac:dyDescent="0.2">
      <c r="D36" s="459"/>
      <c r="E36" s="459"/>
      <c r="F36" s="459"/>
      <c r="G36" s="269"/>
    </row>
    <row r="37" spans="1:13" ht="12.75" x14ac:dyDescent="0.2">
      <c r="D37" s="459"/>
      <c r="E37" s="459"/>
      <c r="F37" s="459"/>
      <c r="G37" s="122"/>
    </row>
    <row r="38" spans="1:13" ht="12.75" x14ac:dyDescent="0.2">
      <c r="D38" s="459"/>
      <c r="E38" s="459"/>
      <c r="F38" s="459"/>
      <c r="G38" s="122"/>
    </row>
    <row r="39" spans="1:13" ht="12.75" x14ac:dyDescent="0.2">
      <c r="D39" s="459"/>
      <c r="E39" s="459"/>
      <c r="F39" s="459"/>
      <c r="G39" s="122"/>
    </row>
    <row r="40" spans="1:13" ht="12.75" x14ac:dyDescent="0.2">
      <c r="D40" s="459"/>
      <c r="E40" s="459"/>
      <c r="F40" s="459"/>
      <c r="G40" s="122"/>
    </row>
    <row r="41" spans="1:13" ht="12.75" x14ac:dyDescent="0.2">
      <c r="D41" s="459"/>
      <c r="E41" s="459"/>
      <c r="F41" s="459"/>
      <c r="G41" s="122"/>
    </row>
    <row r="42" spans="1:13" ht="12.75" x14ac:dyDescent="0.2">
      <c r="B42" s="461"/>
      <c r="D42" s="459"/>
      <c r="E42" s="459"/>
      <c r="F42" s="459"/>
      <c r="G42" s="122"/>
    </row>
    <row r="43" spans="1:13" x14ac:dyDescent="0.2">
      <c r="B43" s="461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47D7-B1AD-4EE9-B760-9A9A5EE494FD}">
  <sheetPr>
    <tabColor rgb="FF00206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485" customWidth="1"/>
    <col min="5" max="5" width="15.7109375" style="3" customWidth="1"/>
    <col min="6" max="7" width="15.7109375" style="462" customWidth="1"/>
    <col min="8" max="12" width="15.7109375" style="3" customWidth="1"/>
    <col min="13" max="13" width="4.140625" style="3" customWidth="1"/>
    <col min="14" max="14" width="12.28515625" style="3" customWidth="1"/>
    <col min="15" max="15" width="11.5703125" style="3" customWidth="1"/>
    <col min="16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07" t="s">
        <v>512</v>
      </c>
      <c r="B1" s="122"/>
      <c r="C1" s="122"/>
      <c r="D1" s="122"/>
    </row>
    <row r="2" spans="1:16" ht="31.5" customHeight="1" x14ac:dyDescent="0.25">
      <c r="A2" s="1077" t="s">
        <v>513</v>
      </c>
      <c r="B2" s="1077"/>
      <c r="C2" s="1077"/>
      <c r="D2" s="1077"/>
      <c r="E2" s="1077"/>
      <c r="F2" s="1077"/>
      <c r="G2" s="1077"/>
      <c r="H2" s="1077"/>
      <c r="I2" s="1077"/>
      <c r="J2" s="463"/>
    </row>
    <row r="3" spans="1:16" ht="12.75" x14ac:dyDescent="0.2">
      <c r="A3" s="140"/>
      <c r="B3" s="122"/>
      <c r="C3" s="122"/>
      <c r="D3" s="122"/>
      <c r="F3" s="464"/>
      <c r="G3" s="464"/>
      <c r="I3" s="127"/>
      <c r="J3" s="127"/>
      <c r="K3" s="465"/>
      <c r="L3" s="465"/>
    </row>
    <row r="4" spans="1:16" ht="13.5" thickBot="1" x14ac:dyDescent="0.25">
      <c r="A4" s="446" t="s">
        <v>486</v>
      </c>
      <c r="B4" s="447">
        <v>2015</v>
      </c>
      <c r="C4" s="447">
        <v>2016</v>
      </c>
      <c r="D4" s="447">
        <v>2017</v>
      </c>
      <c r="E4" s="447">
        <v>2018</v>
      </c>
      <c r="F4" s="447">
        <v>2019</v>
      </c>
      <c r="G4" s="447">
        <v>2020</v>
      </c>
      <c r="H4" s="447">
        <v>2021</v>
      </c>
      <c r="I4" s="447">
        <v>2022</v>
      </c>
      <c r="J4" s="447">
        <v>2023</v>
      </c>
      <c r="K4" s="447">
        <v>2024</v>
      </c>
      <c r="L4" s="447" t="s">
        <v>606</v>
      </c>
      <c r="M4" s="465"/>
      <c r="P4" s="466"/>
    </row>
    <row r="5" spans="1:16" ht="13.5" thickBot="1" x14ac:dyDescent="0.25">
      <c r="A5" s="467" t="s">
        <v>514</v>
      </c>
      <c r="B5" s="468">
        <f t="shared" ref="B5:L5" si="0">SUM(B6:B30)</f>
        <v>2349928988.7899995</v>
      </c>
      <c r="C5" s="468">
        <f t="shared" si="0"/>
        <v>1539174853.1900003</v>
      </c>
      <c r="D5" s="468">
        <f t="shared" si="0"/>
        <v>1890777102.5600004</v>
      </c>
      <c r="E5" s="468">
        <f t="shared" si="0"/>
        <v>3185578835.4300003</v>
      </c>
      <c r="F5" s="468">
        <f t="shared" si="0"/>
        <v>2927116454.2500005</v>
      </c>
      <c r="G5" s="468">
        <f t="shared" si="0"/>
        <v>2648430124.3700008</v>
      </c>
      <c r="H5" s="468">
        <f t="shared" si="0"/>
        <v>2981711958.4000001</v>
      </c>
      <c r="I5" s="468">
        <f t="shared" si="0"/>
        <v>7875150511.4099979</v>
      </c>
      <c r="J5" s="468">
        <f t="shared" si="0"/>
        <v>5253597349.9700003</v>
      </c>
      <c r="K5" s="468">
        <f t="shared" si="0"/>
        <v>5579381144.249999</v>
      </c>
      <c r="L5" s="468">
        <f t="shared" si="0"/>
        <v>6982138710.54</v>
      </c>
      <c r="M5" s="450"/>
      <c r="N5" s="994"/>
      <c r="P5" s="466"/>
    </row>
    <row r="6" spans="1:16" ht="12.75" x14ac:dyDescent="0.2">
      <c r="A6" s="449" t="s">
        <v>487</v>
      </c>
      <c r="B6" s="450">
        <v>415256250.88999999</v>
      </c>
      <c r="C6" s="450">
        <v>313663812.89999998</v>
      </c>
      <c r="D6" s="450">
        <v>494474963.68000001</v>
      </c>
      <c r="E6" s="450">
        <v>1085384780.1799998</v>
      </c>
      <c r="F6" s="450">
        <v>1031284773.38</v>
      </c>
      <c r="G6" s="450">
        <v>762972221.68000007</v>
      </c>
      <c r="H6" s="450">
        <v>848977061.24000001</v>
      </c>
      <c r="I6" s="450">
        <v>2086366169.0300002</v>
      </c>
      <c r="J6" s="450">
        <v>1405742153.3800001</v>
      </c>
      <c r="K6" s="450">
        <v>1225744176.8799999</v>
      </c>
      <c r="L6" s="450">
        <v>1344395555.01</v>
      </c>
      <c r="M6" s="469"/>
      <c r="N6" s="452"/>
      <c r="P6" s="466"/>
    </row>
    <row r="7" spans="1:16" ht="12.75" x14ac:dyDescent="0.2">
      <c r="A7" s="449" t="s">
        <v>488</v>
      </c>
      <c r="B7" s="450">
        <v>356823875.94999999</v>
      </c>
      <c r="C7" s="450">
        <v>21985207.27</v>
      </c>
      <c r="D7" s="450">
        <v>258608519.87</v>
      </c>
      <c r="E7" s="450">
        <v>531759344.56</v>
      </c>
      <c r="F7" s="450">
        <v>409620300.06999999</v>
      </c>
      <c r="G7" s="450">
        <v>248719168.84999999</v>
      </c>
      <c r="H7" s="450">
        <v>215808290.16999999</v>
      </c>
      <c r="I7" s="450">
        <v>1118649480.3899999</v>
      </c>
      <c r="J7" s="450">
        <v>858603333.44000006</v>
      </c>
      <c r="K7" s="450">
        <v>954970474.49000001</v>
      </c>
      <c r="L7" s="450">
        <v>1035250571.36</v>
      </c>
      <c r="M7" s="469"/>
      <c r="N7" s="452"/>
      <c r="P7" s="466"/>
    </row>
    <row r="8" spans="1:16" ht="12.75" x14ac:dyDescent="0.2">
      <c r="A8" s="449" t="s">
        <v>490</v>
      </c>
      <c r="B8" s="450">
        <v>205679752.31</v>
      </c>
      <c r="C8" s="450">
        <v>177659542.19</v>
      </c>
      <c r="D8" s="450">
        <v>94715680.090000004</v>
      </c>
      <c r="E8" s="450">
        <v>166692977.56</v>
      </c>
      <c r="F8" s="450">
        <v>219003987.89000002</v>
      </c>
      <c r="G8" s="450">
        <v>341034251.15999997</v>
      </c>
      <c r="H8" s="450">
        <v>387924184.31999999</v>
      </c>
      <c r="I8" s="450">
        <v>840677621.75999999</v>
      </c>
      <c r="J8" s="450">
        <v>437310674.51999998</v>
      </c>
      <c r="K8" s="450">
        <v>526678580.03999996</v>
      </c>
      <c r="L8" s="450">
        <v>716672510.12</v>
      </c>
      <c r="M8" s="469"/>
      <c r="N8" s="452"/>
      <c r="P8" s="466"/>
    </row>
    <row r="9" spans="1:16" s="127" customFormat="1" ht="12.75" x14ac:dyDescent="0.2">
      <c r="A9" s="449" t="s">
        <v>489</v>
      </c>
      <c r="B9" s="450">
        <v>126136074.55</v>
      </c>
      <c r="C9" s="450">
        <v>56638874.040000007</v>
      </c>
      <c r="D9" s="450">
        <v>93245662.599999994</v>
      </c>
      <c r="E9" s="450">
        <v>166903539.21000001</v>
      </c>
      <c r="F9" s="450">
        <v>99776063.209999993</v>
      </c>
      <c r="G9" s="450">
        <v>177605902.91</v>
      </c>
      <c r="H9" s="450">
        <v>260483616.35999998</v>
      </c>
      <c r="I9" s="450">
        <v>827667762.97000003</v>
      </c>
      <c r="J9" s="450">
        <v>707485634.02999997</v>
      </c>
      <c r="K9" s="450">
        <v>644009684.25</v>
      </c>
      <c r="L9" s="450">
        <v>670996544.19000006</v>
      </c>
      <c r="M9" s="469"/>
      <c r="N9" s="567"/>
      <c r="P9" s="466"/>
    </row>
    <row r="10" spans="1:16" ht="12.75" x14ac:dyDescent="0.2">
      <c r="A10" s="449" t="s">
        <v>492</v>
      </c>
      <c r="B10" s="450">
        <v>233544864.59999999</v>
      </c>
      <c r="C10" s="450">
        <v>189395284.74000001</v>
      </c>
      <c r="D10" s="450">
        <v>87391273.040000007</v>
      </c>
      <c r="E10" s="450">
        <v>162314150.38</v>
      </c>
      <c r="F10" s="450">
        <v>193952100.26999998</v>
      </c>
      <c r="G10" s="450">
        <v>179542675.66</v>
      </c>
      <c r="H10" s="450">
        <v>244039268.53999999</v>
      </c>
      <c r="I10" s="450">
        <v>573944871.75</v>
      </c>
      <c r="J10" s="450">
        <v>282174535.94999999</v>
      </c>
      <c r="K10" s="450">
        <v>662778565.46000004</v>
      </c>
      <c r="L10" s="450">
        <v>643472051.18999994</v>
      </c>
      <c r="M10" s="469"/>
      <c r="N10" s="452"/>
      <c r="P10" s="466"/>
    </row>
    <row r="11" spans="1:16" ht="12.75" x14ac:dyDescent="0.2">
      <c r="A11" s="449" t="s">
        <v>491</v>
      </c>
      <c r="B11" s="450">
        <v>137066946.16</v>
      </c>
      <c r="C11" s="450">
        <v>49043314.479999997</v>
      </c>
      <c r="D11" s="450">
        <v>81305449.939999998</v>
      </c>
      <c r="E11" s="450">
        <v>211561342.28</v>
      </c>
      <c r="F11" s="450">
        <v>227958678.31</v>
      </c>
      <c r="G11" s="450">
        <v>221747391.53</v>
      </c>
      <c r="H11" s="450">
        <v>239167040.05000001</v>
      </c>
      <c r="I11" s="450">
        <v>519763813.03999996</v>
      </c>
      <c r="J11" s="450">
        <v>232575250.80000001</v>
      </c>
      <c r="K11" s="450">
        <v>369214305.48000002</v>
      </c>
      <c r="L11" s="450">
        <v>398471519.74000001</v>
      </c>
      <c r="M11" s="469"/>
      <c r="N11" s="452"/>
      <c r="P11" s="466"/>
    </row>
    <row r="12" spans="1:16" ht="12.75" x14ac:dyDescent="0.2">
      <c r="A12" s="449" t="s">
        <v>494</v>
      </c>
      <c r="B12" s="450">
        <v>659.47</v>
      </c>
      <c r="C12" s="450">
        <v>3207066.32</v>
      </c>
      <c r="D12" s="450">
        <v>16469485.630000001</v>
      </c>
      <c r="E12" s="450">
        <v>11708222.23</v>
      </c>
      <c r="F12" s="450">
        <v>12646510.309999999</v>
      </c>
      <c r="G12" s="450">
        <v>17097515.369999997</v>
      </c>
      <c r="H12" s="450">
        <v>5899825.0999999996</v>
      </c>
      <c r="I12" s="450">
        <v>316473680.74000001</v>
      </c>
      <c r="J12" s="450">
        <v>119689152</v>
      </c>
      <c r="K12" s="450">
        <v>158176840.80000001</v>
      </c>
      <c r="L12" s="450">
        <v>393820707.20999998</v>
      </c>
      <c r="M12" s="469"/>
      <c r="N12" s="452"/>
      <c r="P12" s="466"/>
    </row>
    <row r="13" spans="1:16" ht="12.75" x14ac:dyDescent="0.2">
      <c r="A13" s="449" t="s">
        <v>493</v>
      </c>
      <c r="B13" s="450">
        <v>288802646.45999998</v>
      </c>
      <c r="C13" s="450">
        <v>253360992.87</v>
      </c>
      <c r="D13" s="450">
        <v>254956497.04999998</v>
      </c>
      <c r="E13" s="450">
        <v>259096897.83000001</v>
      </c>
      <c r="F13" s="450">
        <v>223779154.97999999</v>
      </c>
      <c r="G13" s="450">
        <v>173015567.05000001</v>
      </c>
      <c r="H13" s="450">
        <v>208172795.79999998</v>
      </c>
      <c r="I13" s="450">
        <v>300867695.25999999</v>
      </c>
      <c r="J13" s="450">
        <v>227526375.13</v>
      </c>
      <c r="K13" s="450">
        <v>222786909.44999999</v>
      </c>
      <c r="L13" s="450">
        <v>359356960.65999997</v>
      </c>
      <c r="M13" s="469"/>
      <c r="N13" s="452"/>
      <c r="P13" s="466"/>
    </row>
    <row r="14" spans="1:16" ht="12.75" x14ac:dyDescent="0.2">
      <c r="A14" s="449" t="s">
        <v>495</v>
      </c>
      <c r="B14" s="450">
        <v>299686816.41999996</v>
      </c>
      <c r="C14" s="450">
        <v>259240025.05000001</v>
      </c>
      <c r="D14" s="450">
        <v>213290981.33000001</v>
      </c>
      <c r="E14" s="450">
        <v>137435110.44999999</v>
      </c>
      <c r="F14" s="450">
        <v>129640244.66</v>
      </c>
      <c r="G14" s="450">
        <v>219039733.00999999</v>
      </c>
      <c r="H14" s="450">
        <v>274907427.99000001</v>
      </c>
      <c r="I14" s="450">
        <v>299908188.65999997</v>
      </c>
      <c r="J14" s="450">
        <v>168617298.00999999</v>
      </c>
      <c r="K14" s="450">
        <v>145622747.08000001</v>
      </c>
      <c r="L14" s="450">
        <v>348986198.00999999</v>
      </c>
      <c r="M14" s="469"/>
      <c r="N14" s="452"/>
      <c r="P14" s="466"/>
    </row>
    <row r="15" spans="1:16" ht="12.75" x14ac:dyDescent="0.2">
      <c r="A15" s="449" t="s">
        <v>497</v>
      </c>
      <c r="B15" s="450">
        <v>136941189.25</v>
      </c>
      <c r="C15" s="450">
        <v>87174903.689999998</v>
      </c>
      <c r="D15" s="450">
        <v>91418285.570000008</v>
      </c>
      <c r="E15" s="450">
        <v>91765736.769999996</v>
      </c>
      <c r="F15" s="450">
        <v>67626909.479999989</v>
      </c>
      <c r="G15" s="450">
        <v>104601597.10000001</v>
      </c>
      <c r="H15" s="450">
        <v>78994142.25</v>
      </c>
      <c r="I15" s="450">
        <v>293937779.37</v>
      </c>
      <c r="J15" s="450">
        <v>220979712.68000001</v>
      </c>
      <c r="K15" s="450">
        <v>187059281.72</v>
      </c>
      <c r="L15" s="450">
        <v>301286021.37</v>
      </c>
      <c r="M15" s="469"/>
      <c r="N15" s="452"/>
      <c r="P15" s="466"/>
    </row>
    <row r="16" spans="1:16" ht="12.75" x14ac:dyDescent="0.2">
      <c r="A16" s="449" t="s">
        <v>496</v>
      </c>
      <c r="B16" s="450">
        <v>15536481.15</v>
      </c>
      <c r="C16" s="450">
        <v>25434253.299999997</v>
      </c>
      <c r="D16" s="450">
        <v>62385858.5</v>
      </c>
      <c r="E16" s="450">
        <v>138938998.34999999</v>
      </c>
      <c r="F16" s="450">
        <v>106827611.59</v>
      </c>
      <c r="G16" s="450">
        <v>34468898.82</v>
      </c>
      <c r="H16" s="450">
        <v>53934215.049999997</v>
      </c>
      <c r="I16" s="450">
        <v>306762241.19</v>
      </c>
      <c r="J16" s="450">
        <v>209960498.38</v>
      </c>
      <c r="K16" s="450">
        <v>133376360.53999999</v>
      </c>
      <c r="L16" s="450">
        <v>248578545.09999999</v>
      </c>
      <c r="M16" s="469"/>
      <c r="N16" s="452"/>
      <c r="P16" s="466"/>
    </row>
    <row r="17" spans="1:16" ht="12.75" x14ac:dyDescent="0.2">
      <c r="A17" s="449" t="s">
        <v>498</v>
      </c>
      <c r="B17" s="450">
        <v>75878391.219999999</v>
      </c>
      <c r="C17" s="450">
        <v>41111915.07</v>
      </c>
      <c r="D17" s="450">
        <v>75575204.480000004</v>
      </c>
      <c r="E17" s="450">
        <v>101580341.20999999</v>
      </c>
      <c r="F17" s="450">
        <v>105260682.23999999</v>
      </c>
      <c r="G17" s="450">
        <v>71001110.250000015</v>
      </c>
      <c r="H17" s="450">
        <v>64887353.600000001</v>
      </c>
      <c r="I17" s="450">
        <v>156343275.24000001</v>
      </c>
      <c r="J17" s="450">
        <v>97063111.160000011</v>
      </c>
      <c r="K17" s="450">
        <v>61952658.939999998</v>
      </c>
      <c r="L17" s="450">
        <v>139012210.59</v>
      </c>
      <c r="M17" s="469"/>
      <c r="N17" s="452"/>
      <c r="P17" s="466"/>
    </row>
    <row r="18" spans="1:16" ht="12.75" x14ac:dyDescent="0.2">
      <c r="A18" s="449" t="s">
        <v>501</v>
      </c>
      <c r="B18" s="450">
        <v>1851.9</v>
      </c>
      <c r="C18" s="450">
        <v>31623008.73</v>
      </c>
      <c r="D18" s="450">
        <v>5204824.2</v>
      </c>
      <c r="E18" s="450">
        <v>697580.33000000007</v>
      </c>
      <c r="F18" s="450">
        <v>818638.28</v>
      </c>
      <c r="G18" s="450">
        <v>6200096.8000000007</v>
      </c>
      <c r="H18" s="450">
        <v>5767676.9800000004</v>
      </c>
      <c r="I18" s="450">
        <v>30381196.900000002</v>
      </c>
      <c r="J18" s="450">
        <v>144050915.21000001</v>
      </c>
      <c r="K18" s="450">
        <v>155764108.38999999</v>
      </c>
      <c r="L18" s="450">
        <v>136171178.75999999</v>
      </c>
      <c r="M18" s="469"/>
      <c r="N18" s="452"/>
      <c r="P18" s="466"/>
    </row>
    <row r="19" spans="1:16" ht="12.75" x14ac:dyDescent="0.2">
      <c r="A19" s="449" t="s">
        <v>500</v>
      </c>
      <c r="B19" s="450">
        <v>45275011.489999995</v>
      </c>
      <c r="C19" s="450">
        <v>12959532.629999999</v>
      </c>
      <c r="D19" s="450">
        <v>44307510.899999999</v>
      </c>
      <c r="E19" s="450">
        <v>69258149.189999998</v>
      </c>
      <c r="F19" s="450">
        <v>65758505.040000007</v>
      </c>
      <c r="G19" s="450">
        <v>28264960.719999999</v>
      </c>
      <c r="H19" s="450">
        <v>13171974</v>
      </c>
      <c r="I19" s="450">
        <v>69778242.989999995</v>
      </c>
      <c r="J19" s="450">
        <v>54159557.520000003</v>
      </c>
      <c r="K19" s="450">
        <v>55804370.649999999</v>
      </c>
      <c r="L19" s="450">
        <v>118557662.36</v>
      </c>
      <c r="M19" s="469"/>
      <c r="N19" s="452"/>
      <c r="P19" s="466"/>
    </row>
    <row r="20" spans="1:16" ht="12.75" x14ac:dyDescent="0.2">
      <c r="A20" s="449" t="s">
        <v>499</v>
      </c>
      <c r="B20" s="450">
        <v>9649463.5899999999</v>
      </c>
      <c r="C20" s="450">
        <v>15023096.52</v>
      </c>
      <c r="D20" s="450">
        <v>10813574.67</v>
      </c>
      <c r="E20" s="450">
        <v>32699667.59</v>
      </c>
      <c r="F20" s="450">
        <v>20710318.760000002</v>
      </c>
      <c r="G20" s="450">
        <v>54078141.359999999</v>
      </c>
      <c r="H20" s="450">
        <v>71708375.75</v>
      </c>
      <c r="I20" s="450">
        <v>122562005.59999999</v>
      </c>
      <c r="J20" s="450">
        <v>76054465.530000001</v>
      </c>
      <c r="K20" s="450">
        <v>51744513.920000002</v>
      </c>
      <c r="L20" s="450">
        <v>82046543</v>
      </c>
      <c r="M20" s="469"/>
      <c r="N20" s="452"/>
      <c r="P20" s="466"/>
    </row>
    <row r="21" spans="1:16" ht="12.75" x14ac:dyDescent="0.2">
      <c r="A21" s="449" t="s">
        <v>502</v>
      </c>
      <c r="B21" s="450">
        <v>1919372.6</v>
      </c>
      <c r="C21" s="450">
        <v>95516.83</v>
      </c>
      <c r="D21" s="450">
        <v>980189.5</v>
      </c>
      <c r="E21" s="450">
        <v>2789100.56</v>
      </c>
      <c r="F21" s="450">
        <v>2264132.0499999998</v>
      </c>
      <c r="G21" s="450">
        <v>3445190.3499999996</v>
      </c>
      <c r="H21" s="450">
        <v>2202516.15</v>
      </c>
      <c r="I21" s="450">
        <v>4975895.87</v>
      </c>
      <c r="J21" s="450">
        <v>5854078.3899999997</v>
      </c>
      <c r="K21" s="450">
        <v>17189252.609999999</v>
      </c>
      <c r="L21" s="450">
        <v>39771547.420000002</v>
      </c>
      <c r="M21" s="469"/>
      <c r="N21" s="452"/>
      <c r="P21" s="466"/>
    </row>
    <row r="22" spans="1:16" ht="12.75" x14ac:dyDescent="0.2">
      <c r="A22" s="449" t="s">
        <v>505</v>
      </c>
      <c r="B22" s="450">
        <v>805950.03</v>
      </c>
      <c r="C22" s="450">
        <v>22759.97</v>
      </c>
      <c r="D22" s="450">
        <v>3631134.7199999997</v>
      </c>
      <c r="E22" s="450">
        <v>12422326.800000001</v>
      </c>
      <c r="F22" s="450">
        <v>7546069.5999999996</v>
      </c>
      <c r="G22" s="450">
        <v>2381333.91</v>
      </c>
      <c r="H22" s="450">
        <v>1161645</v>
      </c>
      <c r="I22" s="450">
        <v>4263.3999999999996</v>
      </c>
      <c r="J22" s="450">
        <v>3831.15</v>
      </c>
      <c r="K22" s="450">
        <v>6851.03</v>
      </c>
      <c r="L22" s="450">
        <v>2612921.69</v>
      </c>
      <c r="M22" s="469"/>
      <c r="N22" s="452"/>
      <c r="P22" s="823"/>
    </row>
    <row r="23" spans="1:16" ht="12.75" x14ac:dyDescent="0.2">
      <c r="A23" s="449" t="s">
        <v>504</v>
      </c>
      <c r="B23" s="450">
        <v>806841.22</v>
      </c>
      <c r="C23" s="450">
        <v>943407.78</v>
      </c>
      <c r="D23" s="450">
        <v>1055998.03</v>
      </c>
      <c r="E23" s="450">
        <v>1077439.94</v>
      </c>
      <c r="F23" s="450">
        <v>1062264.6599999999</v>
      </c>
      <c r="G23" s="450">
        <v>999648.52</v>
      </c>
      <c r="H23" s="450">
        <v>657888.72</v>
      </c>
      <c r="I23" s="450">
        <v>1438632.1600000001</v>
      </c>
      <c r="J23" s="450">
        <v>1471791.25</v>
      </c>
      <c r="K23" s="450">
        <v>1366103.3399999999</v>
      </c>
      <c r="L23" s="450">
        <v>1808859.81</v>
      </c>
      <c r="M23" s="469"/>
      <c r="N23" s="452"/>
      <c r="P23" s="824"/>
    </row>
    <row r="24" spans="1:16" ht="12.75" x14ac:dyDescent="0.2">
      <c r="A24" s="449" t="s">
        <v>503</v>
      </c>
      <c r="B24" s="450">
        <v>99562.389999999985</v>
      </c>
      <c r="C24" s="450">
        <v>582873.76</v>
      </c>
      <c r="D24" s="450">
        <v>884570.42999999993</v>
      </c>
      <c r="E24" s="450">
        <v>1462575.0499999998</v>
      </c>
      <c r="F24" s="450">
        <v>1546136.0499999998</v>
      </c>
      <c r="G24" s="450">
        <v>2197856.73</v>
      </c>
      <c r="H24" s="450">
        <v>3792919.78</v>
      </c>
      <c r="I24" s="450">
        <v>4454728.49</v>
      </c>
      <c r="J24" s="450">
        <v>4016114.62</v>
      </c>
      <c r="K24" s="450">
        <v>5118104.57</v>
      </c>
      <c r="L24" s="450">
        <v>869732.96</v>
      </c>
      <c r="M24" s="469"/>
      <c r="N24" s="452"/>
    </row>
    <row r="25" spans="1:16" ht="12.75" x14ac:dyDescent="0.2">
      <c r="A25" s="449" t="s">
        <v>507</v>
      </c>
      <c r="B25" s="450">
        <v>89.12</v>
      </c>
      <c r="C25" s="450">
        <v>14.989999999999998</v>
      </c>
      <c r="D25" s="450">
        <v>0</v>
      </c>
      <c r="E25" s="450">
        <v>0</v>
      </c>
      <c r="F25" s="450">
        <v>6.9499999999999993</v>
      </c>
      <c r="G25" s="450">
        <v>2053.8000000000002</v>
      </c>
      <c r="H25" s="450">
        <v>66.23</v>
      </c>
      <c r="I25" s="450">
        <v>445.46000000000004</v>
      </c>
      <c r="J25" s="450">
        <v>561.71</v>
      </c>
      <c r="K25" s="450">
        <v>442.12</v>
      </c>
      <c r="L25" s="450">
        <v>417.54</v>
      </c>
      <c r="M25" s="469"/>
      <c r="N25" s="452"/>
    </row>
    <row r="26" spans="1:16" ht="12.75" x14ac:dyDescent="0.2">
      <c r="A26" s="449" t="s">
        <v>510</v>
      </c>
      <c r="B26" s="450">
        <v>0</v>
      </c>
      <c r="C26" s="450">
        <v>0</v>
      </c>
      <c r="D26" s="450">
        <v>0</v>
      </c>
      <c r="E26" s="450">
        <v>0</v>
      </c>
      <c r="F26" s="450">
        <v>0</v>
      </c>
      <c r="G26" s="450">
        <v>204.17</v>
      </c>
      <c r="H26" s="450">
        <v>0</v>
      </c>
      <c r="I26" s="450">
        <v>323.17</v>
      </c>
      <c r="J26" s="450">
        <v>343.12</v>
      </c>
      <c r="K26" s="450">
        <v>646.11</v>
      </c>
      <c r="L26" s="450">
        <v>269.5</v>
      </c>
      <c r="M26" s="469"/>
      <c r="N26" s="452"/>
    </row>
    <row r="27" spans="1:16" ht="12.75" x14ac:dyDescent="0.2">
      <c r="A27" s="449" t="s">
        <v>508</v>
      </c>
      <c r="B27" s="450">
        <v>0</v>
      </c>
      <c r="C27" s="450">
        <v>0</v>
      </c>
      <c r="D27" s="450">
        <v>0</v>
      </c>
      <c r="E27" s="450">
        <v>0</v>
      </c>
      <c r="F27" s="450">
        <v>0</v>
      </c>
      <c r="G27" s="450">
        <v>554.11</v>
      </c>
      <c r="H27" s="450">
        <v>534.77</v>
      </c>
      <c r="I27" s="450">
        <v>496.5</v>
      </c>
      <c r="J27" s="450">
        <v>449.83000000000004</v>
      </c>
      <c r="K27" s="450">
        <v>2265.3199999999997</v>
      </c>
      <c r="L27" s="450">
        <v>182.95</v>
      </c>
      <c r="M27" s="469"/>
      <c r="N27" s="452"/>
    </row>
    <row r="28" spans="1:16" ht="12.75" x14ac:dyDescent="0.2">
      <c r="A28" s="449" t="s">
        <v>511</v>
      </c>
      <c r="B28" s="450">
        <v>15468.939999999999</v>
      </c>
      <c r="C28" s="450">
        <v>5134.92</v>
      </c>
      <c r="D28" s="450">
        <v>8256.16</v>
      </c>
      <c r="E28" s="450">
        <v>2401.39</v>
      </c>
      <c r="F28" s="450">
        <v>4502.2299999999996</v>
      </c>
      <c r="G28" s="450">
        <v>10984.09</v>
      </c>
      <c r="H28" s="450">
        <v>40343.879999999997</v>
      </c>
      <c r="I28" s="450">
        <v>166297.10999999999</v>
      </c>
      <c r="J28" s="450">
        <v>242359.6</v>
      </c>
      <c r="K28" s="450">
        <v>1081.55</v>
      </c>
      <c r="L28" s="450">
        <v>0</v>
      </c>
      <c r="M28" s="469"/>
      <c r="N28" s="452"/>
    </row>
    <row r="29" spans="1:16" ht="12.75" x14ac:dyDescent="0.2">
      <c r="A29" s="449" t="s">
        <v>506</v>
      </c>
      <c r="B29" s="450">
        <v>1429.08</v>
      </c>
      <c r="C29" s="450">
        <v>4315.1399999999994</v>
      </c>
      <c r="D29" s="450">
        <v>6720.92</v>
      </c>
      <c r="E29" s="450">
        <v>5439.07</v>
      </c>
      <c r="F29" s="450">
        <v>2607.8199999999997</v>
      </c>
      <c r="G29" s="450">
        <v>1950.37</v>
      </c>
      <c r="H29" s="450">
        <v>10425.67</v>
      </c>
      <c r="I29" s="450">
        <v>20996.690000000002</v>
      </c>
      <c r="J29" s="450">
        <v>15132.73</v>
      </c>
      <c r="K29" s="450">
        <v>12134.76</v>
      </c>
      <c r="L29" s="450">
        <v>0</v>
      </c>
      <c r="M29" s="469"/>
      <c r="N29" s="452"/>
    </row>
    <row r="30" spans="1:16" ht="13.5" thickBot="1" x14ac:dyDescent="0.25">
      <c r="A30" s="449" t="s">
        <v>509</v>
      </c>
      <c r="B30" s="450">
        <v>0</v>
      </c>
      <c r="C30" s="450">
        <v>0</v>
      </c>
      <c r="D30" s="450">
        <v>46461.25</v>
      </c>
      <c r="E30" s="450">
        <v>22714.5</v>
      </c>
      <c r="F30" s="450">
        <v>26256.42</v>
      </c>
      <c r="G30" s="450">
        <v>1116.05</v>
      </c>
      <c r="H30" s="450">
        <v>2371</v>
      </c>
      <c r="I30" s="450">
        <v>4407.67</v>
      </c>
      <c r="J30" s="450">
        <v>19.829999999999998</v>
      </c>
      <c r="K30" s="450">
        <v>684.75</v>
      </c>
      <c r="L30" s="450">
        <v>0</v>
      </c>
      <c r="M30" s="469"/>
      <c r="N30" s="452"/>
    </row>
    <row r="31" spans="1:16" ht="13.5" thickBot="1" x14ac:dyDescent="0.25">
      <c r="A31" s="470" t="s">
        <v>518</v>
      </c>
      <c r="B31" s="468">
        <v>553777398.73000002</v>
      </c>
      <c r="C31" s="468">
        <v>921294433.60999978</v>
      </c>
      <c r="D31" s="468">
        <v>1294129001.8199999</v>
      </c>
      <c r="E31" s="468">
        <v>1551829060.0399992</v>
      </c>
      <c r="F31" s="468">
        <v>1595669572.1800001</v>
      </c>
      <c r="G31" s="468">
        <v>1347757603.0999999</v>
      </c>
      <c r="H31" s="468">
        <v>3567002137.6800003</v>
      </c>
      <c r="I31" s="468">
        <v>2953700136.9900002</v>
      </c>
      <c r="J31" s="468">
        <f>SUM(J32:J56)</f>
        <v>2130246987.0900002</v>
      </c>
      <c r="K31" s="468">
        <f>SUM(K32:K56)</f>
        <v>2186965544.8499994</v>
      </c>
      <c r="L31" s="468">
        <f>SUM(L32:L56)</f>
        <v>1858290984.8800004</v>
      </c>
      <c r="M31" s="465"/>
    </row>
    <row r="32" spans="1:16" ht="12.75" x14ac:dyDescent="0.2">
      <c r="A32" s="140" t="s">
        <v>487</v>
      </c>
      <c r="B32" s="122">
        <v>3782788.7499999995</v>
      </c>
      <c r="C32" s="122">
        <v>67873027.98999998</v>
      </c>
      <c r="D32" s="477">
        <v>253105686.56999993</v>
      </c>
      <c r="E32" s="477">
        <v>436969243.44</v>
      </c>
      <c r="F32" s="477">
        <v>289108548.65000015</v>
      </c>
      <c r="G32" s="472">
        <v>141873742.14999998</v>
      </c>
      <c r="H32" s="450">
        <v>619563981.90999985</v>
      </c>
      <c r="I32" s="450">
        <v>798463349.86999965</v>
      </c>
      <c r="J32" s="450">
        <v>356204712.31</v>
      </c>
      <c r="K32" s="450">
        <v>331287142.3499999</v>
      </c>
      <c r="L32" s="450">
        <v>306128411.07999998</v>
      </c>
      <c r="M32" s="465"/>
      <c r="N32" s="452"/>
    </row>
    <row r="33" spans="1:20" ht="15" x14ac:dyDescent="0.25">
      <c r="A33" s="140" t="s">
        <v>492</v>
      </c>
      <c r="B33" s="122">
        <v>52833395.039999992</v>
      </c>
      <c r="C33" s="122">
        <v>32647279.890000004</v>
      </c>
      <c r="D33" s="477">
        <v>37020008.899999991</v>
      </c>
      <c r="E33" s="477">
        <v>51038111.769999996</v>
      </c>
      <c r="F33" s="477">
        <v>58885164.350000001</v>
      </c>
      <c r="G33" s="472">
        <v>53879644.410000004</v>
      </c>
      <c r="H33" s="450">
        <v>164896294.55999997</v>
      </c>
      <c r="I33" s="450">
        <v>192432520.05000001</v>
      </c>
      <c r="J33" s="450">
        <v>325576214.03999996</v>
      </c>
      <c r="K33" s="450">
        <v>359482800.31999999</v>
      </c>
      <c r="L33" s="450">
        <v>271250751.26999998</v>
      </c>
      <c r="M33" s="473"/>
      <c r="N33" s="450"/>
      <c r="O33" s="450"/>
    </row>
    <row r="34" spans="1:20" ht="15" x14ac:dyDescent="0.25">
      <c r="A34" s="140" t="s">
        <v>494</v>
      </c>
      <c r="B34" s="122">
        <v>1972237.6700000004</v>
      </c>
      <c r="C34" s="122">
        <v>97602573.129999995</v>
      </c>
      <c r="D34" s="477">
        <v>299021879.33999974</v>
      </c>
      <c r="E34" s="477">
        <v>262400716.7299999</v>
      </c>
      <c r="F34" s="477">
        <v>205180204.41</v>
      </c>
      <c r="G34" s="472">
        <v>224292334.49999985</v>
      </c>
      <c r="H34" s="450">
        <v>381879177.25999993</v>
      </c>
      <c r="I34" s="450">
        <v>255627741.18999994</v>
      </c>
      <c r="J34" s="450">
        <v>356088789.54000002</v>
      </c>
      <c r="K34" s="450">
        <v>317357742.94</v>
      </c>
      <c r="L34" s="450">
        <v>265469360.91000003</v>
      </c>
      <c r="M34" s="474"/>
      <c r="N34" s="450"/>
      <c r="O34" s="450"/>
      <c r="P34" s="466"/>
      <c r="Q34" s="466"/>
    </row>
    <row r="35" spans="1:20" s="127" customFormat="1" ht="15" x14ac:dyDescent="0.25">
      <c r="A35" s="140" t="s">
        <v>490</v>
      </c>
      <c r="B35" s="122">
        <v>49870293.899999999</v>
      </c>
      <c r="C35" s="122">
        <v>31987064.440000001</v>
      </c>
      <c r="D35" s="477">
        <v>34847381.639999993</v>
      </c>
      <c r="E35" s="477">
        <v>50731251.229999997</v>
      </c>
      <c r="F35" s="477">
        <v>70440473.929999992</v>
      </c>
      <c r="G35" s="472">
        <v>85386663.370000005</v>
      </c>
      <c r="H35" s="450">
        <v>246399825.99999994</v>
      </c>
      <c r="I35" s="450">
        <v>303369010.94</v>
      </c>
      <c r="J35" s="450">
        <v>155604803.37</v>
      </c>
      <c r="K35" s="450">
        <v>212009650.88</v>
      </c>
      <c r="L35" s="450">
        <v>185845908.25999999</v>
      </c>
      <c r="M35" s="474"/>
    </row>
    <row r="36" spans="1:20" ht="15" x14ac:dyDescent="0.25">
      <c r="A36" s="568" t="s">
        <v>489</v>
      </c>
      <c r="B36" s="450">
        <v>12965138.059999999</v>
      </c>
      <c r="C36" s="450">
        <v>10621980.539999999</v>
      </c>
      <c r="D36" s="472">
        <v>21840925.919999998</v>
      </c>
      <c r="E36" s="472">
        <v>13181073.239999998</v>
      </c>
      <c r="F36" s="472">
        <v>29300948.289999999</v>
      </c>
      <c r="G36" s="472">
        <v>51528132.049999997</v>
      </c>
      <c r="H36" s="450">
        <v>272944531.11000001</v>
      </c>
      <c r="I36" s="450">
        <v>467162152.86000001</v>
      </c>
      <c r="J36" s="450">
        <v>246166941.66000003</v>
      </c>
      <c r="K36" s="450">
        <v>220533003.36000001</v>
      </c>
      <c r="L36" s="450">
        <v>164944938.44</v>
      </c>
      <c r="M36" s="474"/>
      <c r="P36" s="475"/>
    </row>
    <row r="37" spans="1:20" ht="15" x14ac:dyDescent="0.25">
      <c r="A37" s="140" t="s">
        <v>488</v>
      </c>
      <c r="B37" s="122">
        <v>74705967.979999989</v>
      </c>
      <c r="C37" s="122">
        <v>364284360.0999999</v>
      </c>
      <c r="D37" s="477">
        <v>254940364.47000003</v>
      </c>
      <c r="E37" s="477">
        <v>308562000.86999989</v>
      </c>
      <c r="F37" s="477">
        <v>589779087.00000012</v>
      </c>
      <c r="G37" s="472">
        <v>456368326.80999982</v>
      </c>
      <c r="H37" s="450">
        <v>1239119452.05</v>
      </c>
      <c r="I37" s="450">
        <v>324726355.44</v>
      </c>
      <c r="J37" s="450">
        <v>217137729.47</v>
      </c>
      <c r="K37" s="450">
        <v>197474783.64000002</v>
      </c>
      <c r="L37" s="450">
        <v>151310413.62</v>
      </c>
      <c r="M37" s="474"/>
    </row>
    <row r="38" spans="1:20" ht="12.75" x14ac:dyDescent="0.2">
      <c r="A38" s="140" t="s">
        <v>495</v>
      </c>
      <c r="B38" s="122">
        <v>39936731.819999985</v>
      </c>
      <c r="C38" s="122">
        <v>41966269.260000005</v>
      </c>
      <c r="D38" s="477">
        <v>43408346.93</v>
      </c>
      <c r="E38" s="477">
        <v>40466660.560000002</v>
      </c>
      <c r="F38" s="477">
        <v>44445044.389999993</v>
      </c>
      <c r="G38" s="472">
        <v>64230825.640000008</v>
      </c>
      <c r="H38" s="450">
        <v>109079291.27</v>
      </c>
      <c r="I38" s="450">
        <v>72829337.920000002</v>
      </c>
      <c r="J38" s="450">
        <v>57746406.000000007</v>
      </c>
      <c r="K38" s="450">
        <v>67294789.370000005</v>
      </c>
      <c r="L38" s="450">
        <v>125961735.17</v>
      </c>
    </row>
    <row r="39" spans="1:20" ht="15" x14ac:dyDescent="0.25">
      <c r="A39" s="140" t="s">
        <v>491</v>
      </c>
      <c r="B39" s="122">
        <v>95832840.879999995</v>
      </c>
      <c r="C39" s="122">
        <v>113826598.11999997</v>
      </c>
      <c r="D39" s="477">
        <v>133946565.97000001</v>
      </c>
      <c r="E39" s="477">
        <v>162616331.24999997</v>
      </c>
      <c r="F39" s="477">
        <v>133465439.31</v>
      </c>
      <c r="G39" s="472">
        <v>112395727.99999997</v>
      </c>
      <c r="H39" s="450">
        <v>230283167.26999998</v>
      </c>
      <c r="I39" s="450">
        <v>177704433.04999992</v>
      </c>
      <c r="J39" s="450">
        <v>179604903.08999997</v>
      </c>
      <c r="K39" s="450">
        <v>187131815.28999999</v>
      </c>
      <c r="L39" s="450">
        <v>96544592.180000022</v>
      </c>
      <c r="M39" s="473"/>
      <c r="N39" s="465"/>
      <c r="O39" s="465"/>
      <c r="P39" s="465"/>
      <c r="Q39" s="465"/>
      <c r="R39" s="465"/>
      <c r="S39" s="465"/>
      <c r="T39" s="465"/>
    </row>
    <row r="40" spans="1:20" ht="15" x14ac:dyDescent="0.25">
      <c r="A40" s="140" t="s">
        <v>497</v>
      </c>
      <c r="B40" s="122">
        <v>28169117.63000001</v>
      </c>
      <c r="C40" s="122">
        <v>20726605.27999999</v>
      </c>
      <c r="D40" s="490">
        <v>31707595.720000006</v>
      </c>
      <c r="E40" s="490">
        <v>27546842.109999999</v>
      </c>
      <c r="F40" s="490">
        <v>22901802.579999991</v>
      </c>
      <c r="G40" s="476">
        <v>15431745.90000001</v>
      </c>
      <c r="H40" s="450">
        <v>41371817.509999998</v>
      </c>
      <c r="I40" s="450">
        <v>115716249.10999998</v>
      </c>
      <c r="J40" s="450">
        <v>32854811.379999999</v>
      </c>
      <c r="K40" s="450">
        <v>57396038.609999999</v>
      </c>
      <c r="L40" s="450">
        <v>71450450.689999998</v>
      </c>
      <c r="M40" s="473"/>
      <c r="N40" s="465"/>
      <c r="O40" s="465"/>
      <c r="P40" s="465"/>
      <c r="Q40" s="465"/>
      <c r="R40" s="465"/>
      <c r="S40" s="465"/>
      <c r="T40" s="465"/>
    </row>
    <row r="41" spans="1:20" ht="12.75" x14ac:dyDescent="0.2">
      <c r="A41" s="140" t="s">
        <v>493</v>
      </c>
      <c r="B41" s="122">
        <v>41388450.070000023</v>
      </c>
      <c r="C41" s="122">
        <v>39987757.650000006</v>
      </c>
      <c r="D41" s="477">
        <v>52505431.340000011</v>
      </c>
      <c r="E41" s="477">
        <v>40977897.549999982</v>
      </c>
      <c r="F41" s="477">
        <v>38349044.249999993</v>
      </c>
      <c r="G41" s="472">
        <v>54018026.13000001</v>
      </c>
      <c r="H41" s="450">
        <v>65012466.039999999</v>
      </c>
      <c r="I41" s="450">
        <v>61343585.300000004</v>
      </c>
      <c r="J41" s="450">
        <v>58411229.120000005</v>
      </c>
      <c r="K41" s="450">
        <v>67265890.799999997</v>
      </c>
      <c r="L41" s="450">
        <v>64595458.469999999</v>
      </c>
      <c r="M41" s="465"/>
      <c r="N41" s="465"/>
      <c r="O41" s="465"/>
      <c r="P41" s="465"/>
      <c r="Q41" s="465"/>
      <c r="R41" s="465"/>
      <c r="S41" s="465"/>
      <c r="T41" s="465"/>
    </row>
    <row r="42" spans="1:20" ht="15" x14ac:dyDescent="0.25">
      <c r="A42" s="140" t="s">
        <v>500</v>
      </c>
      <c r="B42" s="122">
        <v>43544462.630000003</v>
      </c>
      <c r="C42" s="122">
        <v>22252766.829999994</v>
      </c>
      <c r="D42" s="490">
        <v>30808610.84</v>
      </c>
      <c r="E42" s="490">
        <v>36817070.799999997</v>
      </c>
      <c r="F42" s="490">
        <v>29286302.299999993</v>
      </c>
      <c r="G42" s="476">
        <v>21470516.940000001</v>
      </c>
      <c r="H42" s="450">
        <v>37032536.200000003</v>
      </c>
      <c r="I42" s="450">
        <v>47922625.470000006</v>
      </c>
      <c r="J42" s="450">
        <v>38638399.759999998</v>
      </c>
      <c r="K42" s="450">
        <v>47256438.25</v>
      </c>
      <c r="L42" s="450">
        <v>47595258.619999997</v>
      </c>
      <c r="M42" s="473"/>
      <c r="N42" s="465"/>
      <c r="O42" s="465"/>
      <c r="P42" s="465"/>
      <c r="Q42" s="465"/>
      <c r="R42" s="465"/>
      <c r="S42" s="465"/>
      <c r="T42" s="465"/>
    </row>
    <row r="43" spans="1:20" ht="15" x14ac:dyDescent="0.25">
      <c r="A43" s="140" t="s">
        <v>498</v>
      </c>
      <c r="B43" s="122">
        <v>43092373.820000008</v>
      </c>
      <c r="C43" s="122">
        <v>29716678.100000001</v>
      </c>
      <c r="D43" s="490">
        <v>41945982.120000012</v>
      </c>
      <c r="E43" s="490">
        <v>47533281.609999992</v>
      </c>
      <c r="F43" s="490">
        <v>32984802.900000006</v>
      </c>
      <c r="G43" s="476">
        <v>28541574.749999993</v>
      </c>
      <c r="H43" s="450">
        <v>92244634.230000019</v>
      </c>
      <c r="I43" s="450">
        <v>57562651.850000046</v>
      </c>
      <c r="J43" s="450">
        <v>43288333.449999966</v>
      </c>
      <c r="K43" s="450">
        <v>53302998.330000013</v>
      </c>
      <c r="L43" s="450">
        <v>38551077.009999968</v>
      </c>
      <c r="M43" s="473"/>
      <c r="N43" s="465"/>
      <c r="O43" s="465"/>
      <c r="P43" s="465"/>
      <c r="Q43" s="465"/>
      <c r="R43" s="465"/>
      <c r="S43" s="465"/>
      <c r="T43" s="465"/>
    </row>
    <row r="44" spans="1:20" ht="15" x14ac:dyDescent="0.25">
      <c r="A44" s="140" t="s">
        <v>496</v>
      </c>
      <c r="B44" s="122">
        <v>44455983.600000001</v>
      </c>
      <c r="C44" s="122">
        <v>25115197.129999992</v>
      </c>
      <c r="D44" s="477">
        <v>30075847.449999992</v>
      </c>
      <c r="E44" s="477">
        <v>37912818.020000003</v>
      </c>
      <c r="F44" s="477">
        <v>27545624.259999998</v>
      </c>
      <c r="G44" s="472">
        <v>18080641.159999993</v>
      </c>
      <c r="H44" s="450">
        <v>32102053.259999998</v>
      </c>
      <c r="I44" s="450">
        <v>44296491.939999983</v>
      </c>
      <c r="J44" s="450">
        <v>32119949.209999997</v>
      </c>
      <c r="K44" s="450">
        <v>30898164.200000003</v>
      </c>
      <c r="L44" s="450">
        <v>31319416.699999996</v>
      </c>
      <c r="M44" s="473"/>
      <c r="N44" s="465"/>
      <c r="O44" s="465"/>
      <c r="P44" s="465"/>
      <c r="Q44" s="465"/>
      <c r="R44" s="465"/>
      <c r="S44" s="465"/>
      <c r="T44" s="465"/>
    </row>
    <row r="45" spans="1:20" ht="15" x14ac:dyDescent="0.25">
      <c r="A45" s="140" t="s">
        <v>499</v>
      </c>
      <c r="B45" s="122">
        <v>10982815.459999993</v>
      </c>
      <c r="C45" s="122">
        <v>14553544.039999999</v>
      </c>
      <c r="D45" s="477">
        <v>18670393.109999992</v>
      </c>
      <c r="E45" s="477">
        <v>20897868.690000005</v>
      </c>
      <c r="F45" s="477">
        <v>14951917.119999999</v>
      </c>
      <c r="G45" s="472">
        <v>14050203.010000002</v>
      </c>
      <c r="H45" s="450">
        <v>26887617.290000007</v>
      </c>
      <c r="I45" s="450">
        <v>25050601.439999998</v>
      </c>
      <c r="J45" s="450">
        <v>18726605.330000002</v>
      </c>
      <c r="K45" s="450">
        <v>22080482.780000005</v>
      </c>
      <c r="L45" s="450">
        <v>23174722.650000006</v>
      </c>
      <c r="M45" s="473"/>
      <c r="N45" s="465"/>
      <c r="O45" s="465"/>
      <c r="P45" s="465"/>
      <c r="Q45" s="465"/>
      <c r="R45" s="465"/>
      <c r="S45" s="465"/>
      <c r="T45" s="465"/>
    </row>
    <row r="46" spans="1:20" ht="15" x14ac:dyDescent="0.25">
      <c r="A46" s="140" t="s">
        <v>502</v>
      </c>
      <c r="B46" s="122">
        <v>7581012.2099999981</v>
      </c>
      <c r="C46" s="122">
        <v>5115195.51</v>
      </c>
      <c r="D46" s="477">
        <v>4942204.2699999996</v>
      </c>
      <c r="E46" s="477">
        <v>5145003.5899999989</v>
      </c>
      <c r="F46" s="477">
        <v>4912752.0900000008</v>
      </c>
      <c r="G46" s="472">
        <v>3472204.84</v>
      </c>
      <c r="H46" s="450">
        <v>4532646.41</v>
      </c>
      <c r="I46" s="450">
        <v>5391846.2000000002</v>
      </c>
      <c r="J46" s="450">
        <v>6012225.6300000008</v>
      </c>
      <c r="K46" s="450">
        <v>8996058.7400000021</v>
      </c>
      <c r="L46" s="450">
        <v>9070614.7700000014</v>
      </c>
      <c r="M46" s="473"/>
      <c r="N46" s="465"/>
      <c r="O46" s="465"/>
      <c r="P46" s="465"/>
      <c r="Q46" s="465"/>
      <c r="R46" s="465"/>
      <c r="S46" s="465"/>
      <c r="T46" s="465"/>
    </row>
    <row r="47" spans="1:20" ht="12.75" x14ac:dyDescent="0.2">
      <c r="A47" s="140" t="s">
        <v>505</v>
      </c>
      <c r="B47" s="122">
        <v>2043013.6900000011</v>
      </c>
      <c r="C47" s="122">
        <v>2101637.0300000003</v>
      </c>
      <c r="D47" s="477">
        <v>4617777.3600000031</v>
      </c>
      <c r="E47" s="477">
        <v>8015600.6800000006</v>
      </c>
      <c r="F47" s="477">
        <v>2870467.6599999988</v>
      </c>
      <c r="G47" s="472">
        <v>1864809.4</v>
      </c>
      <c r="H47" s="450">
        <v>0</v>
      </c>
      <c r="I47" s="450">
        <v>125412.68000000004</v>
      </c>
      <c r="J47" s="450">
        <v>2106458.58</v>
      </c>
      <c r="K47" s="450">
        <v>3257053.23</v>
      </c>
      <c r="L47" s="450">
        <v>3033183.88</v>
      </c>
      <c r="M47" s="465"/>
      <c r="N47" s="465"/>
      <c r="O47" s="465"/>
      <c r="P47" s="465"/>
      <c r="Q47" s="465"/>
      <c r="R47" s="465"/>
      <c r="S47" s="465"/>
      <c r="T47" s="465"/>
    </row>
    <row r="48" spans="1:20" ht="12.75" x14ac:dyDescent="0.2">
      <c r="A48" s="140" t="s">
        <v>501</v>
      </c>
      <c r="B48" s="122">
        <v>311983.15999999992</v>
      </c>
      <c r="C48" s="122">
        <v>649624.65000000014</v>
      </c>
      <c r="D48" s="477">
        <v>456410.10999999993</v>
      </c>
      <c r="E48" s="477">
        <v>768670.29</v>
      </c>
      <c r="F48" s="477">
        <v>1024823.6399999997</v>
      </c>
      <c r="G48" s="472">
        <v>746932.99</v>
      </c>
      <c r="H48" s="450">
        <v>966898.81999999983</v>
      </c>
      <c r="I48" s="450">
        <v>1364664.8199999998</v>
      </c>
      <c r="J48" s="450">
        <v>1359913.4499999997</v>
      </c>
      <c r="K48" s="450">
        <v>1276476.58</v>
      </c>
      <c r="L48" s="450">
        <v>897191.56</v>
      </c>
      <c r="M48" s="465"/>
      <c r="N48" s="465"/>
      <c r="O48" s="465"/>
      <c r="P48" s="465"/>
      <c r="Q48" s="465"/>
      <c r="R48" s="465"/>
      <c r="S48" s="465"/>
      <c r="T48" s="465"/>
    </row>
    <row r="49" spans="1:20" ht="15" x14ac:dyDescent="0.25">
      <c r="A49" s="140" t="s">
        <v>506</v>
      </c>
      <c r="B49" s="122">
        <v>0</v>
      </c>
      <c r="C49" s="122">
        <v>0</v>
      </c>
      <c r="D49" s="477">
        <v>0</v>
      </c>
      <c r="E49" s="477">
        <v>0</v>
      </c>
      <c r="F49" s="477">
        <v>0</v>
      </c>
      <c r="G49" s="477">
        <v>0</v>
      </c>
      <c r="H49" s="450">
        <v>2300842.2099999995</v>
      </c>
      <c r="I49" s="450">
        <v>2168900.0199999996</v>
      </c>
      <c r="J49" s="450">
        <v>2168901.77</v>
      </c>
      <c r="K49" s="450">
        <v>2198571.52</v>
      </c>
      <c r="L49" s="450">
        <v>790652.63000000012</v>
      </c>
      <c r="M49" s="473"/>
      <c r="N49" s="465"/>
      <c r="O49" s="465"/>
      <c r="P49" s="465"/>
      <c r="Q49" s="465"/>
      <c r="R49" s="465"/>
      <c r="S49" s="465"/>
      <c r="T49" s="465"/>
    </row>
    <row r="50" spans="1:20" ht="15" x14ac:dyDescent="0.25">
      <c r="A50" s="140" t="s">
        <v>504</v>
      </c>
      <c r="B50" s="122">
        <v>308713.43999999994</v>
      </c>
      <c r="C50" s="122">
        <v>266208.89999999997</v>
      </c>
      <c r="D50" s="477">
        <v>267523.19000000006</v>
      </c>
      <c r="E50" s="477">
        <v>248601.83</v>
      </c>
      <c r="F50" s="477">
        <v>236628.35999999984</v>
      </c>
      <c r="G50" s="472">
        <v>125551.05</v>
      </c>
      <c r="H50" s="450">
        <v>384904.28000000009</v>
      </c>
      <c r="I50" s="450">
        <v>442206.84000000032</v>
      </c>
      <c r="J50" s="450">
        <v>429659.93000000005</v>
      </c>
      <c r="K50" s="450">
        <v>465643.66000000003</v>
      </c>
      <c r="L50" s="450">
        <v>356846.97</v>
      </c>
      <c r="M50" s="473"/>
      <c r="N50" s="465"/>
      <c r="O50" s="465"/>
      <c r="P50" s="465"/>
      <c r="Q50" s="465"/>
      <c r="R50" s="465"/>
      <c r="S50" s="465"/>
      <c r="T50" s="465"/>
    </row>
    <row r="51" spans="1:20" ht="15" x14ac:dyDescent="0.25">
      <c r="A51" s="140" t="s">
        <v>507</v>
      </c>
      <c r="B51" s="122">
        <v>78.919999999999987</v>
      </c>
      <c r="C51" s="122">
        <v>65.020000000000024</v>
      </c>
      <c r="D51" s="477">
        <v>66.569999999999993</v>
      </c>
      <c r="E51" s="477">
        <v>15.779999999999998</v>
      </c>
      <c r="F51" s="477">
        <v>496.69000000000028</v>
      </c>
      <c r="G51" s="472">
        <v>0</v>
      </c>
      <c r="H51" s="450">
        <v>0</v>
      </c>
      <c r="I51" s="450">
        <v>0</v>
      </c>
      <c r="J51" s="450">
        <v>0</v>
      </c>
      <c r="K51" s="450">
        <v>0</v>
      </c>
      <c r="L51" s="450">
        <v>0</v>
      </c>
      <c r="M51" s="473"/>
      <c r="N51" s="465"/>
      <c r="O51" s="465"/>
      <c r="P51" s="465"/>
      <c r="Q51" s="465"/>
      <c r="R51" s="465"/>
      <c r="S51" s="465"/>
      <c r="T51" s="465"/>
    </row>
    <row r="52" spans="1:20" ht="15" x14ac:dyDescent="0.25">
      <c r="A52" s="140" t="s">
        <v>511</v>
      </c>
      <c r="B52" s="122">
        <v>0</v>
      </c>
      <c r="C52" s="122">
        <v>0</v>
      </c>
      <c r="D52" s="477">
        <v>0</v>
      </c>
      <c r="E52" s="477">
        <v>0</v>
      </c>
      <c r="F52" s="477">
        <v>0</v>
      </c>
      <c r="G52" s="472">
        <v>0</v>
      </c>
      <c r="H52" s="450">
        <v>0</v>
      </c>
      <c r="I52" s="450">
        <v>0</v>
      </c>
      <c r="J52" s="450">
        <v>0</v>
      </c>
      <c r="K52" s="450">
        <v>0</v>
      </c>
      <c r="L52" s="450">
        <v>0</v>
      </c>
      <c r="M52" s="473"/>
      <c r="N52" s="465"/>
      <c r="O52" s="465"/>
      <c r="P52" s="465"/>
      <c r="Q52" s="465"/>
      <c r="R52" s="465"/>
      <c r="S52" s="465"/>
      <c r="T52" s="465"/>
    </row>
    <row r="53" spans="1:20" ht="15" x14ac:dyDescent="0.25">
      <c r="A53" s="140" t="s">
        <v>508</v>
      </c>
      <c r="B53" s="122">
        <v>0</v>
      </c>
      <c r="C53" s="122">
        <v>0</v>
      </c>
      <c r="D53" s="477">
        <v>0</v>
      </c>
      <c r="E53" s="477">
        <v>0</v>
      </c>
      <c r="F53" s="477">
        <v>0</v>
      </c>
      <c r="G53" s="477">
        <v>0</v>
      </c>
      <c r="H53" s="450">
        <v>0</v>
      </c>
      <c r="I53" s="450">
        <v>0</v>
      </c>
      <c r="J53" s="450">
        <v>0</v>
      </c>
      <c r="K53" s="450">
        <v>0</v>
      </c>
      <c r="L53" s="450">
        <v>0</v>
      </c>
      <c r="M53" s="473"/>
      <c r="N53" s="465"/>
      <c r="O53" s="465"/>
      <c r="P53" s="465"/>
      <c r="Q53" s="465"/>
      <c r="R53" s="465"/>
      <c r="S53" s="465"/>
      <c r="T53" s="465"/>
    </row>
    <row r="54" spans="1:20" ht="15" x14ac:dyDescent="0.25">
      <c r="A54" s="140" t="s">
        <v>503</v>
      </c>
      <c r="B54" s="122">
        <v>0</v>
      </c>
      <c r="C54" s="122">
        <v>0</v>
      </c>
      <c r="D54" s="477">
        <v>0</v>
      </c>
      <c r="E54" s="477">
        <v>0</v>
      </c>
      <c r="F54" s="477">
        <v>0</v>
      </c>
      <c r="G54" s="477">
        <v>0</v>
      </c>
      <c r="H54" s="450">
        <v>0</v>
      </c>
      <c r="I54" s="450">
        <v>0</v>
      </c>
      <c r="J54" s="450">
        <v>0</v>
      </c>
      <c r="K54" s="450">
        <v>0</v>
      </c>
      <c r="L54" s="450">
        <v>0</v>
      </c>
      <c r="M54" s="473"/>
      <c r="N54" s="465"/>
      <c r="O54" s="465"/>
      <c r="P54" s="465"/>
      <c r="Q54" s="465"/>
      <c r="R54" s="465"/>
      <c r="S54" s="465"/>
      <c r="T54" s="465"/>
    </row>
    <row r="55" spans="1:20" ht="12.75" x14ac:dyDescent="0.2">
      <c r="A55" s="140" t="s">
        <v>509</v>
      </c>
      <c r="B55" s="122">
        <v>0</v>
      </c>
      <c r="C55" s="122">
        <v>0</v>
      </c>
      <c r="D55" s="477">
        <v>0</v>
      </c>
      <c r="E55" s="477">
        <v>0</v>
      </c>
      <c r="F55" s="477">
        <v>0</v>
      </c>
      <c r="G55" s="477">
        <v>0</v>
      </c>
      <c r="H55" s="450">
        <v>0</v>
      </c>
      <c r="I55" s="450">
        <v>0</v>
      </c>
      <c r="J55" s="450">
        <v>0</v>
      </c>
      <c r="K55" s="450">
        <v>0</v>
      </c>
      <c r="L55" s="450">
        <v>0</v>
      </c>
      <c r="M55" s="465"/>
      <c r="N55" s="465"/>
      <c r="O55" s="465"/>
      <c r="P55" s="465"/>
      <c r="Q55" s="465"/>
      <c r="R55" s="465"/>
      <c r="S55" s="465"/>
      <c r="T55" s="465"/>
    </row>
    <row r="56" spans="1:20" ht="13.5" thickBot="1" x14ac:dyDescent="0.25">
      <c r="A56" s="140" t="s">
        <v>510</v>
      </c>
      <c r="B56" s="122">
        <v>0</v>
      </c>
      <c r="C56" s="122">
        <v>0</v>
      </c>
      <c r="D56" s="477">
        <v>0</v>
      </c>
      <c r="E56" s="477">
        <v>0</v>
      </c>
      <c r="F56" s="477">
        <v>0</v>
      </c>
      <c r="G56" s="472">
        <v>0</v>
      </c>
      <c r="H56" s="450">
        <v>0</v>
      </c>
      <c r="I56" s="450">
        <v>0</v>
      </c>
      <c r="J56" s="450">
        <v>0</v>
      </c>
      <c r="K56" s="450">
        <v>0</v>
      </c>
      <c r="L56" s="450">
        <v>0</v>
      </c>
      <c r="M56" s="465"/>
      <c r="N56" s="465"/>
      <c r="O56" s="465"/>
      <c r="P56" s="465"/>
      <c r="Q56" s="465"/>
      <c r="R56" s="465"/>
      <c r="S56" s="465"/>
      <c r="T56" s="465"/>
    </row>
    <row r="57" spans="1:20" ht="26.25" thickBot="1" x14ac:dyDescent="0.25">
      <c r="A57" s="478" t="s">
        <v>515</v>
      </c>
      <c r="B57" s="471">
        <f t="shared" ref="B57:L57" si="1">SUM(B58:B82)</f>
        <v>212705967.37139806</v>
      </c>
      <c r="C57" s="471">
        <f t="shared" si="1"/>
        <v>245753693.47996098</v>
      </c>
      <c r="D57" s="471">
        <f t="shared" si="1"/>
        <v>216697183.52330828</v>
      </c>
      <c r="E57" s="471">
        <f t="shared" si="1"/>
        <v>216094965.13043004</v>
      </c>
      <c r="F57" s="471">
        <f t="shared" si="1"/>
        <v>238632296.82879466</v>
      </c>
      <c r="G57" s="471">
        <f t="shared" si="1"/>
        <v>264916668.85231236</v>
      </c>
      <c r="H57" s="471">
        <f t="shared" si="1"/>
        <v>294236611.05583221</v>
      </c>
      <c r="I57" s="471">
        <f t="shared" si="1"/>
        <v>296061536.1736241</v>
      </c>
      <c r="J57" s="471">
        <f t="shared" si="1"/>
        <v>282105401.38698584</v>
      </c>
      <c r="K57" s="471">
        <f t="shared" si="1"/>
        <v>303738554.63805079</v>
      </c>
      <c r="L57" s="471">
        <f t="shared" si="1"/>
        <v>101360825.686959</v>
      </c>
      <c r="M57" s="465"/>
      <c r="N57" s="465"/>
      <c r="O57" s="465"/>
      <c r="P57" s="465"/>
      <c r="Q57" s="465"/>
      <c r="R57" s="465"/>
      <c r="S57" s="465"/>
      <c r="T57" s="465"/>
    </row>
    <row r="58" spans="1:20" ht="15" x14ac:dyDescent="0.25">
      <c r="A58" s="140" t="s">
        <v>488</v>
      </c>
      <c r="B58" s="122">
        <v>26527763.258288689</v>
      </c>
      <c r="C58" s="122">
        <v>32462472.403209891</v>
      </c>
      <c r="D58" s="122">
        <v>27959265.008889921</v>
      </c>
      <c r="E58" s="122">
        <v>29174524.286010001</v>
      </c>
      <c r="F58" s="122">
        <v>43666224.359411955</v>
      </c>
      <c r="G58" s="122">
        <v>52681374.439384423</v>
      </c>
      <c r="H58" s="450">
        <v>52271682.962005191</v>
      </c>
      <c r="I58" s="450">
        <v>56595615.336610854</v>
      </c>
      <c r="J58" s="450">
        <v>56279204.985707022</v>
      </c>
      <c r="K58" s="450">
        <v>55929576.171165451</v>
      </c>
      <c r="L58" s="450">
        <v>11313803.357853744</v>
      </c>
      <c r="M58" s="479"/>
      <c r="N58" s="465"/>
      <c r="O58" s="465"/>
      <c r="P58" s="465"/>
      <c r="Q58" s="465"/>
      <c r="R58" s="465"/>
      <c r="S58" s="465"/>
      <c r="T58" s="465"/>
    </row>
    <row r="59" spans="1:20" ht="15" x14ac:dyDescent="0.25">
      <c r="A59" s="140" t="s">
        <v>498</v>
      </c>
      <c r="B59" s="122">
        <v>15654212.398112239</v>
      </c>
      <c r="C59" s="122">
        <v>18211836.718055543</v>
      </c>
      <c r="D59" s="122">
        <v>15632934.720130851</v>
      </c>
      <c r="E59" s="122">
        <v>14913870.52916</v>
      </c>
      <c r="F59" s="122">
        <v>15896304.342051039</v>
      </c>
      <c r="G59" s="122">
        <v>16295265.535527522</v>
      </c>
      <c r="H59" s="450">
        <v>21399647.574266635</v>
      </c>
      <c r="I59" s="450">
        <v>17402362.774366558</v>
      </c>
      <c r="J59" s="450">
        <v>17009150.353523698</v>
      </c>
      <c r="K59" s="450">
        <v>25581043.966908168</v>
      </c>
      <c r="L59" s="450">
        <v>8960268.814091742</v>
      </c>
      <c r="M59" s="479"/>
      <c r="N59" s="465"/>
      <c r="O59" s="465"/>
      <c r="P59" s="465"/>
      <c r="Q59" s="465"/>
      <c r="R59" s="465"/>
      <c r="S59" s="465"/>
      <c r="T59" s="465"/>
    </row>
    <row r="60" spans="1:20" ht="15" x14ac:dyDescent="0.25">
      <c r="A60" s="140" t="s">
        <v>493</v>
      </c>
      <c r="B60" s="122">
        <v>16682466.042051144</v>
      </c>
      <c r="C60" s="122">
        <v>18461404.332052</v>
      </c>
      <c r="D60" s="122">
        <v>17488700.072632734</v>
      </c>
      <c r="E60" s="122">
        <v>15512071.786870001</v>
      </c>
      <c r="F60" s="122">
        <v>15532475.287670655</v>
      </c>
      <c r="G60" s="122">
        <v>18661755.239467923</v>
      </c>
      <c r="H60" s="450">
        <v>19728703.35033948</v>
      </c>
      <c r="I60" s="450">
        <v>16884836.630902734</v>
      </c>
      <c r="J60" s="450">
        <v>16964346.014076527</v>
      </c>
      <c r="K60" s="450">
        <v>21556039.035597317</v>
      </c>
      <c r="L60" s="450">
        <v>8726290.1406708788</v>
      </c>
      <c r="M60" s="479"/>
      <c r="N60" s="465"/>
      <c r="O60" s="465"/>
      <c r="P60" s="465"/>
      <c r="Q60" s="465"/>
      <c r="R60" s="465"/>
      <c r="S60" s="465"/>
      <c r="T60" s="465"/>
    </row>
    <row r="61" spans="1:20" ht="15" x14ac:dyDescent="0.25">
      <c r="A61" s="140" t="s">
        <v>497</v>
      </c>
      <c r="B61" s="122">
        <v>13896397.96626918</v>
      </c>
      <c r="C61" s="122">
        <v>15740318.953214314</v>
      </c>
      <c r="D61" s="122">
        <v>15201708.287976569</v>
      </c>
      <c r="E61" s="122">
        <v>16201062.345720001</v>
      </c>
      <c r="F61" s="122">
        <v>13215098.534653703</v>
      </c>
      <c r="G61" s="122">
        <v>18714630.825198788</v>
      </c>
      <c r="H61" s="450">
        <v>21709324.795177195</v>
      </c>
      <c r="I61" s="450">
        <v>24726512.739873204</v>
      </c>
      <c r="J61" s="450">
        <v>22793481.670583814</v>
      </c>
      <c r="K61" s="450">
        <v>18888973.909508314</v>
      </c>
      <c r="L61" s="450">
        <v>8123532.2623344455</v>
      </c>
      <c r="M61" s="479"/>
      <c r="N61" s="465"/>
      <c r="O61" s="465"/>
      <c r="P61" s="465"/>
      <c r="Q61" s="465"/>
      <c r="R61" s="465"/>
      <c r="S61" s="465"/>
      <c r="T61" s="465"/>
    </row>
    <row r="62" spans="1:20" ht="15" x14ac:dyDescent="0.25">
      <c r="A62" s="140" t="s">
        <v>487</v>
      </c>
      <c r="B62" s="122">
        <v>16510999.757767294</v>
      </c>
      <c r="C62" s="122">
        <v>19683843.574011721</v>
      </c>
      <c r="D62" s="122">
        <v>16116486.397203699</v>
      </c>
      <c r="E62" s="122">
        <v>16401537.732279997</v>
      </c>
      <c r="F62" s="122">
        <v>18147321.062017605</v>
      </c>
      <c r="G62" s="122">
        <v>19704941.029119894</v>
      </c>
      <c r="H62" s="450">
        <v>21065367.556276254</v>
      </c>
      <c r="I62" s="450">
        <v>22160450.861404005</v>
      </c>
      <c r="J62" s="450">
        <v>22649382.240080178</v>
      </c>
      <c r="K62" s="450">
        <v>26653565.870024364</v>
      </c>
      <c r="L62" s="450">
        <v>7983483.3650084436</v>
      </c>
      <c r="M62" s="479"/>
      <c r="N62" s="465"/>
      <c r="O62" s="465"/>
      <c r="P62" s="465"/>
      <c r="Q62" s="465"/>
      <c r="R62" s="465"/>
      <c r="S62" s="465"/>
      <c r="T62" s="465"/>
    </row>
    <row r="63" spans="1:20" ht="15" x14ac:dyDescent="0.25">
      <c r="A63" s="140" t="s">
        <v>502</v>
      </c>
      <c r="B63" s="122">
        <v>10155155.615577022</v>
      </c>
      <c r="C63" s="122">
        <v>11177844.496441996</v>
      </c>
      <c r="D63" s="122">
        <v>9931709.5440530144</v>
      </c>
      <c r="E63" s="122">
        <v>10465394.681899998</v>
      </c>
      <c r="F63" s="122">
        <v>10951174.228597527</v>
      </c>
      <c r="G63" s="122">
        <v>11388882.185074896</v>
      </c>
      <c r="H63" s="450">
        <v>11281842.934488062</v>
      </c>
      <c r="I63" s="450">
        <v>13216896.840057444</v>
      </c>
      <c r="J63" s="450">
        <v>12356888.278022893</v>
      </c>
      <c r="K63" s="450">
        <v>13820597.953507053</v>
      </c>
      <c r="L63" s="450">
        <v>6559706.5321301809</v>
      </c>
      <c r="M63" s="479"/>
      <c r="N63" s="465"/>
      <c r="O63" s="465"/>
      <c r="P63" s="465"/>
      <c r="Q63" s="465"/>
      <c r="R63" s="465"/>
      <c r="S63" s="465"/>
      <c r="T63" s="465"/>
    </row>
    <row r="64" spans="1:20" ht="15" x14ac:dyDescent="0.25">
      <c r="A64" s="140" t="s">
        <v>491</v>
      </c>
      <c r="B64" s="122">
        <v>13947128.395696621</v>
      </c>
      <c r="C64" s="122">
        <v>17399436.363726344</v>
      </c>
      <c r="D64" s="122">
        <v>12359886.652327029</v>
      </c>
      <c r="E64" s="122">
        <v>13724249.13032</v>
      </c>
      <c r="F64" s="122">
        <v>12836415.018931437</v>
      </c>
      <c r="G64" s="122">
        <v>13644766.348202845</v>
      </c>
      <c r="H64" s="450">
        <v>15425769.97469715</v>
      </c>
      <c r="I64" s="450">
        <v>14059977.000674061</v>
      </c>
      <c r="J64" s="450">
        <v>12446283.488965496</v>
      </c>
      <c r="K64" s="450">
        <v>18380505.498988483</v>
      </c>
      <c r="L64" s="450">
        <v>6523896.0792286415</v>
      </c>
      <c r="M64" s="479"/>
      <c r="N64" s="465"/>
      <c r="O64" s="465"/>
      <c r="P64" s="465"/>
      <c r="Q64" s="465"/>
      <c r="R64" s="465"/>
      <c r="S64" s="465"/>
      <c r="T64" s="465"/>
    </row>
    <row r="65" spans="1:20" ht="15" x14ac:dyDescent="0.25">
      <c r="A65" s="140" t="s">
        <v>494</v>
      </c>
      <c r="B65" s="122">
        <v>11144698.454192579</v>
      </c>
      <c r="C65" s="122">
        <v>13118148.777829716</v>
      </c>
      <c r="D65" s="122">
        <v>11564567.970783424</v>
      </c>
      <c r="E65" s="122">
        <v>13437047.261079999</v>
      </c>
      <c r="F65" s="122">
        <v>14248684.110614132</v>
      </c>
      <c r="G65" s="122">
        <v>16183752.304699775</v>
      </c>
      <c r="H65" s="450">
        <v>18071818.87998952</v>
      </c>
      <c r="I65" s="450">
        <v>17056259.310901817</v>
      </c>
      <c r="J65" s="450">
        <v>20359718.923747145</v>
      </c>
      <c r="K65" s="450">
        <v>18503642.437571492</v>
      </c>
      <c r="L65" s="450">
        <v>5736352.7686872147</v>
      </c>
      <c r="M65" s="479"/>
      <c r="N65" s="465"/>
      <c r="O65" s="465"/>
      <c r="P65" s="465"/>
      <c r="Q65" s="465"/>
      <c r="R65" s="465"/>
      <c r="S65" s="465"/>
      <c r="T65" s="465"/>
    </row>
    <row r="66" spans="1:20" ht="15" x14ac:dyDescent="0.25">
      <c r="A66" s="140" t="s">
        <v>499</v>
      </c>
      <c r="B66" s="122">
        <v>11292576.301153459</v>
      </c>
      <c r="C66" s="122">
        <v>11422728.512110028</v>
      </c>
      <c r="D66" s="122">
        <v>11418350.291357087</v>
      </c>
      <c r="E66" s="122">
        <v>11817789.89978</v>
      </c>
      <c r="F66" s="122">
        <v>11148891.77136164</v>
      </c>
      <c r="G66" s="122">
        <v>12261922.551754456</v>
      </c>
      <c r="H66" s="450">
        <v>13349532.512036189</v>
      </c>
      <c r="I66" s="450">
        <v>17458774.332165495</v>
      </c>
      <c r="J66" s="450">
        <v>13737572.486887349</v>
      </c>
      <c r="K66" s="450">
        <v>14454386.149282297</v>
      </c>
      <c r="L66" s="450">
        <v>5372858.9429836832</v>
      </c>
      <c r="M66" s="479"/>
      <c r="N66" s="465"/>
      <c r="O66" s="465"/>
      <c r="P66" s="465"/>
      <c r="Q66" s="465"/>
      <c r="R66" s="465"/>
      <c r="S66" s="465"/>
      <c r="T66" s="465"/>
    </row>
    <row r="67" spans="1:20" ht="15" x14ac:dyDescent="0.25">
      <c r="A67" s="140" t="s">
        <v>492</v>
      </c>
      <c r="B67" s="122">
        <v>4327159.0962397633</v>
      </c>
      <c r="C67" s="122">
        <v>5564880.6971217198</v>
      </c>
      <c r="D67" s="122">
        <v>6776973.5210301504</v>
      </c>
      <c r="E67" s="122">
        <v>6200628.2359000007</v>
      </c>
      <c r="F67" s="122">
        <v>7311743.4605115829</v>
      </c>
      <c r="G67" s="122">
        <v>8982509.613011308</v>
      </c>
      <c r="H67" s="450">
        <v>14347885.648515208</v>
      </c>
      <c r="I67" s="450">
        <v>11925185.83008326</v>
      </c>
      <c r="J67" s="450">
        <v>13499524.82304921</v>
      </c>
      <c r="K67" s="450">
        <v>11769901.62782583</v>
      </c>
      <c r="L67" s="450">
        <v>4662352.3360985285</v>
      </c>
      <c r="M67" s="479"/>
      <c r="N67" s="465"/>
      <c r="O67" s="465"/>
      <c r="P67" s="465"/>
      <c r="Q67" s="465"/>
      <c r="R67" s="465"/>
      <c r="S67" s="465"/>
      <c r="T67" s="465"/>
    </row>
    <row r="68" spans="1:20" ht="15" x14ac:dyDescent="0.25">
      <c r="A68" s="140" t="s">
        <v>501</v>
      </c>
      <c r="B68" s="122">
        <v>8754828.0499116834</v>
      </c>
      <c r="C68" s="122">
        <v>8100714.8639342664</v>
      </c>
      <c r="D68" s="122">
        <v>8267810.8664689353</v>
      </c>
      <c r="E68" s="122">
        <v>8172931.2445999999</v>
      </c>
      <c r="F68" s="122">
        <v>7771425.4589981763</v>
      </c>
      <c r="G68" s="122">
        <v>9304277.0487393383</v>
      </c>
      <c r="H68" s="450">
        <v>9574625.7776067629</v>
      </c>
      <c r="I68" s="450">
        <v>7655384.8702827776</v>
      </c>
      <c r="J68" s="450">
        <v>9854301.6278018672</v>
      </c>
      <c r="K68" s="450">
        <v>8306326.8700966723</v>
      </c>
      <c r="L68" s="450">
        <v>4207407.059457819</v>
      </c>
      <c r="M68" s="479"/>
      <c r="N68" s="465"/>
      <c r="O68" s="465"/>
      <c r="P68" s="465"/>
      <c r="Q68" s="465"/>
      <c r="R68" s="465"/>
      <c r="S68" s="465"/>
      <c r="T68" s="465"/>
    </row>
    <row r="69" spans="1:20" ht="15" x14ac:dyDescent="0.25">
      <c r="A69" s="140" t="s">
        <v>496</v>
      </c>
      <c r="B69" s="122">
        <v>8915336.5531666819</v>
      </c>
      <c r="C69" s="122">
        <v>11907866.18277155</v>
      </c>
      <c r="D69" s="122">
        <v>12016793.241489362</v>
      </c>
      <c r="E69" s="122">
        <v>11124462.41904</v>
      </c>
      <c r="F69" s="122">
        <v>10598707.331289152</v>
      </c>
      <c r="G69" s="122">
        <v>11767573.440949306</v>
      </c>
      <c r="H69" s="450">
        <v>13533336.703584502</v>
      </c>
      <c r="I69" s="450">
        <v>13366345.134937322</v>
      </c>
      <c r="J69" s="450">
        <v>11121770.682517318</v>
      </c>
      <c r="K69" s="450">
        <v>11396853.988811752</v>
      </c>
      <c r="L69" s="450">
        <v>4207102.6951073157</v>
      </c>
      <c r="M69" s="479"/>
      <c r="N69" s="465"/>
      <c r="O69" s="465"/>
      <c r="P69" s="465"/>
      <c r="Q69" s="465"/>
      <c r="R69" s="465"/>
      <c r="S69" s="465"/>
      <c r="T69" s="465"/>
    </row>
    <row r="70" spans="1:20" ht="15" x14ac:dyDescent="0.25">
      <c r="A70" s="140" t="s">
        <v>495</v>
      </c>
      <c r="B70" s="122">
        <v>17973282.824283037</v>
      </c>
      <c r="C70" s="122">
        <v>22651504.788073156</v>
      </c>
      <c r="D70" s="122">
        <v>15467683.312882299</v>
      </c>
      <c r="E70" s="122">
        <v>15261391.785</v>
      </c>
      <c r="F70" s="122">
        <v>17109719.613297656</v>
      </c>
      <c r="G70" s="122">
        <v>14656066.931657255</v>
      </c>
      <c r="H70" s="450">
        <v>17000906.373179011</v>
      </c>
      <c r="I70" s="450">
        <v>19100367.350772895</v>
      </c>
      <c r="J70" s="450">
        <v>15169974.816499777</v>
      </c>
      <c r="K70" s="450">
        <v>15480222.821712269</v>
      </c>
      <c r="L70" s="450">
        <v>4151139.0765102534</v>
      </c>
      <c r="M70" s="479"/>
      <c r="N70" s="465"/>
      <c r="O70" s="465"/>
      <c r="P70" s="465"/>
      <c r="Q70" s="465"/>
      <c r="R70" s="465"/>
      <c r="S70" s="465"/>
      <c r="T70" s="465"/>
    </row>
    <row r="71" spans="1:20" ht="15" x14ac:dyDescent="0.25">
      <c r="A71" s="140" t="s">
        <v>489</v>
      </c>
      <c r="B71" s="122">
        <v>7419035.3115148414</v>
      </c>
      <c r="C71" s="122">
        <v>7160544.5188106615</v>
      </c>
      <c r="D71" s="122">
        <v>7797338.1480682166</v>
      </c>
      <c r="E71" s="122">
        <v>6384746.2539000008</v>
      </c>
      <c r="F71" s="122">
        <v>6875117.6071777344</v>
      </c>
      <c r="G71" s="122">
        <v>6453295.475290304</v>
      </c>
      <c r="H71" s="450">
        <v>7495506.9057344627</v>
      </c>
      <c r="I71" s="450">
        <v>7129236.3500367738</v>
      </c>
      <c r="J71" s="450">
        <v>6675799.4738550298</v>
      </c>
      <c r="K71" s="450">
        <v>8382032.634434511</v>
      </c>
      <c r="L71" s="450">
        <v>3020058.95637612</v>
      </c>
      <c r="M71" s="479"/>
      <c r="N71" s="465"/>
      <c r="O71" s="465"/>
      <c r="P71" s="465"/>
      <c r="Q71" s="465"/>
      <c r="R71" s="465"/>
      <c r="S71" s="465"/>
      <c r="T71" s="465"/>
    </row>
    <row r="72" spans="1:20" s="127" customFormat="1" ht="15" x14ac:dyDescent="0.25">
      <c r="A72" s="140" t="s">
        <v>500</v>
      </c>
      <c r="B72" s="122">
        <v>7338773.5853795037</v>
      </c>
      <c r="C72" s="122">
        <v>9317429.3073072005</v>
      </c>
      <c r="D72" s="122">
        <v>6912332.9288437767</v>
      </c>
      <c r="E72" s="122">
        <v>6640309.8533200007</v>
      </c>
      <c r="F72" s="122">
        <v>9051325.219025854</v>
      </c>
      <c r="G72" s="122">
        <v>9826174.5892172437</v>
      </c>
      <c r="H72" s="450">
        <v>12725557.712012535</v>
      </c>
      <c r="I72" s="450">
        <v>9915591.4550507572</v>
      </c>
      <c r="J72" s="450">
        <v>7621921.1575731682</v>
      </c>
      <c r="K72" s="450">
        <v>7405981.7369640442</v>
      </c>
      <c r="L72" s="450">
        <v>2952381.3486192292</v>
      </c>
      <c r="M72" s="569"/>
      <c r="N72" s="570"/>
      <c r="O72" s="570"/>
      <c r="P72" s="570"/>
      <c r="Q72" s="570"/>
      <c r="R72" s="570"/>
      <c r="S72" s="570"/>
      <c r="T72" s="570"/>
    </row>
    <row r="73" spans="1:20" ht="15" x14ac:dyDescent="0.25">
      <c r="A73" s="140" t="s">
        <v>490</v>
      </c>
      <c r="B73" s="122">
        <v>6146283.3878400279</v>
      </c>
      <c r="C73" s="122">
        <v>6924185.8652621405</v>
      </c>
      <c r="D73" s="122">
        <v>6793918.232124758</v>
      </c>
      <c r="E73" s="122">
        <v>7126638.9470999995</v>
      </c>
      <c r="F73" s="122">
        <v>6606660.0885816664</v>
      </c>
      <c r="G73" s="122">
        <v>5856255.6990928901</v>
      </c>
      <c r="H73" s="450">
        <v>5426134.9286909755</v>
      </c>
      <c r="I73" s="450">
        <v>7905973.3459119704</v>
      </c>
      <c r="J73" s="450">
        <v>7843085.0286713019</v>
      </c>
      <c r="K73" s="450">
        <v>8265414.1953781489</v>
      </c>
      <c r="L73" s="450">
        <v>2609045.1708566584</v>
      </c>
      <c r="M73" s="479"/>
      <c r="N73" s="465"/>
      <c r="O73" s="465"/>
      <c r="P73" s="465"/>
      <c r="Q73" s="465"/>
      <c r="R73" s="465"/>
      <c r="S73" s="465"/>
      <c r="T73" s="465"/>
    </row>
    <row r="74" spans="1:20" ht="15" x14ac:dyDescent="0.25">
      <c r="A74" s="140" t="s">
        <v>505</v>
      </c>
      <c r="B74" s="122">
        <v>3619655.1894042939</v>
      </c>
      <c r="C74" s="122">
        <v>3468787.9084286848</v>
      </c>
      <c r="D74" s="122">
        <v>3067174.3474964569</v>
      </c>
      <c r="E74" s="122">
        <v>3213332.7346199998</v>
      </c>
      <c r="F74" s="122">
        <v>5048936.4432364823</v>
      </c>
      <c r="G74" s="122">
        <v>4834613.0972104361</v>
      </c>
      <c r="H74" s="450">
        <v>5857706.0208925996</v>
      </c>
      <c r="I74" s="450">
        <v>7147844.3497423837</v>
      </c>
      <c r="J74" s="450">
        <v>5332206.0930020679</v>
      </c>
      <c r="K74" s="450">
        <v>7792753.4102657968</v>
      </c>
      <c r="L74" s="450">
        <v>2375788.6630373732</v>
      </c>
      <c r="M74" s="479"/>
      <c r="N74" s="465"/>
      <c r="O74" s="465"/>
      <c r="P74" s="465"/>
      <c r="Q74" s="465"/>
      <c r="R74" s="465"/>
      <c r="S74" s="465"/>
      <c r="T74" s="465"/>
    </row>
    <row r="75" spans="1:20" ht="15" x14ac:dyDescent="0.25">
      <c r="A75" s="140" t="s">
        <v>506</v>
      </c>
      <c r="B75" s="122">
        <v>2887239.3978900001</v>
      </c>
      <c r="C75" s="122">
        <v>3057114.5808000001</v>
      </c>
      <c r="D75" s="122">
        <v>2919616.7758999998</v>
      </c>
      <c r="E75" s="122">
        <v>2477044.44233</v>
      </c>
      <c r="F75" s="122">
        <v>2311459.6408615285</v>
      </c>
      <c r="G75" s="122">
        <v>2723459.4861216168</v>
      </c>
      <c r="H75" s="450">
        <v>2868128.453279472</v>
      </c>
      <c r="I75" s="450">
        <v>2937865.1047025807</v>
      </c>
      <c r="J75" s="450">
        <v>3168973.3559589921</v>
      </c>
      <c r="K75" s="450">
        <v>3044743.0069282134</v>
      </c>
      <c r="L75" s="450">
        <v>1047807.3906501203</v>
      </c>
      <c r="M75" s="479"/>
      <c r="N75" s="465"/>
      <c r="O75" s="465"/>
      <c r="P75" s="465"/>
      <c r="Q75" s="465"/>
      <c r="R75" s="465"/>
      <c r="S75" s="465"/>
      <c r="T75" s="465"/>
    </row>
    <row r="76" spans="1:20" ht="15" x14ac:dyDescent="0.25">
      <c r="A76" s="140" t="s">
        <v>504</v>
      </c>
      <c r="B76" s="122">
        <v>1041815.14417</v>
      </c>
      <c r="C76" s="122">
        <v>1404917.8751999999</v>
      </c>
      <c r="D76" s="122">
        <v>1136024.4621000001</v>
      </c>
      <c r="E76" s="122">
        <v>968765.21325000003</v>
      </c>
      <c r="F76" s="122">
        <v>1519724.398977489</v>
      </c>
      <c r="G76" s="122">
        <v>1449250.9675817706</v>
      </c>
      <c r="H76" s="450">
        <v>2008191.6852615231</v>
      </c>
      <c r="I76" s="450">
        <v>1547724.658759695</v>
      </c>
      <c r="J76" s="450">
        <v>1339656.1529704728</v>
      </c>
      <c r="K76" s="450">
        <v>1140300.8200155681</v>
      </c>
      <c r="L76" s="450">
        <v>954155.53344044473</v>
      </c>
      <c r="M76" s="479"/>
      <c r="N76" s="465"/>
      <c r="O76" s="465"/>
      <c r="P76" s="465"/>
      <c r="Q76" s="465"/>
      <c r="R76" s="465"/>
      <c r="S76" s="465"/>
      <c r="T76" s="465"/>
    </row>
    <row r="77" spans="1:20" ht="15" x14ac:dyDescent="0.25">
      <c r="A77" s="140" t="s">
        <v>503</v>
      </c>
      <c r="B77" s="122">
        <v>5606989.0631299997</v>
      </c>
      <c r="C77" s="122">
        <v>6686304.4079999998</v>
      </c>
      <c r="D77" s="122">
        <v>5663052.8317000009</v>
      </c>
      <c r="E77" s="122">
        <v>4769212.3398500001</v>
      </c>
      <c r="F77" s="122">
        <v>4462438.3670402812</v>
      </c>
      <c r="G77" s="122">
        <v>5687389.6456776354</v>
      </c>
      <c r="H77" s="450">
        <v>3863782.0252467599</v>
      </c>
      <c r="I77" s="450">
        <v>4547433.2491905801</v>
      </c>
      <c r="J77" s="450">
        <v>3721045.833020451</v>
      </c>
      <c r="K77" s="450">
        <v>3639917.452289185</v>
      </c>
      <c r="L77" s="450">
        <v>696221.61646476784</v>
      </c>
      <c r="M77" s="479"/>
      <c r="N77" s="465"/>
      <c r="O77" s="465"/>
      <c r="P77" s="465"/>
      <c r="Q77" s="465"/>
      <c r="R77" s="465"/>
      <c r="S77" s="465"/>
      <c r="T77" s="465"/>
    </row>
    <row r="78" spans="1:20" ht="15" x14ac:dyDescent="0.25">
      <c r="A78" s="140" t="s">
        <v>507</v>
      </c>
      <c r="B78" s="122">
        <v>2232758.1492499998</v>
      </c>
      <c r="C78" s="122">
        <v>1601155.8191999998</v>
      </c>
      <c r="D78" s="122">
        <v>1953354.5861500001</v>
      </c>
      <c r="E78" s="122">
        <v>1974453.8407799997</v>
      </c>
      <c r="F78" s="122">
        <v>3326069.5681514922</v>
      </c>
      <c r="G78" s="122">
        <v>3234840.5039723478</v>
      </c>
      <c r="H78" s="450">
        <v>4304157.7469679601</v>
      </c>
      <c r="I78" s="450">
        <v>2660206.6527726399</v>
      </c>
      <c r="J78" s="450">
        <v>1561452.7140889622</v>
      </c>
      <c r="K78" s="450">
        <v>2476406.5227423133</v>
      </c>
      <c r="L78" s="450">
        <v>543898.42222739453</v>
      </c>
      <c r="M78" s="479"/>
      <c r="N78" s="465"/>
      <c r="O78" s="465"/>
      <c r="P78" s="465"/>
      <c r="Q78" s="465"/>
      <c r="R78" s="465"/>
      <c r="S78" s="465"/>
      <c r="T78" s="465"/>
    </row>
    <row r="79" spans="1:20" ht="15" x14ac:dyDescent="0.25">
      <c r="A79" s="140" t="s">
        <v>510</v>
      </c>
      <c r="B79" s="122">
        <v>42339.869109999992</v>
      </c>
      <c r="C79" s="122">
        <v>21522.379199999999</v>
      </c>
      <c r="D79" s="122">
        <v>11714.80695</v>
      </c>
      <c r="E79" s="122">
        <v>4561.6499999999996</v>
      </c>
      <c r="F79" s="122">
        <v>98514.900000000009</v>
      </c>
      <c r="G79" s="122">
        <v>152178.15651863316</v>
      </c>
      <c r="H79" s="450">
        <v>437429.05606000003</v>
      </c>
      <c r="I79" s="450">
        <v>348244.761</v>
      </c>
      <c r="J79" s="450">
        <v>285650.96658000001</v>
      </c>
      <c r="K79" s="450">
        <v>408801.83500000002</v>
      </c>
      <c r="L79" s="450">
        <v>348337.18920000002</v>
      </c>
      <c r="M79" s="479"/>
    </row>
    <row r="80" spans="1:20" ht="15" x14ac:dyDescent="0.25">
      <c r="A80" s="568" t="s">
        <v>508</v>
      </c>
      <c r="B80" s="450">
        <v>498347.86392999993</v>
      </c>
      <c r="C80" s="450">
        <v>108743.87999999999</v>
      </c>
      <c r="D80" s="450">
        <v>138607.74124999999</v>
      </c>
      <c r="E80" s="450">
        <v>51698.7</v>
      </c>
      <c r="F80" s="450">
        <v>796532.59656573122</v>
      </c>
      <c r="G80" s="450">
        <v>269317.81776000001</v>
      </c>
      <c r="H80" s="450">
        <v>309691.23983628559</v>
      </c>
      <c r="I80" s="450">
        <v>121183.64303237597</v>
      </c>
      <c r="J80" s="450">
        <v>186559.55300606939</v>
      </c>
      <c r="K80" s="450">
        <v>309150.34533782915</v>
      </c>
      <c r="L80" s="450">
        <v>193114.96659</v>
      </c>
      <c r="M80" s="479"/>
    </row>
    <row r="81" spans="1:13" ht="15" x14ac:dyDescent="0.25">
      <c r="A81" s="140" t="s">
        <v>509</v>
      </c>
      <c r="B81" s="122">
        <v>57491.882610000001</v>
      </c>
      <c r="C81" s="122">
        <v>70308</v>
      </c>
      <c r="D81" s="122">
        <v>84532.25</v>
      </c>
      <c r="E81" s="122">
        <v>47981.8</v>
      </c>
      <c r="F81" s="122">
        <v>59623.075000000004</v>
      </c>
      <c r="G81" s="122">
        <v>126778.00298755187</v>
      </c>
      <c r="H81" s="450">
        <v>160596.48003844672</v>
      </c>
      <c r="I81" s="450">
        <v>177125.38207262434</v>
      </c>
      <c r="J81" s="450">
        <v>116365.96927355776</v>
      </c>
      <c r="K81" s="450">
        <v>132449.39986679205</v>
      </c>
      <c r="L81" s="450">
        <v>86612.250948237852</v>
      </c>
      <c r="M81" s="479"/>
    </row>
    <row r="82" spans="1:13" ht="15" x14ac:dyDescent="0.25">
      <c r="A82" s="140" t="s">
        <v>511</v>
      </c>
      <c r="B82" s="122">
        <v>33233.814460000001</v>
      </c>
      <c r="C82" s="122">
        <v>29678.275199999996</v>
      </c>
      <c r="D82" s="122">
        <v>16646.5255</v>
      </c>
      <c r="E82" s="122">
        <v>29258.017620000002</v>
      </c>
      <c r="F82" s="122">
        <v>41710.344770132935</v>
      </c>
      <c r="G82" s="122">
        <v>55397.918094191773</v>
      </c>
      <c r="H82" s="450">
        <v>19283.75964993078</v>
      </c>
      <c r="I82" s="450">
        <v>14138.208319284309</v>
      </c>
      <c r="J82" s="450">
        <v>11084.697523542804</v>
      </c>
      <c r="K82" s="450">
        <v>18966.977828970004</v>
      </c>
      <c r="L82" s="450">
        <v>5210.7483857911902</v>
      </c>
      <c r="M82" s="479"/>
    </row>
    <row r="83" spans="1:13" ht="12.75" x14ac:dyDescent="0.2">
      <c r="A83" s="140"/>
      <c r="B83" s="122"/>
      <c r="C83" s="122"/>
      <c r="D83" s="122"/>
      <c r="E83" s="122"/>
      <c r="F83" s="122"/>
      <c r="G83" s="122"/>
      <c r="K83" s="590"/>
      <c r="L83" s="590"/>
    </row>
    <row r="84" spans="1:13" ht="84.75" customHeight="1" x14ac:dyDescent="0.2">
      <c r="A84" s="1078" t="s">
        <v>897</v>
      </c>
      <c r="B84" s="1078"/>
      <c r="C84" s="1078"/>
      <c r="D84" s="1078"/>
      <c r="E84" s="1078"/>
      <c r="F84" s="1078"/>
      <c r="G84" s="1078"/>
      <c r="H84" s="1078"/>
      <c r="I84" s="1078"/>
      <c r="J84" s="1078"/>
      <c r="K84" s="1079"/>
      <c r="L84" s="591"/>
    </row>
    <row r="85" spans="1:13" ht="12.75" x14ac:dyDescent="0.2">
      <c r="A85" s="480" t="s">
        <v>516</v>
      </c>
      <c r="B85" s="480"/>
      <c r="C85" s="480"/>
      <c r="D85" s="480"/>
      <c r="E85" s="480"/>
      <c r="F85" s="480"/>
      <c r="G85" s="480"/>
      <c r="H85" s="480"/>
      <c r="I85" s="480"/>
      <c r="J85" s="480"/>
      <c r="K85" s="465"/>
      <c r="L85" s="465"/>
    </row>
    <row r="86" spans="1:13" ht="16.5" customHeight="1" x14ac:dyDescent="0.2">
      <c r="A86" s="481" t="s">
        <v>517</v>
      </c>
      <c r="B86" s="482"/>
      <c r="C86" s="482"/>
      <c r="D86" s="482"/>
      <c r="E86" s="482"/>
      <c r="F86" s="483"/>
      <c r="G86" s="483"/>
      <c r="H86" s="484"/>
      <c r="I86" s="484"/>
      <c r="J86" s="484"/>
      <c r="K86" s="484"/>
      <c r="L86" s="484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A2AD-4E3B-4FE6-B405-FF1AE7C56746}">
  <sheetPr>
    <tabColor rgb="FF00206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07" t="s">
        <v>329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4" ht="15.75" x14ac:dyDescent="0.25">
      <c r="A2" s="225" t="s">
        <v>330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14" ht="15.75" x14ac:dyDescent="0.25">
      <c r="A3" s="225" t="s">
        <v>331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4" ht="15.75" thickBot="1" x14ac:dyDescent="0.3">
      <c r="A4" s="60" t="s">
        <v>332</v>
      </c>
      <c r="B4" s="226" t="s">
        <v>333</v>
      </c>
      <c r="C4" s="226" t="s">
        <v>334</v>
      </c>
      <c r="D4" s="226" t="s">
        <v>335</v>
      </c>
      <c r="E4" s="226" t="s">
        <v>336</v>
      </c>
      <c r="F4" s="226" t="s">
        <v>337</v>
      </c>
      <c r="G4" s="226" t="s">
        <v>338</v>
      </c>
      <c r="H4" s="226" t="s">
        <v>339</v>
      </c>
      <c r="I4" s="226" t="s">
        <v>340</v>
      </c>
      <c r="J4" s="226" t="s">
        <v>341</v>
      </c>
      <c r="K4" s="226" t="s">
        <v>342</v>
      </c>
      <c r="L4" s="226" t="s">
        <v>343</v>
      </c>
      <c r="M4" s="226" t="s">
        <v>344</v>
      </c>
      <c r="N4" s="226" t="s">
        <v>0</v>
      </c>
    </row>
    <row r="5" spans="1:14" ht="15.75" thickBot="1" x14ac:dyDescent="0.3">
      <c r="A5" s="227" t="s">
        <v>345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9"/>
    </row>
    <row r="6" spans="1:14" x14ac:dyDescent="0.25">
      <c r="A6" s="230">
        <v>2009</v>
      </c>
      <c r="B6" s="231">
        <v>353</v>
      </c>
      <c r="C6" s="231">
        <v>717</v>
      </c>
      <c r="D6" s="231">
        <v>601</v>
      </c>
      <c r="E6" s="231">
        <v>338</v>
      </c>
      <c r="F6" s="231">
        <v>507</v>
      </c>
      <c r="G6" s="231">
        <v>281</v>
      </c>
      <c r="H6" s="231">
        <v>304</v>
      </c>
      <c r="I6" s="231">
        <v>586</v>
      </c>
      <c r="J6" s="231">
        <v>415</v>
      </c>
      <c r="K6" s="231">
        <v>439</v>
      </c>
      <c r="L6" s="231">
        <v>404</v>
      </c>
      <c r="M6" s="231">
        <v>290</v>
      </c>
      <c r="N6" s="231">
        <f>SUM(B6:M6)</f>
        <v>5235</v>
      </c>
    </row>
    <row r="7" spans="1:14" x14ac:dyDescent="0.25">
      <c r="A7" s="230">
        <v>2010</v>
      </c>
      <c r="B7" s="231">
        <v>514</v>
      </c>
      <c r="C7" s="231">
        <v>1556</v>
      </c>
      <c r="D7" s="231">
        <v>512</v>
      </c>
      <c r="E7" s="231">
        <v>467</v>
      </c>
      <c r="F7" s="231">
        <v>697</v>
      </c>
      <c r="G7" s="231">
        <v>476</v>
      </c>
      <c r="H7" s="231">
        <v>686</v>
      </c>
      <c r="I7" s="231">
        <v>686</v>
      </c>
      <c r="J7" s="231">
        <v>526</v>
      </c>
      <c r="K7" s="231">
        <v>859</v>
      </c>
      <c r="L7" s="231">
        <v>949</v>
      </c>
      <c r="M7" s="231">
        <v>1710</v>
      </c>
      <c r="N7" s="231">
        <f t="shared" ref="N7:N19" si="0">SUM(B7:M7)</f>
        <v>9638</v>
      </c>
    </row>
    <row r="8" spans="1:14" x14ac:dyDescent="0.25">
      <c r="A8" s="230">
        <v>2011</v>
      </c>
      <c r="B8" s="231">
        <v>1388</v>
      </c>
      <c r="C8" s="231">
        <v>1930</v>
      </c>
      <c r="D8" s="231">
        <v>961</v>
      </c>
      <c r="E8" s="231">
        <v>782</v>
      </c>
      <c r="F8" s="231">
        <v>898</v>
      </c>
      <c r="G8" s="231">
        <v>494</v>
      </c>
      <c r="H8" s="231">
        <v>545</v>
      </c>
      <c r="I8" s="231">
        <v>600</v>
      </c>
      <c r="J8" s="231">
        <v>691</v>
      </c>
      <c r="K8" s="231">
        <v>451</v>
      </c>
      <c r="L8" s="231">
        <v>739</v>
      </c>
      <c r="M8" s="231">
        <v>463</v>
      </c>
      <c r="N8" s="231">
        <f t="shared" si="0"/>
        <v>9942</v>
      </c>
    </row>
    <row r="9" spans="1:14" x14ac:dyDescent="0.25">
      <c r="A9" s="230">
        <v>2012</v>
      </c>
      <c r="B9" s="231">
        <v>1391</v>
      </c>
      <c r="C9" s="231">
        <v>462</v>
      </c>
      <c r="D9" s="231">
        <v>474</v>
      </c>
      <c r="E9" s="231">
        <v>345</v>
      </c>
      <c r="F9" s="231">
        <v>1279</v>
      </c>
      <c r="G9" s="231">
        <v>523</v>
      </c>
      <c r="H9" s="231">
        <v>450</v>
      </c>
      <c r="I9" s="231">
        <v>611</v>
      </c>
      <c r="J9" s="231">
        <v>384</v>
      </c>
      <c r="K9" s="231">
        <v>371</v>
      </c>
      <c r="L9" s="231">
        <v>739</v>
      </c>
      <c r="M9" s="231">
        <v>218</v>
      </c>
      <c r="N9" s="231">
        <f t="shared" si="0"/>
        <v>7247</v>
      </c>
    </row>
    <row r="10" spans="1:14" x14ac:dyDescent="0.25">
      <c r="A10" s="230">
        <v>2013</v>
      </c>
      <c r="B10" s="231">
        <v>1121</v>
      </c>
      <c r="C10" s="231">
        <v>319</v>
      </c>
      <c r="D10" s="231">
        <v>318</v>
      </c>
      <c r="E10" s="231">
        <v>418</v>
      </c>
      <c r="F10" s="231">
        <v>1035</v>
      </c>
      <c r="G10" s="231">
        <v>376</v>
      </c>
      <c r="H10" s="231">
        <v>360</v>
      </c>
      <c r="I10" s="231">
        <v>451</v>
      </c>
      <c r="J10" s="231">
        <v>310</v>
      </c>
      <c r="K10" s="231">
        <v>271</v>
      </c>
      <c r="L10" s="231">
        <v>650</v>
      </c>
      <c r="M10" s="231">
        <v>168</v>
      </c>
      <c r="N10" s="231">
        <f t="shared" si="0"/>
        <v>5797</v>
      </c>
    </row>
    <row r="11" spans="1:14" x14ac:dyDescent="0.25">
      <c r="A11" s="230">
        <v>2014</v>
      </c>
      <c r="B11" s="231">
        <v>2039</v>
      </c>
      <c r="C11" s="231">
        <v>358</v>
      </c>
      <c r="D11" s="231">
        <v>236</v>
      </c>
      <c r="E11" s="231">
        <v>250</v>
      </c>
      <c r="F11" s="231">
        <v>670</v>
      </c>
      <c r="G11" s="231">
        <v>477</v>
      </c>
      <c r="H11" s="231">
        <v>206</v>
      </c>
      <c r="I11" s="231">
        <v>389</v>
      </c>
      <c r="J11" s="231">
        <v>403</v>
      </c>
      <c r="K11" s="231">
        <v>288</v>
      </c>
      <c r="L11" s="231">
        <v>402</v>
      </c>
      <c r="M11" s="231">
        <v>372</v>
      </c>
      <c r="N11" s="231">
        <f t="shared" si="0"/>
        <v>6090</v>
      </c>
    </row>
    <row r="12" spans="1:14" x14ac:dyDescent="0.25">
      <c r="A12" s="230">
        <v>2015</v>
      </c>
      <c r="B12" s="231">
        <v>2176</v>
      </c>
      <c r="C12" s="231">
        <v>325</v>
      </c>
      <c r="D12" s="231">
        <v>232</v>
      </c>
      <c r="E12" s="231">
        <v>246</v>
      </c>
      <c r="F12" s="231">
        <v>771</v>
      </c>
      <c r="G12" s="231">
        <v>353</v>
      </c>
      <c r="H12" s="231">
        <v>214</v>
      </c>
      <c r="I12" s="231">
        <v>571</v>
      </c>
      <c r="J12" s="231">
        <v>192</v>
      </c>
      <c r="K12" s="231">
        <v>184</v>
      </c>
      <c r="L12" s="231">
        <v>392</v>
      </c>
      <c r="M12" s="231">
        <v>140</v>
      </c>
      <c r="N12" s="231">
        <f t="shared" si="0"/>
        <v>5796</v>
      </c>
    </row>
    <row r="13" spans="1:14" x14ac:dyDescent="0.25">
      <c r="A13" s="230">
        <v>2016</v>
      </c>
      <c r="B13" s="231">
        <v>1917</v>
      </c>
      <c r="C13" s="231">
        <v>223</v>
      </c>
      <c r="D13" s="231">
        <v>205</v>
      </c>
      <c r="E13" s="231">
        <v>271</v>
      </c>
      <c r="F13" s="231">
        <v>0</v>
      </c>
      <c r="G13" s="231">
        <v>0</v>
      </c>
      <c r="H13" s="231">
        <v>879</v>
      </c>
      <c r="I13" s="231">
        <v>292</v>
      </c>
      <c r="J13" s="231">
        <v>330</v>
      </c>
      <c r="K13" s="231">
        <v>307</v>
      </c>
      <c r="L13" s="231">
        <v>582</v>
      </c>
      <c r="M13" s="231">
        <v>300</v>
      </c>
      <c r="N13" s="231">
        <f t="shared" si="0"/>
        <v>5306</v>
      </c>
    </row>
    <row r="14" spans="1:14" x14ac:dyDescent="0.25">
      <c r="A14" s="230">
        <v>2017</v>
      </c>
      <c r="B14" s="231">
        <v>2287</v>
      </c>
      <c r="C14" s="231">
        <v>70</v>
      </c>
      <c r="D14" s="231">
        <v>83</v>
      </c>
      <c r="E14" s="231">
        <v>55</v>
      </c>
      <c r="F14" s="231">
        <v>130</v>
      </c>
      <c r="G14" s="231">
        <v>34</v>
      </c>
      <c r="H14" s="231">
        <v>53</v>
      </c>
      <c r="I14" s="231">
        <v>98</v>
      </c>
      <c r="J14" s="231">
        <v>62</v>
      </c>
      <c r="K14" s="231">
        <v>1661</v>
      </c>
      <c r="L14" s="231">
        <v>895</v>
      </c>
      <c r="M14" s="231">
        <v>403</v>
      </c>
      <c r="N14" s="231">
        <f t="shared" si="0"/>
        <v>5831</v>
      </c>
    </row>
    <row r="15" spans="1:14" x14ac:dyDescent="0.25">
      <c r="A15" s="230">
        <v>2018</v>
      </c>
      <c r="B15" s="231">
        <v>699</v>
      </c>
      <c r="C15" s="231">
        <v>372</v>
      </c>
      <c r="D15" s="231">
        <v>349</v>
      </c>
      <c r="E15" s="231">
        <v>596</v>
      </c>
      <c r="F15" s="231">
        <v>1556</v>
      </c>
      <c r="G15" s="231">
        <v>403</v>
      </c>
      <c r="H15" s="231">
        <v>525</v>
      </c>
      <c r="I15" s="231">
        <v>876</v>
      </c>
      <c r="J15" s="231">
        <v>445</v>
      </c>
      <c r="K15" s="231">
        <v>328</v>
      </c>
      <c r="L15" s="231">
        <v>558</v>
      </c>
      <c r="M15" s="231">
        <v>237</v>
      </c>
      <c r="N15" s="231">
        <f t="shared" si="0"/>
        <v>6944</v>
      </c>
    </row>
    <row r="16" spans="1:14" x14ac:dyDescent="0.25">
      <c r="A16" s="230">
        <v>2019</v>
      </c>
      <c r="B16" s="231">
        <v>362</v>
      </c>
      <c r="C16" s="231">
        <v>586</v>
      </c>
      <c r="D16" s="231">
        <v>328</v>
      </c>
      <c r="E16" s="231">
        <v>388</v>
      </c>
      <c r="F16" s="231">
        <v>1488</v>
      </c>
      <c r="G16" s="231">
        <v>278</v>
      </c>
      <c r="H16" s="231">
        <v>403</v>
      </c>
      <c r="I16" s="231">
        <v>456</v>
      </c>
      <c r="J16" s="231">
        <v>340</v>
      </c>
      <c r="K16" s="231">
        <v>329</v>
      </c>
      <c r="L16" s="231">
        <v>1068</v>
      </c>
      <c r="M16" s="231">
        <v>272</v>
      </c>
      <c r="N16" s="231">
        <f t="shared" si="0"/>
        <v>6298</v>
      </c>
    </row>
    <row r="17" spans="1:14" x14ac:dyDescent="0.25">
      <c r="A17" s="230">
        <v>2020</v>
      </c>
      <c r="B17" s="231">
        <v>535</v>
      </c>
      <c r="C17" s="231">
        <v>287</v>
      </c>
      <c r="D17" s="231">
        <v>153</v>
      </c>
      <c r="E17" s="231">
        <v>0</v>
      </c>
      <c r="F17" s="231">
        <v>0</v>
      </c>
      <c r="G17" s="231">
        <v>0</v>
      </c>
      <c r="H17" s="231">
        <v>754</v>
      </c>
      <c r="I17" s="231">
        <v>374</v>
      </c>
      <c r="J17" s="231">
        <v>463</v>
      </c>
      <c r="K17" s="231">
        <v>560</v>
      </c>
      <c r="L17" s="231">
        <v>1979</v>
      </c>
      <c r="M17" s="231">
        <v>381</v>
      </c>
      <c r="N17" s="231">
        <f t="shared" si="0"/>
        <v>5486</v>
      </c>
    </row>
    <row r="18" spans="1:14" x14ac:dyDescent="0.25">
      <c r="A18" s="230">
        <v>2021</v>
      </c>
      <c r="B18" s="231">
        <v>371</v>
      </c>
      <c r="C18" s="231">
        <v>268</v>
      </c>
      <c r="D18" s="231">
        <v>627</v>
      </c>
      <c r="E18" s="231">
        <v>257</v>
      </c>
      <c r="F18" s="231">
        <v>651</v>
      </c>
      <c r="G18" s="231">
        <v>342</v>
      </c>
      <c r="H18" s="231">
        <v>410</v>
      </c>
      <c r="I18" s="231">
        <v>741</v>
      </c>
      <c r="J18" s="231">
        <v>437</v>
      </c>
      <c r="K18" s="231">
        <v>423</v>
      </c>
      <c r="L18" s="231">
        <v>1123</v>
      </c>
      <c r="M18" s="231">
        <v>319</v>
      </c>
      <c r="N18" s="231">
        <f t="shared" si="0"/>
        <v>5969</v>
      </c>
    </row>
    <row r="19" spans="1:14" x14ac:dyDescent="0.25">
      <c r="A19" s="230">
        <v>2022</v>
      </c>
      <c r="B19" s="231">
        <v>528</v>
      </c>
      <c r="C19" s="231">
        <v>322</v>
      </c>
      <c r="D19" s="231">
        <v>420</v>
      </c>
      <c r="E19" s="231">
        <v>447</v>
      </c>
      <c r="F19" s="231">
        <v>1449</v>
      </c>
      <c r="G19" s="231">
        <v>529</v>
      </c>
      <c r="H19" s="231">
        <v>499</v>
      </c>
      <c r="I19" s="231">
        <v>855</v>
      </c>
      <c r="J19" s="231">
        <v>446</v>
      </c>
      <c r="K19" s="231">
        <v>355</v>
      </c>
      <c r="L19" s="231">
        <v>712</v>
      </c>
      <c r="M19" s="231">
        <v>264</v>
      </c>
      <c r="N19" s="231">
        <f t="shared" si="0"/>
        <v>6826</v>
      </c>
    </row>
    <row r="20" spans="1:14" x14ac:dyDescent="0.25">
      <c r="A20" s="230">
        <v>2023</v>
      </c>
      <c r="B20" s="231">
        <v>386</v>
      </c>
      <c r="C20" s="231">
        <v>331</v>
      </c>
      <c r="D20" s="231">
        <v>419</v>
      </c>
      <c r="E20" s="231">
        <v>336</v>
      </c>
      <c r="F20" s="231">
        <v>1294</v>
      </c>
      <c r="G20" s="231">
        <v>354</v>
      </c>
      <c r="H20" s="231">
        <v>601</v>
      </c>
      <c r="I20" s="231">
        <v>1043</v>
      </c>
      <c r="J20" s="231">
        <v>532</v>
      </c>
      <c r="K20" s="231">
        <v>445</v>
      </c>
      <c r="L20" s="231">
        <v>798</v>
      </c>
      <c r="M20" s="231">
        <v>294</v>
      </c>
      <c r="N20" s="231">
        <f>SUM(B20:M20)</f>
        <v>6833</v>
      </c>
    </row>
    <row r="21" spans="1:14" x14ac:dyDescent="0.25">
      <c r="A21" s="230">
        <v>2024</v>
      </c>
      <c r="B21" s="231">
        <v>875</v>
      </c>
      <c r="C21" s="231">
        <v>386</v>
      </c>
      <c r="D21" s="231">
        <v>379</v>
      </c>
      <c r="E21" s="231">
        <v>499</v>
      </c>
      <c r="F21" s="231">
        <v>1215</v>
      </c>
      <c r="G21" s="231">
        <v>412</v>
      </c>
      <c r="H21" s="231">
        <v>478</v>
      </c>
      <c r="I21" s="231">
        <v>1145</v>
      </c>
      <c r="J21" s="231">
        <v>569</v>
      </c>
      <c r="K21" s="231">
        <v>608</v>
      </c>
      <c r="L21" s="231">
        <v>810</v>
      </c>
      <c r="M21" s="231">
        <v>325</v>
      </c>
      <c r="N21" s="231">
        <f>SUM(B21:M21)</f>
        <v>7701</v>
      </c>
    </row>
    <row r="22" spans="1:14" ht="15.75" thickBot="1" x14ac:dyDescent="0.3">
      <c r="A22" s="230">
        <v>2025</v>
      </c>
      <c r="B22" s="231">
        <v>922</v>
      </c>
      <c r="C22" s="231">
        <v>408</v>
      </c>
      <c r="D22" s="231">
        <v>641</v>
      </c>
      <c r="E22" s="231">
        <v>446</v>
      </c>
      <c r="F22" s="231">
        <v>1743</v>
      </c>
      <c r="G22" s="231">
        <v>789</v>
      </c>
      <c r="H22" s="231">
        <v>605</v>
      </c>
      <c r="I22" s="231"/>
      <c r="J22" s="231"/>
      <c r="K22" s="231"/>
      <c r="L22" s="231"/>
      <c r="M22" s="231"/>
      <c r="N22" s="231">
        <f>SUM(B22:M22)</f>
        <v>5554</v>
      </c>
    </row>
    <row r="23" spans="1:14" ht="15.75" thickBot="1" x14ac:dyDescent="0.3">
      <c r="A23" s="232" t="s">
        <v>346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4"/>
    </row>
    <row r="24" spans="1:14" x14ac:dyDescent="0.25">
      <c r="A24" s="230">
        <v>2009</v>
      </c>
      <c r="B24" s="235">
        <v>137</v>
      </c>
      <c r="C24" s="235">
        <v>418</v>
      </c>
      <c r="D24" s="235">
        <v>429</v>
      </c>
      <c r="E24" s="235">
        <v>93</v>
      </c>
      <c r="F24" s="235">
        <v>208</v>
      </c>
      <c r="G24" s="235">
        <v>423</v>
      </c>
      <c r="H24" s="235">
        <v>487</v>
      </c>
      <c r="I24" s="235">
        <v>121</v>
      </c>
      <c r="J24" s="235">
        <v>281</v>
      </c>
      <c r="K24" s="235">
        <v>332</v>
      </c>
      <c r="L24" s="235">
        <v>443</v>
      </c>
      <c r="M24" s="235">
        <v>490</v>
      </c>
      <c r="N24" s="231">
        <f t="shared" ref="N24:N37" si="1">SUM(B24:M24)</f>
        <v>3862</v>
      </c>
    </row>
    <row r="25" spans="1:14" x14ac:dyDescent="0.25">
      <c r="A25" s="230">
        <v>2010</v>
      </c>
      <c r="B25" s="235">
        <v>215</v>
      </c>
      <c r="C25" s="235">
        <v>261</v>
      </c>
      <c r="D25" s="235">
        <v>195</v>
      </c>
      <c r="E25" s="235">
        <v>236</v>
      </c>
      <c r="F25" s="235">
        <v>251</v>
      </c>
      <c r="G25" s="235">
        <v>244</v>
      </c>
      <c r="H25" s="235">
        <v>352</v>
      </c>
      <c r="I25" s="235">
        <v>216</v>
      </c>
      <c r="J25" s="235">
        <v>450</v>
      </c>
      <c r="K25" s="235">
        <v>301</v>
      </c>
      <c r="L25" s="235">
        <v>582</v>
      </c>
      <c r="M25" s="235">
        <v>688</v>
      </c>
      <c r="N25" s="231">
        <f t="shared" si="1"/>
        <v>3991</v>
      </c>
    </row>
    <row r="26" spans="1:14" ht="12.75" customHeight="1" x14ac:dyDescent="0.25">
      <c r="A26" s="230">
        <v>2011</v>
      </c>
      <c r="B26" s="235">
        <v>242</v>
      </c>
      <c r="C26" s="235">
        <v>292</v>
      </c>
      <c r="D26" s="235">
        <v>623</v>
      </c>
      <c r="E26" s="235">
        <v>481</v>
      </c>
      <c r="F26" s="235">
        <v>550</v>
      </c>
      <c r="G26" s="235">
        <v>332</v>
      </c>
      <c r="H26" s="235">
        <v>491</v>
      </c>
      <c r="I26" s="235">
        <v>455</v>
      </c>
      <c r="J26" s="235">
        <v>300</v>
      </c>
      <c r="K26" s="235">
        <v>179</v>
      </c>
      <c r="L26" s="235">
        <v>135</v>
      </c>
      <c r="M26" s="235">
        <v>175</v>
      </c>
      <c r="N26" s="231">
        <f t="shared" si="1"/>
        <v>4255</v>
      </c>
    </row>
    <row r="27" spans="1:14" x14ac:dyDescent="0.25">
      <c r="A27" s="230">
        <v>2012</v>
      </c>
      <c r="B27" s="592">
        <v>0</v>
      </c>
      <c r="C27" s="592">
        <v>0</v>
      </c>
      <c r="D27" s="592">
        <v>507</v>
      </c>
      <c r="E27" s="592">
        <v>1002</v>
      </c>
      <c r="F27" s="592">
        <v>517</v>
      </c>
      <c r="G27" s="592">
        <v>318</v>
      </c>
      <c r="H27" s="592">
        <v>347</v>
      </c>
      <c r="I27" s="592">
        <v>346</v>
      </c>
      <c r="J27" s="592">
        <v>196</v>
      </c>
      <c r="K27" s="592">
        <v>444</v>
      </c>
      <c r="L27" s="592">
        <v>336</v>
      </c>
      <c r="M27" s="592">
        <v>363</v>
      </c>
      <c r="N27" s="592">
        <f t="shared" si="1"/>
        <v>4376</v>
      </c>
    </row>
    <row r="28" spans="1:14" x14ac:dyDescent="0.25">
      <c r="A28" s="230">
        <v>2013</v>
      </c>
      <c r="B28" s="592">
        <v>125</v>
      </c>
      <c r="C28" s="592">
        <v>331</v>
      </c>
      <c r="D28" s="592">
        <v>330</v>
      </c>
      <c r="E28" s="592">
        <v>339</v>
      </c>
      <c r="F28" s="592">
        <v>326</v>
      </c>
      <c r="G28" s="592">
        <v>223</v>
      </c>
      <c r="H28" s="592">
        <v>420</v>
      </c>
      <c r="I28" s="592">
        <v>266</v>
      </c>
      <c r="J28" s="592">
        <v>390</v>
      </c>
      <c r="K28" s="592">
        <v>304</v>
      </c>
      <c r="L28" s="592">
        <v>317</v>
      </c>
      <c r="M28" s="592">
        <v>351</v>
      </c>
      <c r="N28" s="592">
        <f t="shared" si="1"/>
        <v>3722</v>
      </c>
    </row>
    <row r="29" spans="1:14" x14ac:dyDescent="0.25">
      <c r="A29" s="230">
        <v>2014</v>
      </c>
      <c r="B29" s="592">
        <v>220</v>
      </c>
      <c r="C29" s="592">
        <v>284</v>
      </c>
      <c r="D29" s="592">
        <v>253</v>
      </c>
      <c r="E29" s="592">
        <v>237</v>
      </c>
      <c r="F29" s="592">
        <v>357</v>
      </c>
      <c r="G29" s="592">
        <v>275</v>
      </c>
      <c r="H29" s="592">
        <v>278</v>
      </c>
      <c r="I29" s="592">
        <v>88</v>
      </c>
      <c r="J29" s="592">
        <v>244</v>
      </c>
      <c r="K29" s="592">
        <v>245</v>
      </c>
      <c r="L29" s="592">
        <v>145</v>
      </c>
      <c r="M29" s="592">
        <v>342</v>
      </c>
      <c r="N29" s="592">
        <f t="shared" si="1"/>
        <v>2968</v>
      </c>
    </row>
    <row r="30" spans="1:14" x14ac:dyDescent="0.25">
      <c r="A30" s="230">
        <v>2015</v>
      </c>
      <c r="B30" s="592">
        <v>225</v>
      </c>
      <c r="C30" s="592">
        <v>112</v>
      </c>
      <c r="D30" s="592">
        <v>155</v>
      </c>
      <c r="E30" s="592">
        <v>388</v>
      </c>
      <c r="F30" s="592">
        <v>364</v>
      </c>
      <c r="G30" s="592">
        <v>208</v>
      </c>
      <c r="H30" s="592">
        <v>393</v>
      </c>
      <c r="I30" s="592">
        <v>166</v>
      </c>
      <c r="J30" s="592">
        <v>474</v>
      </c>
      <c r="K30" s="592">
        <v>0</v>
      </c>
      <c r="L30" s="592">
        <v>0</v>
      </c>
      <c r="M30" s="592">
        <v>0</v>
      </c>
      <c r="N30" s="592">
        <f t="shared" si="1"/>
        <v>2485</v>
      </c>
    </row>
    <row r="31" spans="1:14" x14ac:dyDescent="0.25">
      <c r="A31" s="230">
        <v>2016</v>
      </c>
      <c r="B31" s="592">
        <v>0</v>
      </c>
      <c r="C31" s="592">
        <v>0</v>
      </c>
      <c r="D31" s="592">
        <v>0</v>
      </c>
      <c r="E31" s="592">
        <v>74</v>
      </c>
      <c r="F31" s="592">
        <v>0</v>
      </c>
      <c r="G31" s="592">
        <v>0</v>
      </c>
      <c r="H31" s="592">
        <v>0</v>
      </c>
      <c r="I31" s="592">
        <v>0</v>
      </c>
      <c r="J31" s="592">
        <v>0</v>
      </c>
      <c r="K31" s="592">
        <v>908</v>
      </c>
      <c r="L31" s="592">
        <v>179</v>
      </c>
      <c r="M31" s="592">
        <v>285</v>
      </c>
      <c r="N31" s="592">
        <f t="shared" si="1"/>
        <v>1446</v>
      </c>
    </row>
    <row r="32" spans="1:14" x14ac:dyDescent="0.25">
      <c r="A32" s="230">
        <v>2017</v>
      </c>
      <c r="B32" s="592">
        <v>0</v>
      </c>
      <c r="C32" s="592">
        <v>61</v>
      </c>
      <c r="D32" s="592">
        <v>247</v>
      </c>
      <c r="E32" s="592">
        <v>81</v>
      </c>
      <c r="F32" s="592">
        <v>110</v>
      </c>
      <c r="G32" s="592">
        <v>213</v>
      </c>
      <c r="H32" s="592">
        <v>108</v>
      </c>
      <c r="I32" s="592">
        <v>148</v>
      </c>
      <c r="J32" s="592">
        <v>325</v>
      </c>
      <c r="K32" s="592">
        <v>217</v>
      </c>
      <c r="L32" s="592">
        <v>130</v>
      </c>
      <c r="M32" s="592">
        <v>490</v>
      </c>
      <c r="N32" s="592">
        <f t="shared" si="1"/>
        <v>2130</v>
      </c>
    </row>
    <row r="33" spans="1:14" x14ac:dyDescent="0.25">
      <c r="A33" s="230">
        <v>2018</v>
      </c>
      <c r="B33" s="592">
        <v>134</v>
      </c>
      <c r="C33" s="592">
        <v>202</v>
      </c>
      <c r="D33" s="592">
        <v>178</v>
      </c>
      <c r="E33" s="592">
        <v>150</v>
      </c>
      <c r="F33" s="592">
        <v>119</v>
      </c>
      <c r="G33" s="592">
        <v>129</v>
      </c>
      <c r="H33" s="592">
        <v>22</v>
      </c>
      <c r="I33" s="592">
        <v>261</v>
      </c>
      <c r="J33" s="592">
        <v>177</v>
      </c>
      <c r="K33" s="592">
        <v>204</v>
      </c>
      <c r="L33" s="592">
        <v>519</v>
      </c>
      <c r="M33" s="592">
        <v>241</v>
      </c>
      <c r="N33" s="592">
        <f t="shared" si="1"/>
        <v>2336</v>
      </c>
    </row>
    <row r="34" spans="1:14" x14ac:dyDescent="0.25">
      <c r="A34" s="230">
        <v>2019</v>
      </c>
      <c r="B34" s="593">
        <v>199</v>
      </c>
      <c r="C34" s="593">
        <v>314</v>
      </c>
      <c r="D34" s="593">
        <v>164</v>
      </c>
      <c r="E34" s="593">
        <v>319</v>
      </c>
      <c r="F34" s="593">
        <v>249</v>
      </c>
      <c r="G34" s="593">
        <v>206</v>
      </c>
      <c r="H34" s="593">
        <v>301</v>
      </c>
      <c r="I34" s="593">
        <v>316</v>
      </c>
      <c r="J34" s="593">
        <v>104</v>
      </c>
      <c r="K34" s="593">
        <v>302</v>
      </c>
      <c r="L34" s="593">
        <v>147</v>
      </c>
      <c r="M34" s="593">
        <v>433</v>
      </c>
      <c r="N34" s="592">
        <f t="shared" si="1"/>
        <v>3054</v>
      </c>
    </row>
    <row r="35" spans="1:14" x14ac:dyDescent="0.25">
      <c r="A35" s="230">
        <v>2020</v>
      </c>
      <c r="B35" s="593">
        <v>241</v>
      </c>
      <c r="C35" s="593">
        <v>187</v>
      </c>
      <c r="D35" s="593">
        <v>157</v>
      </c>
      <c r="E35" s="593">
        <v>0</v>
      </c>
      <c r="F35" s="593">
        <v>0</v>
      </c>
      <c r="G35" s="593">
        <v>0</v>
      </c>
      <c r="H35" s="593">
        <v>102</v>
      </c>
      <c r="I35" s="593">
        <v>297</v>
      </c>
      <c r="J35" s="593">
        <v>169</v>
      </c>
      <c r="K35" s="593">
        <v>213</v>
      </c>
      <c r="L35" s="593">
        <v>350</v>
      </c>
      <c r="M35" s="593">
        <v>179</v>
      </c>
      <c r="N35" s="592">
        <f t="shared" si="1"/>
        <v>1895</v>
      </c>
    </row>
    <row r="36" spans="1:14" x14ac:dyDescent="0.25">
      <c r="A36" s="230">
        <v>2021</v>
      </c>
      <c r="B36" s="593">
        <v>219</v>
      </c>
      <c r="C36" s="593">
        <v>203</v>
      </c>
      <c r="D36" s="593">
        <v>219</v>
      </c>
      <c r="E36" s="593">
        <v>210</v>
      </c>
      <c r="F36" s="593">
        <v>233</v>
      </c>
      <c r="G36" s="593">
        <v>339</v>
      </c>
      <c r="H36" s="593">
        <v>326</v>
      </c>
      <c r="I36" s="593">
        <v>316</v>
      </c>
      <c r="J36" s="593">
        <v>219</v>
      </c>
      <c r="K36" s="593">
        <v>279</v>
      </c>
      <c r="L36" s="593">
        <v>324</v>
      </c>
      <c r="M36" s="593">
        <v>259</v>
      </c>
      <c r="N36" s="592">
        <f t="shared" si="1"/>
        <v>3146</v>
      </c>
    </row>
    <row r="37" spans="1:14" x14ac:dyDescent="0.25">
      <c r="A37" s="230">
        <v>2022</v>
      </c>
      <c r="B37" s="236">
        <v>301</v>
      </c>
      <c r="C37" s="236">
        <v>274</v>
      </c>
      <c r="D37" s="237">
        <v>337</v>
      </c>
      <c r="E37" s="237">
        <v>286</v>
      </c>
      <c r="F37" s="237">
        <v>319</v>
      </c>
      <c r="G37" s="237">
        <v>238</v>
      </c>
      <c r="H37" s="237">
        <v>356</v>
      </c>
      <c r="I37" s="237">
        <v>317</v>
      </c>
      <c r="J37" s="237">
        <v>335</v>
      </c>
      <c r="K37" s="237">
        <v>350</v>
      </c>
      <c r="L37" s="237">
        <v>321</v>
      </c>
      <c r="M37" s="237">
        <v>305</v>
      </c>
      <c r="N37" s="231">
        <f t="shared" si="1"/>
        <v>3739</v>
      </c>
    </row>
    <row r="38" spans="1:14" x14ac:dyDescent="0.25">
      <c r="A38" s="230">
        <v>2023</v>
      </c>
      <c r="B38" s="236">
        <v>350</v>
      </c>
      <c r="C38" s="236">
        <v>362</v>
      </c>
      <c r="D38" s="237">
        <v>505</v>
      </c>
      <c r="E38" s="237">
        <v>373</v>
      </c>
      <c r="F38" s="237">
        <v>491</v>
      </c>
      <c r="G38" s="237">
        <v>343</v>
      </c>
      <c r="H38" s="237">
        <v>439</v>
      </c>
      <c r="I38" s="237">
        <v>468</v>
      </c>
      <c r="J38" s="231">
        <v>347</v>
      </c>
      <c r="K38" s="231">
        <v>292</v>
      </c>
      <c r="L38" s="231">
        <v>360</v>
      </c>
      <c r="M38" s="231">
        <v>366</v>
      </c>
      <c r="N38" s="231">
        <f>SUM(B38:M38)</f>
        <v>4696</v>
      </c>
    </row>
    <row r="39" spans="1:14" x14ac:dyDescent="0.25">
      <c r="A39" s="230">
        <v>2024</v>
      </c>
      <c r="B39" s="236">
        <v>416</v>
      </c>
      <c r="C39" s="236">
        <v>340</v>
      </c>
      <c r="D39" s="237">
        <v>325</v>
      </c>
      <c r="E39" s="237">
        <v>419</v>
      </c>
      <c r="F39" s="237">
        <v>314</v>
      </c>
      <c r="G39" s="237">
        <v>317</v>
      </c>
      <c r="H39" s="237">
        <v>232</v>
      </c>
      <c r="I39" s="237">
        <v>404</v>
      </c>
      <c r="J39" s="231">
        <v>313</v>
      </c>
      <c r="K39" s="231">
        <v>358</v>
      </c>
      <c r="L39" s="231">
        <v>213</v>
      </c>
      <c r="M39" s="231">
        <v>352</v>
      </c>
      <c r="N39" s="231">
        <f>SUM(B39:M39)</f>
        <v>4003</v>
      </c>
    </row>
    <row r="40" spans="1:14" ht="15.75" thickBot="1" x14ac:dyDescent="0.3">
      <c r="A40" s="230">
        <v>2025</v>
      </c>
      <c r="B40" s="236">
        <v>336</v>
      </c>
      <c r="C40" s="236">
        <v>446</v>
      </c>
      <c r="D40" s="237">
        <v>474</v>
      </c>
      <c r="E40" s="237">
        <v>415</v>
      </c>
      <c r="F40" s="237">
        <v>413</v>
      </c>
      <c r="G40" s="237">
        <v>387</v>
      </c>
      <c r="H40" s="237">
        <v>463</v>
      </c>
      <c r="I40" s="237"/>
      <c r="J40" s="231"/>
      <c r="K40" s="231"/>
      <c r="L40" s="231"/>
      <c r="M40" s="231"/>
      <c r="N40" s="231">
        <f>SUM(B40:M40)</f>
        <v>2934</v>
      </c>
    </row>
    <row r="41" spans="1:14" ht="15.75" thickBot="1" x14ac:dyDescent="0.3">
      <c r="A41" s="232" t="s">
        <v>347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4"/>
    </row>
    <row r="42" spans="1:14" x14ac:dyDescent="0.25">
      <c r="A42" s="230">
        <v>2009</v>
      </c>
      <c r="B42" s="235">
        <v>79054</v>
      </c>
      <c r="C42" s="231">
        <v>233271</v>
      </c>
      <c r="D42" s="231">
        <v>245697</v>
      </c>
      <c r="E42" s="231">
        <v>49862</v>
      </c>
      <c r="F42" s="235">
        <v>128089</v>
      </c>
      <c r="G42" s="231">
        <v>262520</v>
      </c>
      <c r="H42" s="231">
        <v>287412</v>
      </c>
      <c r="I42" s="231">
        <v>58346</v>
      </c>
      <c r="J42" s="235">
        <v>184683</v>
      </c>
      <c r="K42" s="231">
        <v>187909</v>
      </c>
      <c r="L42" s="231">
        <v>239235</v>
      </c>
      <c r="M42" s="231">
        <v>252290</v>
      </c>
      <c r="N42" s="231">
        <f t="shared" ref="N42:N58" si="2">SUM(B42:M42)</f>
        <v>2208368</v>
      </c>
    </row>
    <row r="43" spans="1:14" x14ac:dyDescent="0.25">
      <c r="A43" s="230">
        <v>2010</v>
      </c>
      <c r="B43" s="235">
        <v>105549</v>
      </c>
      <c r="C43" s="231">
        <v>186481</v>
      </c>
      <c r="D43" s="231">
        <v>113138</v>
      </c>
      <c r="E43" s="231">
        <v>126981</v>
      </c>
      <c r="F43" s="235">
        <v>144408</v>
      </c>
      <c r="G43" s="231">
        <v>153551</v>
      </c>
      <c r="H43" s="231">
        <v>236173</v>
      </c>
      <c r="I43" s="231">
        <v>117965</v>
      </c>
      <c r="J43" s="235">
        <v>274273</v>
      </c>
      <c r="K43" s="231">
        <v>201597</v>
      </c>
      <c r="L43" s="231">
        <v>391211</v>
      </c>
      <c r="M43" s="231">
        <v>445154</v>
      </c>
      <c r="N43" s="231">
        <f t="shared" si="2"/>
        <v>2496481</v>
      </c>
    </row>
    <row r="44" spans="1:14" x14ac:dyDescent="0.25">
      <c r="A44" s="230">
        <v>2011</v>
      </c>
      <c r="B44" s="235">
        <v>161710</v>
      </c>
      <c r="C44" s="231">
        <v>170715</v>
      </c>
      <c r="D44" s="231">
        <v>432702</v>
      </c>
      <c r="E44" s="231">
        <v>390251</v>
      </c>
      <c r="F44" s="235">
        <v>437382</v>
      </c>
      <c r="G44" s="231">
        <v>220084</v>
      </c>
      <c r="H44" s="231">
        <v>342824</v>
      </c>
      <c r="I44" s="231">
        <v>299026</v>
      </c>
      <c r="J44" s="235">
        <v>171908</v>
      </c>
      <c r="K44" s="231">
        <v>171167</v>
      </c>
      <c r="L44" s="231">
        <v>101514</v>
      </c>
      <c r="M44" s="231">
        <v>113158</v>
      </c>
      <c r="N44" s="231">
        <f t="shared" si="2"/>
        <v>3012441</v>
      </c>
    </row>
    <row r="45" spans="1:14" x14ac:dyDescent="0.25">
      <c r="A45" s="230">
        <v>2012</v>
      </c>
      <c r="B45" s="231">
        <v>0</v>
      </c>
      <c r="C45" s="231">
        <v>0</v>
      </c>
      <c r="D45" s="231">
        <v>344770</v>
      </c>
      <c r="E45" s="231">
        <v>600417</v>
      </c>
      <c r="F45" s="235">
        <v>306692</v>
      </c>
      <c r="G45" s="231">
        <v>200734</v>
      </c>
      <c r="H45" s="231">
        <v>230042</v>
      </c>
      <c r="I45" s="231">
        <v>200873</v>
      </c>
      <c r="J45" s="235">
        <v>133315</v>
      </c>
      <c r="K45" s="231">
        <v>287218</v>
      </c>
      <c r="L45" s="231">
        <v>214813</v>
      </c>
      <c r="M45" s="231">
        <v>220432</v>
      </c>
      <c r="N45" s="231">
        <f t="shared" si="2"/>
        <v>2739306</v>
      </c>
    </row>
    <row r="46" spans="1:14" x14ac:dyDescent="0.25">
      <c r="A46" s="230">
        <v>2013</v>
      </c>
      <c r="B46" s="235">
        <v>58586</v>
      </c>
      <c r="C46" s="231">
        <v>147664</v>
      </c>
      <c r="D46" s="231">
        <v>152719</v>
      </c>
      <c r="E46" s="231">
        <v>169137</v>
      </c>
      <c r="F46" s="235">
        <v>158259</v>
      </c>
      <c r="G46" s="231">
        <v>117696</v>
      </c>
      <c r="H46" s="231">
        <v>226659</v>
      </c>
      <c r="I46" s="231">
        <v>141609</v>
      </c>
      <c r="J46" s="235">
        <v>204049</v>
      </c>
      <c r="K46" s="231">
        <v>160318</v>
      </c>
      <c r="L46" s="231">
        <v>150143</v>
      </c>
      <c r="M46" s="231">
        <v>173860</v>
      </c>
      <c r="N46" s="231">
        <f t="shared" si="2"/>
        <v>1860699</v>
      </c>
    </row>
    <row r="47" spans="1:14" x14ac:dyDescent="0.25">
      <c r="A47" s="230">
        <v>2014</v>
      </c>
      <c r="B47" s="235">
        <v>98436.3</v>
      </c>
      <c r="C47" s="231">
        <v>133326</v>
      </c>
      <c r="D47" s="231">
        <v>132626.29999999999</v>
      </c>
      <c r="E47" s="231">
        <v>139241</v>
      </c>
      <c r="F47" s="235">
        <v>190666</v>
      </c>
      <c r="G47" s="231">
        <v>126401</v>
      </c>
      <c r="H47" s="231">
        <v>133390</v>
      </c>
      <c r="I47" s="231">
        <v>41694</v>
      </c>
      <c r="J47" s="235">
        <v>127290.4</v>
      </c>
      <c r="K47" s="231">
        <v>127743</v>
      </c>
      <c r="L47" s="231">
        <v>68142</v>
      </c>
      <c r="M47" s="231">
        <v>180040</v>
      </c>
      <c r="N47" s="231">
        <f t="shared" si="2"/>
        <v>1498996</v>
      </c>
    </row>
    <row r="48" spans="1:14" x14ac:dyDescent="0.25">
      <c r="A48" s="230">
        <v>2015</v>
      </c>
      <c r="B48" s="235">
        <v>110934</v>
      </c>
      <c r="C48" s="231">
        <v>53376</v>
      </c>
      <c r="D48" s="231">
        <v>106585</v>
      </c>
      <c r="E48" s="231">
        <v>228911</v>
      </c>
      <c r="F48" s="235">
        <v>208849</v>
      </c>
      <c r="G48" s="231">
        <v>117497</v>
      </c>
      <c r="H48" s="231">
        <v>210342</v>
      </c>
      <c r="I48" s="231">
        <v>97422</v>
      </c>
      <c r="J48" s="235">
        <v>253813</v>
      </c>
      <c r="K48" s="231">
        <v>0</v>
      </c>
      <c r="L48" s="231">
        <v>0</v>
      </c>
      <c r="M48" s="231">
        <v>0</v>
      </c>
      <c r="N48" s="231">
        <f t="shared" si="2"/>
        <v>1387729</v>
      </c>
    </row>
    <row r="49" spans="1:14" x14ac:dyDescent="0.25">
      <c r="A49" s="230">
        <v>2016</v>
      </c>
      <c r="B49" s="231">
        <v>0</v>
      </c>
      <c r="C49" s="231">
        <v>0</v>
      </c>
      <c r="D49" s="231">
        <v>0</v>
      </c>
      <c r="E49" s="231">
        <v>35313</v>
      </c>
      <c r="F49" s="231">
        <v>0</v>
      </c>
      <c r="G49" s="231">
        <v>0</v>
      </c>
      <c r="H49" s="231">
        <v>0</v>
      </c>
      <c r="I49" s="231">
        <v>0</v>
      </c>
      <c r="J49" s="231">
        <v>0</v>
      </c>
      <c r="K49" s="231">
        <v>427494</v>
      </c>
      <c r="L49" s="231">
        <v>84556</v>
      </c>
      <c r="M49" s="231">
        <v>138372</v>
      </c>
      <c r="N49" s="231">
        <f t="shared" si="2"/>
        <v>685735</v>
      </c>
    </row>
    <row r="50" spans="1:14" x14ac:dyDescent="0.25">
      <c r="A50" s="230">
        <v>2017</v>
      </c>
      <c r="B50" s="231">
        <v>0</v>
      </c>
      <c r="C50" s="231">
        <v>32699</v>
      </c>
      <c r="D50" s="231">
        <v>119341</v>
      </c>
      <c r="E50" s="231">
        <v>39632</v>
      </c>
      <c r="F50" s="235">
        <v>52597</v>
      </c>
      <c r="G50" s="231">
        <v>103011</v>
      </c>
      <c r="H50" s="231">
        <v>58147</v>
      </c>
      <c r="I50" s="231">
        <v>71465</v>
      </c>
      <c r="J50" s="235">
        <v>169386</v>
      </c>
      <c r="K50" s="231">
        <v>116649</v>
      </c>
      <c r="L50" s="231">
        <v>66266</v>
      </c>
      <c r="M50" s="231">
        <v>248824</v>
      </c>
      <c r="N50" s="231">
        <f t="shared" si="2"/>
        <v>1078017</v>
      </c>
    </row>
    <row r="51" spans="1:14" x14ac:dyDescent="0.25">
      <c r="A51" s="230">
        <v>2018</v>
      </c>
      <c r="B51" s="235">
        <v>77037.951400000005</v>
      </c>
      <c r="C51" s="231">
        <v>101004.1557</v>
      </c>
      <c r="D51" s="231">
        <v>87581.926600000006</v>
      </c>
      <c r="E51" s="231">
        <v>65305.583700000003</v>
      </c>
      <c r="F51" s="235">
        <v>56652.629000000001</v>
      </c>
      <c r="G51" s="231">
        <v>60121.993999999999</v>
      </c>
      <c r="H51" s="231">
        <v>8299.4192999999996</v>
      </c>
      <c r="I51" s="231">
        <v>140270</v>
      </c>
      <c r="J51" s="235">
        <v>96581.507800000007</v>
      </c>
      <c r="K51" s="231">
        <v>92298.494099999996</v>
      </c>
      <c r="L51" s="231">
        <v>298058.84769999998</v>
      </c>
      <c r="M51" s="231">
        <v>134142.55230000001</v>
      </c>
      <c r="N51" s="231">
        <f t="shared" si="2"/>
        <v>1217355.0616000001</v>
      </c>
    </row>
    <row r="52" spans="1:14" x14ac:dyDescent="0.25">
      <c r="A52" s="230">
        <v>2019</v>
      </c>
      <c r="B52" s="235">
        <v>113674.3042</v>
      </c>
      <c r="C52" s="231">
        <v>163856.00839999999</v>
      </c>
      <c r="D52" s="231">
        <v>82299.246799999994</v>
      </c>
      <c r="E52" s="231">
        <v>168104.20209999999</v>
      </c>
      <c r="F52" s="231">
        <v>123100</v>
      </c>
      <c r="G52" s="231">
        <v>109500</v>
      </c>
      <c r="H52" s="231">
        <v>156221.7782</v>
      </c>
      <c r="I52" s="231">
        <v>147464.70670000001</v>
      </c>
      <c r="J52" s="231">
        <v>40886.7673</v>
      </c>
      <c r="K52" s="231">
        <v>140394.4111</v>
      </c>
      <c r="L52" s="231">
        <v>73818.002699999997</v>
      </c>
      <c r="M52" s="231">
        <v>250455.20490000001</v>
      </c>
      <c r="N52" s="231">
        <f t="shared" si="2"/>
        <v>1569774.6324</v>
      </c>
    </row>
    <row r="53" spans="1:14" x14ac:dyDescent="0.25">
      <c r="A53" s="230">
        <v>2020</v>
      </c>
      <c r="B53" s="236">
        <v>130443.2118</v>
      </c>
      <c r="C53" s="237">
        <v>103099.0327</v>
      </c>
      <c r="D53" s="237">
        <v>73948.434899999993</v>
      </c>
      <c r="E53" s="237">
        <v>0</v>
      </c>
      <c r="F53" s="237">
        <v>0</v>
      </c>
      <c r="G53" s="237">
        <v>0</v>
      </c>
      <c r="H53" s="237">
        <v>51938.995300000002</v>
      </c>
      <c r="I53" s="237">
        <v>170409.80780000001</v>
      </c>
      <c r="J53" s="237">
        <v>72232.071899999995</v>
      </c>
      <c r="K53" s="237">
        <v>112837.5545</v>
      </c>
      <c r="L53" s="237">
        <v>198928.77929999999</v>
      </c>
      <c r="M53" s="237">
        <v>95960</v>
      </c>
      <c r="N53" s="231">
        <f t="shared" si="2"/>
        <v>1009797.8881999999</v>
      </c>
    </row>
    <row r="54" spans="1:14" x14ac:dyDescent="0.25">
      <c r="A54" s="230">
        <v>2021</v>
      </c>
      <c r="B54" s="236">
        <v>118360.9504</v>
      </c>
      <c r="C54" s="237">
        <v>116461.18919999999</v>
      </c>
      <c r="D54" s="237">
        <v>100449.1796</v>
      </c>
      <c r="E54" s="237">
        <v>121142.3597</v>
      </c>
      <c r="F54" s="237">
        <v>133020</v>
      </c>
      <c r="G54" s="237">
        <v>178812.8726</v>
      </c>
      <c r="H54" s="237">
        <v>172294.3615</v>
      </c>
      <c r="I54" s="237">
        <v>160758.0379</v>
      </c>
      <c r="J54" s="237">
        <v>106249.34880000001</v>
      </c>
      <c r="K54" s="237">
        <v>133625.087</v>
      </c>
      <c r="L54" s="237">
        <v>156286.829</v>
      </c>
      <c r="M54" s="237">
        <v>144670</v>
      </c>
      <c r="N54" s="231">
        <f t="shared" si="2"/>
        <v>1642130.2157000001</v>
      </c>
    </row>
    <row r="55" spans="1:14" x14ac:dyDescent="0.25">
      <c r="A55" s="230">
        <v>2022</v>
      </c>
      <c r="B55" s="236">
        <v>139071.03030000001</v>
      </c>
      <c r="C55" s="237">
        <v>138971</v>
      </c>
      <c r="D55" s="237">
        <v>169098.16500000001</v>
      </c>
      <c r="E55" s="237">
        <v>126841.2335</v>
      </c>
      <c r="F55" s="237">
        <v>147361.1048</v>
      </c>
      <c r="G55" s="237">
        <v>100141.92879999999</v>
      </c>
      <c r="H55" s="237">
        <v>154905.747</v>
      </c>
      <c r="I55" s="237">
        <v>150632</v>
      </c>
      <c r="J55" s="237">
        <v>179491.0202</v>
      </c>
      <c r="K55" s="237">
        <v>146335.63159999999</v>
      </c>
      <c r="L55" s="237">
        <v>154340.6189</v>
      </c>
      <c r="M55" s="237">
        <v>153410</v>
      </c>
      <c r="N55" s="231">
        <f t="shared" si="2"/>
        <v>1760599.4800999998</v>
      </c>
    </row>
    <row r="56" spans="1:14" x14ac:dyDescent="0.25">
      <c r="A56" s="230">
        <v>2023</v>
      </c>
      <c r="B56" s="236">
        <v>154724.4688</v>
      </c>
      <c r="C56" s="237">
        <v>168287.96609999999</v>
      </c>
      <c r="D56" s="237">
        <v>223068.7977</v>
      </c>
      <c r="E56" s="237">
        <v>170836.6833</v>
      </c>
      <c r="F56" s="237">
        <v>214612.16560000001</v>
      </c>
      <c r="G56" s="237">
        <v>146115.3806</v>
      </c>
      <c r="H56" s="237">
        <v>192413.5478</v>
      </c>
      <c r="I56" s="237">
        <v>205592.66940000001</v>
      </c>
      <c r="J56" s="231">
        <v>154540.96679999999</v>
      </c>
      <c r="K56" s="231">
        <v>132732.89600000001</v>
      </c>
      <c r="L56" s="231">
        <v>151415.6373</v>
      </c>
      <c r="M56" s="231">
        <v>151110.65839999999</v>
      </c>
      <c r="N56" s="231">
        <f t="shared" si="2"/>
        <v>2065451.8378000003</v>
      </c>
    </row>
    <row r="57" spans="1:14" x14ac:dyDescent="0.25">
      <c r="A57" s="230">
        <v>2024</v>
      </c>
      <c r="B57" s="236">
        <v>169637.1384</v>
      </c>
      <c r="C57" s="237">
        <v>140212.04569999999</v>
      </c>
      <c r="D57" s="237">
        <v>125721.59149999999</v>
      </c>
      <c r="E57" s="237">
        <v>169588.68669999999</v>
      </c>
      <c r="F57" s="237">
        <v>111048.496</v>
      </c>
      <c r="G57" s="237">
        <v>121170.2102</v>
      </c>
      <c r="H57" s="237">
        <v>94624.356700000004</v>
      </c>
      <c r="I57" s="237">
        <v>153836.3597</v>
      </c>
      <c r="J57" s="231">
        <v>129177.59760000001</v>
      </c>
      <c r="K57" s="231">
        <v>133942.04070000001</v>
      </c>
      <c r="L57" s="231">
        <v>95700</v>
      </c>
      <c r="M57" s="231">
        <v>128404</v>
      </c>
      <c r="N57" s="231">
        <f t="shared" si="2"/>
        <v>1573062.5231999999</v>
      </c>
    </row>
    <row r="58" spans="1:14" x14ac:dyDescent="0.25">
      <c r="A58" s="230">
        <v>2025</v>
      </c>
      <c r="B58" s="236">
        <v>120209</v>
      </c>
      <c r="C58" s="237">
        <v>166739.0649</v>
      </c>
      <c r="D58" s="237">
        <v>177472.04639999999</v>
      </c>
      <c r="E58" s="237">
        <v>168200</v>
      </c>
      <c r="F58" s="237">
        <v>163827.41</v>
      </c>
      <c r="G58" s="237">
        <v>140599.34049999999</v>
      </c>
      <c r="H58" s="237">
        <v>160766</v>
      </c>
      <c r="I58" s="237"/>
      <c r="J58" s="231"/>
      <c r="K58" s="231"/>
      <c r="L58" s="231"/>
      <c r="M58" s="231"/>
      <c r="N58" s="231">
        <f t="shared" si="2"/>
        <v>1097812.8618000001</v>
      </c>
    </row>
    <row r="59" spans="1:14" ht="15.75" customHeight="1" x14ac:dyDescent="0.25">
      <c r="A59" s="1080" t="s">
        <v>898</v>
      </c>
      <c r="B59" s="1080"/>
      <c r="C59" s="1080"/>
      <c r="D59" s="1080"/>
      <c r="E59" s="1080"/>
      <c r="F59" s="1080"/>
      <c r="G59" s="1080"/>
      <c r="H59" s="1080"/>
      <c r="I59" s="1080"/>
      <c r="J59" s="238"/>
      <c r="K59" s="238"/>
      <c r="L59" s="238"/>
      <c r="M59" s="238"/>
      <c r="N59" s="238"/>
    </row>
    <row r="60" spans="1:14" ht="16.5" customHeight="1" x14ac:dyDescent="0.25">
      <c r="A60" s="239" t="s">
        <v>402</v>
      </c>
      <c r="B60" s="240"/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9D2E-709B-4CAE-854A-AAD8385243E6}">
  <sheetPr>
    <tabColor rgb="FF00206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370" customWidth="1"/>
    <col min="2" max="2" width="44.5703125" style="370" customWidth="1"/>
    <col min="3" max="3" width="20.140625" style="370" customWidth="1"/>
    <col min="4" max="4" width="26.28515625" style="370" customWidth="1"/>
    <col min="5" max="5" width="11.5703125" style="346" customWidth="1"/>
    <col min="6" max="6" width="29.42578125" style="346" customWidth="1"/>
    <col min="7" max="7" width="13.42578125" style="346" customWidth="1"/>
    <col min="8" max="11" width="11.5703125" style="346" customWidth="1"/>
    <col min="12" max="16384" width="14.42578125" style="346"/>
  </cols>
  <sheetData>
    <row r="1" spans="1:11" ht="13.5" customHeight="1" x14ac:dyDescent="0.25">
      <c r="A1" s="343" t="s">
        <v>610</v>
      </c>
      <c r="B1" s="344"/>
      <c r="C1" s="344"/>
      <c r="D1" s="344"/>
      <c r="E1" s="345"/>
      <c r="F1" s="345"/>
      <c r="G1" s="345"/>
      <c r="H1" s="345"/>
      <c r="I1" s="345"/>
      <c r="J1" s="345"/>
      <c r="K1" s="345"/>
    </row>
    <row r="2" spans="1:11" ht="15.75" x14ac:dyDescent="0.25">
      <c r="A2" s="347" t="s">
        <v>921</v>
      </c>
      <c r="B2" s="348"/>
      <c r="C2" s="349"/>
      <c r="D2" s="349"/>
      <c r="E2" s="345"/>
      <c r="I2" s="345"/>
      <c r="J2" s="345"/>
      <c r="K2" s="345"/>
    </row>
    <row r="3" spans="1:11" ht="13.5" customHeight="1" x14ac:dyDescent="0.25">
      <c r="A3" s="347"/>
      <c r="B3" s="348"/>
      <c r="C3" s="349"/>
      <c r="D3" s="349"/>
      <c r="E3" s="345"/>
      <c r="I3" s="345"/>
      <c r="J3" s="345"/>
      <c r="K3" s="345"/>
    </row>
    <row r="4" spans="1:11" ht="13.5" customHeight="1" x14ac:dyDescent="0.25">
      <c r="A4" s="350" t="s">
        <v>611</v>
      </c>
      <c r="B4" s="350" t="s">
        <v>612</v>
      </c>
      <c r="C4" s="351" t="s">
        <v>613</v>
      </c>
      <c r="D4" s="351" t="s">
        <v>231</v>
      </c>
      <c r="E4" s="345"/>
      <c r="I4" s="345"/>
      <c r="J4" s="345"/>
      <c r="K4" s="345"/>
    </row>
    <row r="5" spans="1:11" ht="13.5" customHeight="1" x14ac:dyDescent="0.25">
      <c r="A5" s="352">
        <v>418</v>
      </c>
      <c r="B5" s="352" t="s">
        <v>232</v>
      </c>
      <c r="C5" s="353">
        <v>337400.924</v>
      </c>
      <c r="D5" s="354">
        <f>C5/128521560</f>
        <v>2.6252476549459875E-3</v>
      </c>
      <c r="E5" s="357"/>
      <c r="F5" s="358"/>
      <c r="G5" s="358"/>
      <c r="I5" s="345"/>
      <c r="J5" s="345"/>
      <c r="K5" s="345"/>
    </row>
    <row r="6" spans="1:11" ht="13.5" customHeight="1" x14ac:dyDescent="0.25">
      <c r="A6" s="352">
        <v>733</v>
      </c>
      <c r="B6" s="352" t="s">
        <v>614</v>
      </c>
      <c r="C6" s="353">
        <v>1649702.8832999999</v>
      </c>
      <c r="D6" s="354">
        <f>C6/128521560</f>
        <v>1.2836001082619911E-2</v>
      </c>
      <c r="E6" s="555"/>
      <c r="F6" s="355"/>
      <c r="G6" s="356"/>
      <c r="I6" s="345"/>
      <c r="J6" s="345"/>
      <c r="K6" s="345"/>
    </row>
    <row r="7" spans="1:11" ht="13.5" customHeight="1" x14ac:dyDescent="0.25">
      <c r="A7" s="581">
        <v>134</v>
      </c>
      <c r="B7" s="581" t="s">
        <v>615</v>
      </c>
      <c r="C7" s="582">
        <v>60854.985899999985</v>
      </c>
      <c r="D7" s="583">
        <f>C7/128521560</f>
        <v>4.7350021194887443E-4</v>
      </c>
      <c r="E7" s="357"/>
      <c r="F7" s="358"/>
      <c r="G7" s="358"/>
      <c r="I7" s="345"/>
      <c r="J7" s="345"/>
      <c r="K7" s="345"/>
    </row>
    <row r="8" spans="1:11" ht="13.5" customHeight="1" x14ac:dyDescent="0.25">
      <c r="A8" s="359">
        <v>212</v>
      </c>
      <c r="B8" s="359" t="s">
        <v>616</v>
      </c>
      <c r="C8" s="357">
        <v>137840.10090000002</v>
      </c>
      <c r="D8" s="360">
        <f>C8/128521560</f>
        <v>1.0725056628631026E-3</v>
      </c>
      <c r="E8" s="357"/>
      <c r="F8" s="358"/>
      <c r="G8" s="358"/>
      <c r="I8" s="345"/>
      <c r="J8" s="345"/>
      <c r="K8" s="345"/>
    </row>
    <row r="9" spans="1:11" ht="13.5" customHeight="1" x14ac:dyDescent="0.25">
      <c r="A9" s="359">
        <v>33</v>
      </c>
      <c r="B9" s="359" t="s">
        <v>617</v>
      </c>
      <c r="C9" s="357">
        <v>85424.736400000009</v>
      </c>
      <c r="D9" s="360">
        <f>C9/128521560</f>
        <v>6.6467242072069466E-4</v>
      </c>
      <c r="E9" s="357"/>
      <c r="F9" s="358"/>
      <c r="G9" s="358"/>
      <c r="I9" s="345"/>
      <c r="J9" s="345"/>
      <c r="K9" s="345"/>
    </row>
    <row r="10" spans="1:11" ht="13.5" customHeight="1" x14ac:dyDescent="0.25">
      <c r="A10" s="359">
        <v>7</v>
      </c>
      <c r="B10" s="359" t="s">
        <v>618</v>
      </c>
      <c r="C10" s="357">
        <v>4415.2618000000002</v>
      </c>
      <c r="D10" s="619">
        <f t="shared" ref="D10:D12" si="0">C10/128521560</f>
        <v>3.4354249979536511E-5</v>
      </c>
      <c r="E10" s="357"/>
      <c r="F10" s="358"/>
      <c r="G10" s="358"/>
      <c r="I10" s="345"/>
      <c r="J10" s="345"/>
      <c r="K10" s="345"/>
    </row>
    <row r="11" spans="1:11" ht="13.5" customHeight="1" x14ac:dyDescent="0.25">
      <c r="A11" s="359">
        <v>15</v>
      </c>
      <c r="B11" s="359" t="s">
        <v>619</v>
      </c>
      <c r="C11" s="357">
        <v>48084.264900000002</v>
      </c>
      <c r="D11" s="360">
        <f t="shared" si="0"/>
        <v>3.7413384104581363E-4</v>
      </c>
      <c r="E11" s="357"/>
      <c r="F11" s="358"/>
      <c r="G11" s="358"/>
      <c r="H11" s="345"/>
      <c r="I11" s="345"/>
      <c r="J11" s="345"/>
      <c r="K11" s="345"/>
    </row>
    <row r="12" spans="1:11" ht="13.5" customHeight="1" x14ac:dyDescent="0.25">
      <c r="A12" s="359">
        <v>19</v>
      </c>
      <c r="B12" s="359" t="s">
        <v>620</v>
      </c>
      <c r="C12" s="357">
        <v>13886.5059</v>
      </c>
      <c r="D12" s="360">
        <f t="shared" si="0"/>
        <v>1.0804806524290555E-4</v>
      </c>
      <c r="E12" s="357"/>
      <c r="F12" s="358"/>
      <c r="G12" s="358"/>
      <c r="H12" s="345"/>
      <c r="I12" s="345"/>
      <c r="J12" s="345"/>
      <c r="K12" s="345"/>
    </row>
    <row r="13" spans="1:11" ht="29.25" customHeight="1" x14ac:dyDescent="0.25">
      <c r="A13" s="361">
        <f>SUM(A5:A12)</f>
        <v>1571</v>
      </c>
      <c r="B13" s="362" t="s">
        <v>624</v>
      </c>
      <c r="C13" s="361">
        <f>SUM(C5:C12)</f>
        <v>2337609.6631</v>
      </c>
      <c r="D13" s="363">
        <f>SUM(D5:D12)</f>
        <v>1.8188463189366826E-2</v>
      </c>
      <c r="E13" s="345"/>
      <c r="F13" s="358"/>
      <c r="G13" s="358"/>
      <c r="H13" s="345"/>
      <c r="I13" s="345"/>
      <c r="J13" s="345"/>
      <c r="K13" s="345"/>
    </row>
    <row r="14" spans="1:11" ht="13.5" customHeight="1" x14ac:dyDescent="0.25">
      <c r="A14" s="364"/>
      <c r="B14" s="365"/>
      <c r="C14" s="349"/>
      <c r="D14" s="349"/>
      <c r="E14" s="345"/>
      <c r="F14" s="345"/>
      <c r="G14" s="345"/>
      <c r="H14" s="345"/>
      <c r="I14" s="345"/>
      <c r="J14" s="345"/>
      <c r="K14" s="345"/>
    </row>
    <row r="15" spans="1:11" ht="18" customHeight="1" x14ac:dyDescent="0.25">
      <c r="A15" s="1081" t="s">
        <v>922</v>
      </c>
      <c r="B15" s="1082"/>
      <c r="C15" s="1082"/>
      <c r="D15" s="1082"/>
      <c r="E15" s="345"/>
      <c r="F15" s="345"/>
      <c r="G15" s="345"/>
      <c r="H15" s="345"/>
      <c r="I15" s="345"/>
      <c r="J15" s="345"/>
      <c r="K15" s="345"/>
    </row>
    <row r="16" spans="1:11" ht="90.75" customHeight="1" x14ac:dyDescent="0.25">
      <c r="A16" s="1083" t="s">
        <v>621</v>
      </c>
      <c r="B16" s="1084"/>
      <c r="C16" s="1084"/>
      <c r="D16" s="1084"/>
      <c r="E16" s="345"/>
      <c r="F16" s="345"/>
      <c r="G16" s="345"/>
      <c r="H16" s="345"/>
      <c r="I16" s="345"/>
      <c r="J16" s="345"/>
      <c r="K16" s="345"/>
    </row>
    <row r="17" spans="1:11" ht="13.5" customHeight="1" x14ac:dyDescent="0.25">
      <c r="A17" s="364"/>
      <c r="B17" s="365"/>
      <c r="C17" s="349"/>
      <c r="D17" s="349"/>
      <c r="E17" s="345"/>
      <c r="F17" s="345"/>
      <c r="G17" s="345"/>
      <c r="H17" s="345"/>
      <c r="I17" s="345"/>
      <c r="J17" s="345"/>
      <c r="K17" s="345"/>
    </row>
    <row r="18" spans="1:11" ht="13.5" customHeight="1" x14ac:dyDescent="0.25">
      <c r="A18" s="364"/>
      <c r="B18" s="365"/>
      <c r="C18" s="349"/>
      <c r="D18" s="349"/>
      <c r="E18" s="345"/>
      <c r="F18" s="345"/>
      <c r="G18" s="345"/>
      <c r="H18" s="345"/>
      <c r="I18" s="345"/>
      <c r="J18" s="345"/>
      <c r="K18" s="345"/>
    </row>
    <row r="19" spans="1:11" ht="13.5" customHeight="1" x14ac:dyDescent="0.25">
      <c r="A19" s="364"/>
      <c r="B19" s="365"/>
      <c r="C19" s="349"/>
      <c r="D19" s="349"/>
      <c r="E19" s="345"/>
      <c r="F19" s="345"/>
      <c r="G19" s="345"/>
      <c r="H19" s="345"/>
      <c r="I19" s="345"/>
      <c r="J19" s="345"/>
      <c r="K19" s="345"/>
    </row>
    <row r="20" spans="1:11" ht="13.5" customHeight="1" x14ac:dyDescent="0.25">
      <c r="A20" s="364"/>
      <c r="B20" s="365"/>
      <c r="C20" s="349"/>
      <c r="D20" s="349"/>
      <c r="E20" s="345"/>
      <c r="F20" s="345"/>
      <c r="G20" s="345"/>
      <c r="H20" s="345"/>
      <c r="I20" s="345"/>
      <c r="J20" s="345"/>
      <c r="K20" s="345"/>
    </row>
    <row r="21" spans="1:11" ht="13.5" customHeight="1" x14ac:dyDescent="0.25">
      <c r="A21" s="364"/>
      <c r="B21" s="365"/>
      <c r="C21" s="366"/>
      <c r="D21" s="349"/>
      <c r="E21" s="345"/>
      <c r="F21" s="345"/>
      <c r="G21" s="345"/>
      <c r="H21" s="345"/>
      <c r="I21" s="345"/>
      <c r="J21" s="345"/>
      <c r="K21" s="345"/>
    </row>
    <row r="22" spans="1:11" ht="13.5" customHeight="1" x14ac:dyDescent="0.25">
      <c r="A22" s="364"/>
      <c r="B22" s="365"/>
      <c r="C22" s="349"/>
      <c r="D22" s="349"/>
      <c r="E22" s="345"/>
      <c r="F22" s="345"/>
      <c r="G22" s="345"/>
      <c r="H22" s="345"/>
      <c r="I22" s="345"/>
      <c r="J22" s="345"/>
      <c r="K22" s="345"/>
    </row>
    <row r="23" spans="1:11" ht="13.5" customHeight="1" x14ac:dyDescent="0.25">
      <c r="A23" s="367"/>
      <c r="B23" s="55"/>
      <c r="C23" s="368"/>
      <c r="D23" s="368"/>
      <c r="E23" s="345"/>
      <c r="F23" s="345"/>
      <c r="G23" s="345"/>
      <c r="H23" s="345"/>
      <c r="I23" s="345"/>
      <c r="J23" s="345"/>
      <c r="K23" s="345"/>
    </row>
    <row r="24" spans="1:11" ht="13.5" customHeight="1" x14ac:dyDescent="0.25">
      <c r="A24" s="364"/>
      <c r="B24" s="365"/>
      <c r="C24" s="349"/>
      <c r="D24" s="349"/>
      <c r="E24" s="345"/>
      <c r="F24" s="345"/>
      <c r="G24" s="345"/>
      <c r="H24" s="345"/>
      <c r="I24" s="345"/>
      <c r="J24" s="345"/>
      <c r="K24" s="345"/>
    </row>
    <row r="25" spans="1:11" ht="13.5" customHeight="1" x14ac:dyDescent="0.25">
      <c r="A25" s="369"/>
      <c r="B25" s="365"/>
      <c r="C25" s="349"/>
      <c r="D25" s="349"/>
      <c r="E25" s="345"/>
      <c r="F25" s="345"/>
      <c r="G25" s="345"/>
      <c r="H25" s="345"/>
      <c r="I25" s="345"/>
      <c r="J25" s="345"/>
      <c r="K25" s="345"/>
    </row>
    <row r="26" spans="1:11" ht="13.5" customHeight="1" x14ac:dyDescent="0.25">
      <c r="A26" s="364"/>
      <c r="B26" s="365"/>
      <c r="C26" s="349"/>
      <c r="D26" s="349"/>
      <c r="E26" s="345"/>
      <c r="F26" s="345"/>
      <c r="G26" s="345"/>
      <c r="H26" s="345"/>
      <c r="I26" s="345"/>
      <c r="J26" s="345"/>
      <c r="K26" s="345"/>
    </row>
    <row r="27" spans="1:11" ht="13.5" customHeight="1" x14ac:dyDescent="0.25">
      <c r="A27" s="364"/>
      <c r="B27" s="365"/>
      <c r="C27" s="349"/>
      <c r="D27" s="349"/>
      <c r="E27" s="345"/>
      <c r="F27" s="345"/>
      <c r="G27" s="345"/>
      <c r="H27" s="345"/>
      <c r="I27" s="345"/>
      <c r="J27" s="345"/>
      <c r="K27" s="345"/>
    </row>
    <row r="28" spans="1:11" ht="13.5" customHeight="1" x14ac:dyDescent="0.25">
      <c r="A28" s="364"/>
      <c r="B28" s="365"/>
      <c r="C28" s="349"/>
      <c r="D28" s="349"/>
      <c r="E28" s="345"/>
      <c r="F28" s="345"/>
      <c r="G28" s="345"/>
      <c r="H28" s="345"/>
      <c r="I28" s="345"/>
      <c r="J28" s="345"/>
      <c r="K28" s="345"/>
    </row>
    <row r="29" spans="1:11" ht="13.5" customHeight="1" x14ac:dyDescent="0.25">
      <c r="A29" s="364"/>
      <c r="B29" s="365"/>
      <c r="C29" s="349"/>
      <c r="D29" s="349"/>
      <c r="E29" s="345"/>
      <c r="F29" s="345"/>
      <c r="G29" s="345"/>
      <c r="H29" s="345"/>
      <c r="I29" s="345"/>
      <c r="J29" s="345"/>
      <c r="K29" s="345"/>
    </row>
    <row r="30" spans="1:11" ht="13.5" customHeight="1" x14ac:dyDescent="0.25">
      <c r="A30" s="364"/>
      <c r="B30" s="365"/>
      <c r="C30" s="349"/>
      <c r="D30" s="349"/>
      <c r="E30" s="345"/>
      <c r="F30" s="345"/>
      <c r="G30" s="345"/>
      <c r="H30" s="345"/>
      <c r="I30" s="345"/>
      <c r="J30" s="345"/>
      <c r="K30" s="345"/>
    </row>
    <row r="31" spans="1:11" ht="13.5" customHeight="1" x14ac:dyDescent="0.25">
      <c r="A31" s="364"/>
      <c r="B31" s="365"/>
      <c r="C31" s="349"/>
      <c r="D31" s="349"/>
      <c r="E31" s="345"/>
      <c r="F31" s="345"/>
      <c r="G31" s="345"/>
      <c r="H31" s="345"/>
      <c r="I31" s="345"/>
      <c r="J31" s="345"/>
      <c r="K31" s="345"/>
    </row>
    <row r="32" spans="1:11" ht="13.5" customHeight="1" x14ac:dyDescent="0.25">
      <c r="A32" s="364"/>
      <c r="B32" s="365"/>
      <c r="C32" s="349"/>
      <c r="D32" s="349"/>
      <c r="E32" s="345"/>
      <c r="F32" s="345"/>
      <c r="G32" s="345"/>
      <c r="H32" s="345"/>
      <c r="I32" s="345"/>
      <c r="J32" s="345"/>
      <c r="K32" s="345"/>
    </row>
    <row r="33" spans="1:11" ht="13.5" customHeight="1" x14ac:dyDescent="0.25">
      <c r="A33" s="364"/>
      <c r="B33" s="365"/>
      <c r="C33" s="349"/>
      <c r="D33" s="349"/>
      <c r="E33" s="345"/>
      <c r="F33" s="345"/>
      <c r="G33" s="345"/>
      <c r="H33" s="345"/>
      <c r="I33" s="345"/>
      <c r="J33" s="345"/>
      <c r="K33" s="345"/>
    </row>
    <row r="34" spans="1:11" ht="13.5" customHeight="1" x14ac:dyDescent="0.25">
      <c r="A34" s="364"/>
      <c r="B34" s="365"/>
      <c r="C34" s="349"/>
      <c r="D34" s="349"/>
      <c r="E34" s="345"/>
      <c r="F34" s="345"/>
      <c r="G34" s="345"/>
      <c r="H34" s="345"/>
      <c r="I34" s="345"/>
      <c r="J34" s="345"/>
      <c r="K34" s="345"/>
    </row>
    <row r="35" spans="1:11" ht="13.5" customHeight="1" x14ac:dyDescent="0.25">
      <c r="A35" s="364"/>
      <c r="B35" s="365"/>
      <c r="C35" s="349"/>
      <c r="D35" s="349"/>
      <c r="E35" s="345"/>
      <c r="F35" s="345"/>
      <c r="G35" s="345"/>
      <c r="H35" s="345"/>
      <c r="I35" s="345"/>
      <c r="J35" s="345"/>
      <c r="K35" s="345"/>
    </row>
    <row r="36" spans="1:11" ht="13.5" customHeight="1" x14ac:dyDescent="0.25">
      <c r="A36" s="364"/>
      <c r="B36" s="365"/>
      <c r="C36" s="349"/>
      <c r="D36" s="349"/>
      <c r="E36" s="345"/>
      <c r="F36" s="345"/>
      <c r="G36" s="345"/>
      <c r="H36" s="345"/>
      <c r="I36" s="345"/>
      <c r="J36" s="345"/>
      <c r="K36" s="345"/>
    </row>
    <row r="37" spans="1:11" ht="13.5" customHeight="1" x14ac:dyDescent="0.25">
      <c r="A37" s="364"/>
      <c r="B37" s="365"/>
      <c r="C37" s="349"/>
      <c r="D37" s="349"/>
      <c r="E37" s="345"/>
      <c r="F37" s="345"/>
      <c r="G37" s="345"/>
      <c r="H37" s="345"/>
      <c r="I37" s="345"/>
      <c r="J37" s="345"/>
      <c r="K37" s="345"/>
    </row>
    <row r="38" spans="1:11" ht="13.5" customHeight="1" x14ac:dyDescent="0.25">
      <c r="A38" s="364"/>
      <c r="B38" s="365"/>
      <c r="C38" s="349"/>
      <c r="D38" s="349"/>
      <c r="E38" s="345"/>
      <c r="F38" s="345"/>
      <c r="G38" s="345"/>
      <c r="H38" s="345"/>
      <c r="I38" s="345"/>
      <c r="J38" s="345"/>
      <c r="K38" s="345"/>
    </row>
    <row r="39" spans="1:11" ht="13.5" customHeight="1" x14ac:dyDescent="0.25">
      <c r="A39" s="364"/>
      <c r="B39" s="365"/>
      <c r="C39" s="349"/>
      <c r="D39" s="349"/>
      <c r="E39" s="345"/>
      <c r="F39" s="345"/>
      <c r="G39" s="345"/>
      <c r="H39" s="345"/>
      <c r="I39" s="345"/>
      <c r="J39" s="345"/>
      <c r="K39" s="345"/>
    </row>
    <row r="40" spans="1:11" ht="13.5" customHeight="1" x14ac:dyDescent="0.25">
      <c r="A40" s="364"/>
      <c r="B40" s="365"/>
      <c r="C40" s="349"/>
      <c r="D40" s="349"/>
      <c r="E40" s="345"/>
      <c r="F40" s="345"/>
      <c r="G40" s="345"/>
      <c r="H40" s="345"/>
      <c r="I40" s="345"/>
      <c r="J40" s="345"/>
      <c r="K40" s="345"/>
    </row>
    <row r="41" spans="1:11" ht="13.5" customHeight="1" x14ac:dyDescent="0.25">
      <c r="A41" s="364"/>
      <c r="B41" s="365"/>
      <c r="C41" s="349"/>
      <c r="D41" s="349"/>
      <c r="E41" s="345"/>
      <c r="F41" s="345"/>
      <c r="G41" s="345"/>
      <c r="H41" s="345"/>
      <c r="I41" s="345"/>
      <c r="J41" s="345"/>
      <c r="K41" s="345"/>
    </row>
    <row r="42" spans="1:11" ht="13.5" customHeight="1" x14ac:dyDescent="0.25">
      <c r="A42" s="364"/>
      <c r="B42" s="365"/>
      <c r="C42" s="349"/>
      <c r="D42" s="349"/>
      <c r="E42" s="345"/>
      <c r="F42" s="345"/>
      <c r="G42" s="345"/>
      <c r="H42" s="345"/>
      <c r="I42" s="345"/>
      <c r="J42" s="345"/>
      <c r="K42" s="345"/>
    </row>
    <row r="43" spans="1:11" ht="13.5" customHeight="1" x14ac:dyDescent="0.25">
      <c r="A43" s="364"/>
      <c r="B43" s="365"/>
      <c r="C43" s="349"/>
      <c r="D43" s="349"/>
      <c r="E43" s="345"/>
      <c r="F43" s="345"/>
      <c r="G43" s="345"/>
      <c r="H43" s="345"/>
      <c r="I43" s="345"/>
      <c r="J43" s="345"/>
      <c r="K43" s="345"/>
    </row>
    <row r="44" spans="1:11" ht="13.5" customHeight="1" x14ac:dyDescent="0.25">
      <c r="A44" s="364"/>
      <c r="B44" s="365"/>
      <c r="C44" s="349"/>
      <c r="D44" s="349"/>
      <c r="E44" s="345"/>
      <c r="F44" s="345"/>
      <c r="G44" s="345"/>
      <c r="H44" s="345"/>
      <c r="I44" s="345"/>
      <c r="J44" s="345"/>
      <c r="K44" s="345"/>
    </row>
    <row r="45" spans="1:11" ht="13.5" customHeight="1" x14ac:dyDescent="0.25">
      <c r="A45" s="364"/>
      <c r="B45" s="365"/>
      <c r="C45" s="349"/>
      <c r="D45" s="349"/>
      <c r="E45" s="345"/>
      <c r="F45" s="345"/>
      <c r="G45" s="345"/>
      <c r="H45" s="345"/>
      <c r="I45" s="345"/>
      <c r="J45" s="345"/>
      <c r="K45" s="345"/>
    </row>
    <row r="46" spans="1:11" ht="13.5" customHeight="1" x14ac:dyDescent="0.25">
      <c r="A46" s="364"/>
      <c r="B46" s="365"/>
      <c r="C46" s="349"/>
      <c r="D46" s="349"/>
      <c r="E46" s="345"/>
      <c r="F46" s="345"/>
      <c r="G46" s="345"/>
      <c r="H46" s="345"/>
      <c r="I46" s="345"/>
      <c r="J46" s="345"/>
      <c r="K46" s="345"/>
    </row>
    <row r="47" spans="1:11" ht="13.5" customHeight="1" x14ac:dyDescent="0.25">
      <c r="A47" s="364"/>
      <c r="B47" s="365"/>
      <c r="C47" s="349"/>
      <c r="D47" s="349"/>
      <c r="E47" s="345"/>
      <c r="F47" s="345"/>
      <c r="G47" s="345"/>
      <c r="H47" s="345"/>
      <c r="I47" s="345"/>
      <c r="J47" s="345"/>
      <c r="K47" s="345"/>
    </row>
    <row r="48" spans="1:11" ht="13.5" customHeight="1" x14ac:dyDescent="0.25">
      <c r="A48" s="364"/>
      <c r="B48" s="365"/>
      <c r="C48" s="349"/>
      <c r="D48" s="349"/>
      <c r="E48" s="345"/>
      <c r="F48" s="345"/>
      <c r="G48" s="345"/>
      <c r="H48" s="345"/>
      <c r="I48" s="345"/>
      <c r="J48" s="345"/>
      <c r="K48" s="345"/>
    </row>
    <row r="49" spans="1:11" ht="13.5" customHeight="1" x14ac:dyDescent="0.25">
      <c r="A49" s="364"/>
      <c r="B49" s="365"/>
      <c r="C49" s="349"/>
      <c r="D49" s="349"/>
      <c r="E49" s="345"/>
      <c r="F49" s="345"/>
      <c r="G49" s="345"/>
      <c r="H49" s="345"/>
      <c r="I49" s="345"/>
      <c r="J49" s="345"/>
      <c r="K49" s="345"/>
    </row>
    <row r="50" spans="1:11" ht="13.5" customHeight="1" x14ac:dyDescent="0.25">
      <c r="A50" s="364"/>
      <c r="B50" s="365"/>
      <c r="C50" s="349"/>
      <c r="D50" s="349"/>
      <c r="E50" s="345"/>
      <c r="F50" s="345"/>
      <c r="G50" s="345"/>
      <c r="H50" s="345"/>
      <c r="I50" s="345"/>
      <c r="J50" s="345"/>
      <c r="K50" s="345"/>
    </row>
    <row r="51" spans="1:11" ht="13.5" customHeight="1" x14ac:dyDescent="0.25">
      <c r="A51" s="364"/>
      <c r="B51" s="365"/>
      <c r="C51" s="349"/>
      <c r="D51" s="349"/>
      <c r="E51" s="345"/>
      <c r="F51" s="345"/>
      <c r="G51" s="345"/>
      <c r="H51" s="345"/>
      <c r="I51" s="345"/>
      <c r="J51" s="345"/>
      <c r="K51" s="345"/>
    </row>
    <row r="52" spans="1:11" ht="13.5" customHeight="1" x14ac:dyDescent="0.25">
      <c r="A52" s="364"/>
      <c r="B52" s="365"/>
      <c r="C52" s="349"/>
      <c r="D52" s="349"/>
      <c r="E52" s="345"/>
      <c r="F52" s="345"/>
      <c r="G52" s="345"/>
      <c r="H52" s="345"/>
      <c r="I52" s="345"/>
      <c r="J52" s="345"/>
      <c r="K52" s="345"/>
    </row>
    <row r="53" spans="1:11" ht="13.5" customHeight="1" x14ac:dyDescent="0.25">
      <c r="A53" s="364"/>
      <c r="B53" s="365"/>
      <c r="C53" s="349"/>
      <c r="D53" s="349"/>
      <c r="E53" s="345"/>
      <c r="F53" s="345"/>
      <c r="G53" s="345"/>
      <c r="H53" s="345"/>
      <c r="I53" s="345"/>
      <c r="J53" s="345"/>
      <c r="K53" s="345"/>
    </row>
    <row r="54" spans="1:11" ht="13.5" customHeight="1" x14ac:dyDescent="0.25">
      <c r="A54" s="364"/>
      <c r="B54" s="365"/>
      <c r="C54" s="349"/>
      <c r="D54" s="349"/>
      <c r="E54" s="345"/>
      <c r="F54" s="345"/>
      <c r="G54" s="345"/>
      <c r="H54" s="345"/>
      <c r="I54" s="345"/>
      <c r="J54" s="345"/>
      <c r="K54" s="345"/>
    </row>
    <row r="55" spans="1:11" ht="13.5" customHeight="1" x14ac:dyDescent="0.25">
      <c r="A55" s="364"/>
      <c r="B55" s="365"/>
      <c r="C55" s="349"/>
      <c r="D55" s="349"/>
      <c r="E55" s="345"/>
      <c r="F55" s="345"/>
      <c r="G55" s="345"/>
      <c r="H55" s="345"/>
      <c r="I55" s="345"/>
      <c r="J55" s="345"/>
      <c r="K55" s="345"/>
    </row>
    <row r="56" spans="1:11" ht="13.5" customHeight="1" x14ac:dyDescent="0.25">
      <c r="A56" s="364"/>
      <c r="B56" s="365"/>
      <c r="C56" s="349"/>
      <c r="D56" s="349"/>
      <c r="E56" s="345"/>
      <c r="F56" s="345"/>
      <c r="G56" s="345"/>
      <c r="H56" s="345"/>
      <c r="I56" s="345"/>
      <c r="J56" s="345"/>
      <c r="K56" s="345"/>
    </row>
    <row r="57" spans="1:11" ht="13.5" customHeight="1" x14ac:dyDescent="0.25">
      <c r="A57" s="364"/>
      <c r="B57" s="365"/>
      <c r="C57" s="349"/>
      <c r="D57" s="349"/>
      <c r="E57" s="345"/>
      <c r="F57" s="345"/>
      <c r="G57" s="345"/>
      <c r="H57" s="345"/>
      <c r="I57" s="345"/>
      <c r="J57" s="345"/>
      <c r="K57" s="345"/>
    </row>
    <row r="58" spans="1:11" ht="13.5" customHeight="1" x14ac:dyDescent="0.25">
      <c r="A58" s="364"/>
      <c r="B58" s="365"/>
      <c r="C58" s="349"/>
      <c r="D58" s="349"/>
      <c r="E58" s="345"/>
      <c r="F58" s="345"/>
      <c r="G58" s="345"/>
      <c r="H58" s="345"/>
      <c r="I58" s="345"/>
      <c r="J58" s="345"/>
      <c r="K58" s="345"/>
    </row>
    <row r="59" spans="1:11" ht="13.5" customHeight="1" x14ac:dyDescent="0.25">
      <c r="A59" s="364"/>
      <c r="B59" s="365"/>
      <c r="C59" s="349"/>
      <c r="D59" s="349"/>
      <c r="E59" s="345"/>
      <c r="F59" s="345"/>
      <c r="G59" s="345"/>
      <c r="H59" s="345"/>
      <c r="I59" s="345"/>
      <c r="J59" s="345"/>
      <c r="K59" s="345"/>
    </row>
    <row r="60" spans="1:11" ht="13.5" customHeight="1" x14ac:dyDescent="0.25">
      <c r="A60" s="364"/>
      <c r="B60" s="365"/>
      <c r="C60" s="349"/>
      <c r="D60" s="349"/>
      <c r="E60" s="345"/>
      <c r="F60" s="345"/>
      <c r="G60" s="345"/>
      <c r="H60" s="345"/>
      <c r="I60" s="345"/>
      <c r="J60" s="345"/>
      <c r="K60" s="345"/>
    </row>
    <row r="61" spans="1:11" ht="13.5" customHeight="1" x14ac:dyDescent="0.25">
      <c r="A61" s="364"/>
      <c r="B61" s="365"/>
      <c r="C61" s="349"/>
      <c r="D61" s="349"/>
      <c r="E61" s="345"/>
      <c r="F61" s="345"/>
      <c r="G61" s="345"/>
      <c r="H61" s="345"/>
      <c r="I61" s="345"/>
      <c r="J61" s="345"/>
      <c r="K61" s="345"/>
    </row>
    <row r="62" spans="1:11" ht="13.5" customHeight="1" x14ac:dyDescent="0.25">
      <c r="A62" s="364"/>
      <c r="B62" s="365"/>
      <c r="C62" s="349"/>
      <c r="D62" s="349"/>
      <c r="E62" s="345"/>
      <c r="F62" s="345"/>
      <c r="G62" s="345"/>
      <c r="H62" s="345"/>
      <c r="I62" s="345"/>
      <c r="J62" s="345"/>
      <c r="K62" s="345"/>
    </row>
    <row r="63" spans="1:11" ht="13.5" customHeight="1" x14ac:dyDescent="0.25">
      <c r="A63" s="364"/>
      <c r="B63" s="365"/>
      <c r="C63" s="349"/>
      <c r="D63" s="349"/>
      <c r="E63" s="345"/>
      <c r="F63" s="345"/>
      <c r="G63" s="345"/>
      <c r="H63" s="345"/>
      <c r="I63" s="345"/>
      <c r="J63" s="345"/>
      <c r="K63" s="345"/>
    </row>
    <row r="64" spans="1:11" ht="13.5" customHeight="1" x14ac:dyDescent="0.25">
      <c r="A64" s="364"/>
      <c r="B64" s="365"/>
      <c r="C64" s="349"/>
      <c r="D64" s="349"/>
      <c r="E64" s="345"/>
      <c r="F64" s="345"/>
      <c r="G64" s="345"/>
      <c r="H64" s="345"/>
      <c r="I64" s="345"/>
      <c r="J64" s="345"/>
      <c r="K64" s="345"/>
    </row>
    <row r="65" spans="1:11" ht="13.5" customHeight="1" x14ac:dyDescent="0.25">
      <c r="A65" s="364"/>
      <c r="B65" s="365"/>
      <c r="C65" s="349"/>
      <c r="D65" s="349"/>
      <c r="E65" s="345"/>
      <c r="F65" s="345"/>
      <c r="G65" s="345"/>
      <c r="H65" s="345"/>
      <c r="I65" s="345"/>
      <c r="J65" s="345"/>
      <c r="K65" s="345"/>
    </row>
    <row r="66" spans="1:11" ht="13.5" customHeight="1" x14ac:dyDescent="0.25">
      <c r="A66" s="364"/>
      <c r="B66" s="365"/>
      <c r="C66" s="349"/>
      <c r="D66" s="349"/>
      <c r="E66" s="345"/>
      <c r="F66" s="345"/>
      <c r="G66" s="345"/>
      <c r="H66" s="345"/>
      <c r="I66" s="345"/>
      <c r="J66" s="345"/>
      <c r="K66" s="345"/>
    </row>
    <row r="67" spans="1:11" ht="13.5" customHeight="1" x14ac:dyDescent="0.25">
      <c r="A67" s="364"/>
      <c r="B67" s="365"/>
      <c r="C67" s="349"/>
      <c r="D67" s="349"/>
      <c r="E67" s="345"/>
      <c r="F67" s="345"/>
      <c r="G67" s="345"/>
      <c r="H67" s="345"/>
      <c r="I67" s="345"/>
      <c r="J67" s="345"/>
      <c r="K67" s="345"/>
    </row>
    <row r="68" spans="1:11" ht="13.5" customHeight="1" x14ac:dyDescent="0.25">
      <c r="A68" s="364"/>
      <c r="B68" s="365"/>
      <c r="C68" s="349"/>
      <c r="D68" s="349"/>
      <c r="E68" s="345"/>
      <c r="F68" s="345"/>
      <c r="G68" s="345"/>
      <c r="H68" s="345"/>
      <c r="I68" s="345"/>
      <c r="J68" s="345"/>
      <c r="K68" s="345"/>
    </row>
    <row r="69" spans="1:11" ht="13.5" customHeight="1" x14ac:dyDescent="0.25">
      <c r="A69" s="364"/>
      <c r="B69" s="365"/>
      <c r="C69" s="349"/>
      <c r="D69" s="349"/>
      <c r="E69" s="345"/>
      <c r="F69" s="345"/>
      <c r="G69" s="345"/>
      <c r="H69" s="345"/>
      <c r="I69" s="345"/>
      <c r="J69" s="345"/>
      <c r="K69" s="345"/>
    </row>
    <row r="70" spans="1:11" ht="13.5" customHeight="1" x14ac:dyDescent="0.25">
      <c r="A70" s="364"/>
      <c r="B70" s="365"/>
      <c r="C70" s="349"/>
      <c r="D70" s="349"/>
      <c r="E70" s="345"/>
      <c r="F70" s="345"/>
      <c r="G70" s="345"/>
      <c r="H70" s="345"/>
      <c r="I70" s="345"/>
      <c r="J70" s="345"/>
      <c r="K70" s="345"/>
    </row>
    <row r="71" spans="1:11" ht="13.5" customHeight="1" x14ac:dyDescent="0.25">
      <c r="A71" s="364"/>
      <c r="B71" s="365"/>
      <c r="C71" s="349"/>
      <c r="D71" s="349"/>
      <c r="E71" s="345"/>
      <c r="F71" s="345"/>
      <c r="G71" s="345"/>
      <c r="H71" s="345"/>
      <c r="I71" s="345"/>
      <c r="J71" s="345"/>
      <c r="K71" s="345"/>
    </row>
    <row r="72" spans="1:11" ht="13.5" customHeight="1" x14ac:dyDescent="0.25">
      <c r="A72" s="364"/>
      <c r="B72" s="365"/>
      <c r="C72" s="349"/>
      <c r="D72" s="349"/>
      <c r="E72" s="345"/>
      <c r="F72" s="345"/>
      <c r="G72" s="345"/>
      <c r="H72" s="345"/>
      <c r="I72" s="345"/>
      <c r="J72" s="345"/>
      <c r="K72" s="345"/>
    </row>
    <row r="73" spans="1:11" ht="13.5" customHeight="1" x14ac:dyDescent="0.25">
      <c r="A73" s="364"/>
      <c r="B73" s="365"/>
      <c r="C73" s="349"/>
      <c r="D73" s="349"/>
      <c r="E73" s="345"/>
      <c r="F73" s="345"/>
      <c r="G73" s="345"/>
      <c r="H73" s="345"/>
      <c r="I73" s="345"/>
      <c r="J73" s="345"/>
      <c r="K73" s="345"/>
    </row>
    <row r="74" spans="1:11" ht="13.5" customHeight="1" x14ac:dyDescent="0.25">
      <c r="A74" s="364"/>
      <c r="B74" s="365"/>
      <c r="C74" s="349"/>
      <c r="D74" s="349"/>
      <c r="E74" s="345"/>
      <c r="F74" s="345"/>
      <c r="G74" s="345"/>
      <c r="H74" s="345"/>
      <c r="I74" s="345"/>
      <c r="J74" s="345"/>
      <c r="K74" s="345"/>
    </row>
    <row r="75" spans="1:11" ht="13.5" customHeight="1" x14ac:dyDescent="0.25">
      <c r="A75" s="364"/>
      <c r="B75" s="365"/>
      <c r="C75" s="349"/>
      <c r="D75" s="349"/>
      <c r="E75" s="345"/>
      <c r="F75" s="345"/>
      <c r="G75" s="345"/>
      <c r="H75" s="345"/>
      <c r="I75" s="345"/>
      <c r="J75" s="345"/>
      <c r="K75" s="345"/>
    </row>
    <row r="76" spans="1:11" ht="13.5" customHeight="1" x14ac:dyDescent="0.25">
      <c r="A76" s="364"/>
      <c r="B76" s="365"/>
      <c r="C76" s="349"/>
      <c r="D76" s="349"/>
      <c r="E76" s="345"/>
      <c r="F76" s="345"/>
      <c r="G76" s="345"/>
      <c r="H76" s="345"/>
      <c r="I76" s="345"/>
      <c r="J76" s="345"/>
      <c r="K76" s="345"/>
    </row>
    <row r="77" spans="1:11" ht="13.5" customHeight="1" x14ac:dyDescent="0.25">
      <c r="A77" s="364"/>
      <c r="B77" s="365"/>
      <c r="C77" s="349"/>
      <c r="D77" s="349"/>
      <c r="E77" s="345"/>
      <c r="F77" s="345"/>
      <c r="G77" s="345"/>
      <c r="H77" s="345"/>
      <c r="I77" s="345"/>
      <c r="J77" s="345"/>
      <c r="K77" s="345"/>
    </row>
    <row r="78" spans="1:11" ht="13.5" customHeight="1" x14ac:dyDescent="0.25">
      <c r="A78" s="364"/>
      <c r="B78" s="365"/>
      <c r="C78" s="349"/>
      <c r="D78" s="349"/>
      <c r="E78" s="345"/>
      <c r="F78" s="345"/>
      <c r="G78" s="345"/>
      <c r="H78" s="345"/>
      <c r="I78" s="345"/>
      <c r="J78" s="345"/>
      <c r="K78" s="345"/>
    </row>
    <row r="79" spans="1:11" ht="13.5" customHeight="1" x14ac:dyDescent="0.25">
      <c r="A79" s="364"/>
      <c r="B79" s="365"/>
      <c r="C79" s="349"/>
      <c r="D79" s="349"/>
      <c r="E79" s="345"/>
      <c r="F79" s="345"/>
      <c r="G79" s="345"/>
      <c r="H79" s="345"/>
      <c r="I79" s="345"/>
      <c r="J79" s="345"/>
      <c r="K79" s="345"/>
    </row>
    <row r="80" spans="1:11" ht="13.5" customHeight="1" x14ac:dyDescent="0.25">
      <c r="A80" s="364"/>
      <c r="B80" s="365"/>
      <c r="C80" s="349"/>
      <c r="D80" s="349"/>
      <c r="E80" s="345"/>
      <c r="F80" s="345"/>
      <c r="G80" s="345"/>
      <c r="H80" s="345"/>
      <c r="I80" s="345"/>
      <c r="J80" s="345"/>
      <c r="K80" s="345"/>
    </row>
    <row r="81" spans="1:11" ht="13.5" customHeight="1" x14ac:dyDescent="0.25">
      <c r="A81" s="364"/>
      <c r="B81" s="365"/>
      <c r="C81" s="349"/>
      <c r="D81" s="349"/>
      <c r="E81" s="345"/>
      <c r="F81" s="345"/>
      <c r="G81" s="345"/>
      <c r="H81" s="345"/>
      <c r="I81" s="345"/>
      <c r="J81" s="345"/>
      <c r="K81" s="345"/>
    </row>
    <row r="82" spans="1:11" ht="13.5" customHeight="1" x14ac:dyDescent="0.25">
      <c r="A82" s="364"/>
      <c r="B82" s="365"/>
      <c r="C82" s="349"/>
      <c r="D82" s="349"/>
      <c r="E82" s="345"/>
      <c r="F82" s="345"/>
      <c r="G82" s="345"/>
      <c r="H82" s="345"/>
      <c r="I82" s="345"/>
      <c r="J82" s="345"/>
      <c r="K82" s="345"/>
    </row>
    <row r="83" spans="1:11" ht="13.5" customHeight="1" x14ac:dyDescent="0.25">
      <c r="A83" s="364"/>
      <c r="B83" s="365"/>
      <c r="C83" s="349"/>
      <c r="D83" s="349"/>
      <c r="E83" s="345"/>
      <c r="F83" s="345"/>
      <c r="G83" s="345"/>
      <c r="H83" s="345"/>
      <c r="I83" s="345"/>
      <c r="J83" s="345"/>
      <c r="K83" s="345"/>
    </row>
    <row r="84" spans="1:11" ht="13.5" customHeight="1" x14ac:dyDescent="0.25">
      <c r="A84" s="364"/>
      <c r="B84" s="365"/>
      <c r="C84" s="349"/>
      <c r="D84" s="349"/>
      <c r="E84" s="345"/>
      <c r="F84" s="345"/>
      <c r="G84" s="345"/>
      <c r="H84" s="345"/>
      <c r="I84" s="345"/>
      <c r="J84" s="345"/>
      <c r="K84" s="345"/>
    </row>
    <row r="85" spans="1:11" ht="13.5" customHeight="1" x14ac:dyDescent="0.25">
      <c r="A85" s="364"/>
      <c r="B85" s="365"/>
      <c r="C85" s="349"/>
      <c r="D85" s="349"/>
      <c r="E85" s="345"/>
      <c r="F85" s="345"/>
      <c r="G85" s="345"/>
      <c r="H85" s="345"/>
      <c r="I85" s="345"/>
      <c r="J85" s="345"/>
      <c r="K85" s="345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8987-5A61-478D-ADB3-B6AA3E00ADEB}">
  <sheetPr>
    <tabColor rgb="FF00206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2" customWidth="1"/>
    <col min="2" max="2" width="45.140625" style="22" customWidth="1"/>
    <col min="3" max="3" width="12.28515625" style="22" customWidth="1"/>
    <col min="4" max="4" width="14.85546875" style="22" bestFit="1" customWidth="1"/>
    <col min="5" max="5" width="11.7109375" style="22" customWidth="1"/>
    <col min="6" max="6" width="2.28515625" style="22" customWidth="1"/>
    <col min="7" max="16384" width="11.42578125" style="22"/>
  </cols>
  <sheetData>
    <row r="1" spans="1:7" ht="13.5" customHeight="1" x14ac:dyDescent="0.2">
      <c r="A1" s="241" t="s">
        <v>348</v>
      </c>
    </row>
    <row r="2" spans="1:7" ht="13.5" customHeight="1" x14ac:dyDescent="0.25">
      <c r="A2" s="242" t="s">
        <v>899</v>
      </c>
    </row>
    <row r="3" spans="1:7" ht="13.5" customHeight="1" x14ac:dyDescent="0.2">
      <c r="A3" s="243"/>
    </row>
    <row r="4" spans="1:7" ht="13.5" customHeight="1" x14ac:dyDescent="0.2">
      <c r="A4" s="244" t="s">
        <v>349</v>
      </c>
      <c r="B4" s="244" t="s">
        <v>350</v>
      </c>
      <c r="C4" s="244" t="s">
        <v>0</v>
      </c>
      <c r="D4" s="244" t="s">
        <v>351</v>
      </c>
      <c r="E4" s="245" t="s">
        <v>231</v>
      </c>
    </row>
    <row r="5" spans="1:7" ht="13.5" customHeight="1" x14ac:dyDescent="0.2">
      <c r="A5" s="246">
        <v>1</v>
      </c>
      <c r="B5" s="247" t="s">
        <v>813</v>
      </c>
      <c r="C5" s="572">
        <v>28</v>
      </c>
      <c r="D5" s="573">
        <v>10731228.036699999</v>
      </c>
      <c r="E5" s="248">
        <f>+D5/$E$25*100</f>
        <v>8.3497492846336439</v>
      </c>
      <c r="F5" s="249"/>
      <c r="G5" s="250"/>
    </row>
    <row r="6" spans="1:7" ht="13.5" customHeight="1" x14ac:dyDescent="0.2">
      <c r="A6" s="251">
        <v>2</v>
      </c>
      <c r="B6" s="252" t="s">
        <v>814</v>
      </c>
      <c r="C6" s="574">
        <v>22</v>
      </c>
      <c r="D6" s="575">
        <v>8420289.8250000011</v>
      </c>
      <c r="E6" s="248">
        <f t="shared" ref="E6:E22" si="0">+D6/$E$25*100</f>
        <v>6.5516554771043873</v>
      </c>
      <c r="F6" s="249"/>
      <c r="G6" s="250"/>
    </row>
    <row r="7" spans="1:7" ht="13.5" customHeight="1" x14ac:dyDescent="0.2">
      <c r="A7" s="251">
        <v>3</v>
      </c>
      <c r="B7" s="252" t="s">
        <v>815</v>
      </c>
      <c r="C7" s="572">
        <v>1040</v>
      </c>
      <c r="D7" s="576">
        <v>7632537.1381000048</v>
      </c>
      <c r="E7" s="248">
        <f t="shared" si="0"/>
        <v>5.9387212060762451</v>
      </c>
      <c r="F7" s="249"/>
      <c r="G7" s="250"/>
    </row>
    <row r="8" spans="1:7" ht="13.5" customHeight="1" x14ac:dyDescent="0.2">
      <c r="A8" s="251">
        <v>4</v>
      </c>
      <c r="B8" s="253" t="s">
        <v>352</v>
      </c>
      <c r="C8" s="572">
        <v>14</v>
      </c>
      <c r="D8" s="573">
        <v>6951686.2819999987</v>
      </c>
      <c r="E8" s="248">
        <f t="shared" si="0"/>
        <v>5.408965065472283</v>
      </c>
      <c r="F8" s="249"/>
      <c r="G8" s="250"/>
    </row>
    <row r="9" spans="1:7" ht="13.5" customHeight="1" x14ac:dyDescent="0.2">
      <c r="A9" s="251">
        <v>5</v>
      </c>
      <c r="B9" s="254" t="s">
        <v>816</v>
      </c>
      <c r="C9" s="577">
        <v>188</v>
      </c>
      <c r="D9" s="575">
        <v>4956062.3039999995</v>
      </c>
      <c r="E9" s="248">
        <f t="shared" si="0"/>
        <v>3.8562108209704267</v>
      </c>
      <c r="F9" s="249"/>
      <c r="G9" s="250"/>
    </row>
    <row r="10" spans="1:7" ht="13.5" customHeight="1" x14ac:dyDescent="0.2">
      <c r="A10" s="251">
        <v>6</v>
      </c>
      <c r="B10" s="253" t="s">
        <v>519</v>
      </c>
      <c r="C10" s="572">
        <v>11</v>
      </c>
      <c r="D10" s="578">
        <v>3596700.7760000001</v>
      </c>
      <c r="E10" s="248">
        <f t="shared" si="0"/>
        <v>2.7985193892760094</v>
      </c>
      <c r="F10" s="249"/>
      <c r="G10" s="250"/>
    </row>
    <row r="11" spans="1:7" ht="13.5" customHeight="1" x14ac:dyDescent="0.2">
      <c r="A11" s="251">
        <v>7</v>
      </c>
      <c r="B11" s="254" t="s">
        <v>817</v>
      </c>
      <c r="C11" s="572">
        <v>62</v>
      </c>
      <c r="D11" s="573">
        <v>3428718.2740000011</v>
      </c>
      <c r="E11" s="248">
        <f t="shared" si="0"/>
        <v>2.6678156365360031</v>
      </c>
      <c r="F11" s="249"/>
      <c r="G11" s="250"/>
    </row>
    <row r="12" spans="1:7" ht="13.5" customHeight="1" x14ac:dyDescent="0.2">
      <c r="A12" s="251">
        <v>8</v>
      </c>
      <c r="B12" s="254" t="s">
        <v>818</v>
      </c>
      <c r="C12" s="572">
        <v>5</v>
      </c>
      <c r="D12" s="573">
        <v>2829724.3470000001</v>
      </c>
      <c r="E12" s="248">
        <f t="shared" si="0"/>
        <v>2.201750700038188</v>
      </c>
      <c r="F12" s="249"/>
      <c r="G12" s="250"/>
    </row>
    <row r="13" spans="1:7" ht="13.5" customHeight="1" x14ac:dyDescent="0.2">
      <c r="A13" s="251">
        <v>9</v>
      </c>
      <c r="B13" s="253" t="s">
        <v>819</v>
      </c>
      <c r="C13" s="577">
        <v>10268</v>
      </c>
      <c r="D13" s="575">
        <v>1816060.88659794</v>
      </c>
      <c r="E13" s="248">
        <f t="shared" si="0"/>
        <v>1.4130398717522104</v>
      </c>
      <c r="F13" s="249"/>
      <c r="G13" s="250"/>
    </row>
    <row r="14" spans="1:7" ht="13.5" customHeight="1" x14ac:dyDescent="0.2">
      <c r="A14" s="251">
        <v>10</v>
      </c>
      <c r="B14" s="253" t="s">
        <v>353</v>
      </c>
      <c r="C14" s="572">
        <v>2</v>
      </c>
      <c r="D14" s="573">
        <v>1324262.5959999999</v>
      </c>
      <c r="E14" s="248">
        <f t="shared" si="0"/>
        <v>1.0303816698147765</v>
      </c>
      <c r="F14" s="249"/>
      <c r="G14" s="250"/>
    </row>
    <row r="15" spans="1:7" ht="13.5" customHeight="1" x14ac:dyDescent="0.2">
      <c r="A15" s="251">
        <v>11</v>
      </c>
      <c r="B15" s="253" t="s">
        <v>820</v>
      </c>
      <c r="C15" s="572">
        <v>207</v>
      </c>
      <c r="D15" s="573">
        <v>536876.87499999977</v>
      </c>
      <c r="E15" s="248">
        <f t="shared" si="0"/>
        <v>0.41773292745590684</v>
      </c>
      <c r="F15" s="249"/>
      <c r="G15" s="250"/>
    </row>
    <row r="16" spans="1:7" ht="13.5" customHeight="1" x14ac:dyDescent="0.2">
      <c r="A16" s="251">
        <v>12</v>
      </c>
      <c r="B16" s="253" t="s">
        <v>821</v>
      </c>
      <c r="C16" s="572">
        <v>45</v>
      </c>
      <c r="D16" s="573">
        <v>378200</v>
      </c>
      <c r="E16" s="248">
        <f t="shared" si="0"/>
        <v>0.29426969296046512</v>
      </c>
      <c r="F16" s="249"/>
      <c r="G16" s="250"/>
    </row>
    <row r="17" spans="1:8" ht="13.5" customHeight="1" x14ac:dyDescent="0.2">
      <c r="A17" s="251">
        <v>13</v>
      </c>
      <c r="B17" s="253" t="s">
        <v>355</v>
      </c>
      <c r="C17" s="572">
        <v>84</v>
      </c>
      <c r="D17" s="576">
        <v>111412.61289999998</v>
      </c>
      <c r="E17" s="248">
        <f t="shared" si="0"/>
        <v>8.6687877815986664E-2</v>
      </c>
      <c r="F17" s="249"/>
      <c r="G17" s="250"/>
    </row>
    <row r="18" spans="1:8" ht="13.5" customHeight="1" x14ac:dyDescent="0.2">
      <c r="A18" s="251">
        <v>14</v>
      </c>
      <c r="B18" s="253" t="s">
        <v>354</v>
      </c>
      <c r="C18" s="572">
        <v>6</v>
      </c>
      <c r="D18" s="573">
        <v>108625.9764</v>
      </c>
      <c r="E18" s="248">
        <f t="shared" si="0"/>
        <v>8.4519652889367358E-2</v>
      </c>
      <c r="F18" s="249"/>
      <c r="G18" s="250"/>
    </row>
    <row r="19" spans="1:8" ht="13.5" customHeight="1" x14ac:dyDescent="0.2">
      <c r="A19" s="251">
        <v>15</v>
      </c>
      <c r="B19" s="255" t="s">
        <v>357</v>
      </c>
      <c r="C19" s="572">
        <v>3</v>
      </c>
      <c r="D19" s="576">
        <v>22324.190500000001</v>
      </c>
      <c r="E19" s="248">
        <f t="shared" si="0"/>
        <v>1.7369996520428168E-2</v>
      </c>
      <c r="F19" s="249"/>
      <c r="G19" s="250"/>
    </row>
    <row r="20" spans="1:8" ht="13.5" customHeight="1" x14ac:dyDescent="0.2">
      <c r="A20" s="251">
        <v>16</v>
      </c>
      <c r="B20" s="255" t="s">
        <v>356</v>
      </c>
      <c r="C20" s="572">
        <v>156</v>
      </c>
      <c r="D20" s="576">
        <v>20941.576999999997</v>
      </c>
      <c r="E20" s="248">
        <f t="shared" si="0"/>
        <v>1.6294213204383762E-2</v>
      </c>
      <c r="F20" s="249"/>
      <c r="G20" s="250"/>
    </row>
    <row r="21" spans="1:8" ht="13.5" customHeight="1" x14ac:dyDescent="0.2">
      <c r="A21" s="251">
        <v>17</v>
      </c>
      <c r="B21" s="255" t="s">
        <v>807</v>
      </c>
      <c r="C21" s="572">
        <v>2</v>
      </c>
      <c r="D21" s="576">
        <v>5191.6973999999991</v>
      </c>
      <c r="E21" s="248">
        <f t="shared" si="0"/>
        <v>4.039553674885365E-3</v>
      </c>
      <c r="F21" s="249"/>
      <c r="G21" s="250"/>
    </row>
    <row r="22" spans="1:8" ht="31.5" customHeight="1" x14ac:dyDescent="0.25">
      <c r="A22" s="251">
        <v>18</v>
      </c>
      <c r="B22" s="255" t="s">
        <v>358</v>
      </c>
      <c r="C22" s="579">
        <v>53</v>
      </c>
      <c r="D22" s="576">
        <v>4749.47</v>
      </c>
      <c r="E22" s="248">
        <f t="shared" si="0"/>
        <v>3.6954655701346923E-3</v>
      </c>
      <c r="F22" s="249"/>
      <c r="G22" s="250"/>
      <c r="H22" s="256"/>
    </row>
    <row r="23" spans="1:8" ht="13.5" customHeight="1" x14ac:dyDescent="0.2">
      <c r="A23" s="1085" t="s">
        <v>0</v>
      </c>
      <c r="B23" s="1085"/>
      <c r="C23" s="257">
        <f>SUM(C5:C22)</f>
        <v>12196</v>
      </c>
      <c r="D23" s="258" t="s">
        <v>359</v>
      </c>
      <c r="E23" s="259" t="s">
        <v>359</v>
      </c>
    </row>
    <row r="24" spans="1:8" ht="13.5" customHeight="1" x14ac:dyDescent="0.2"/>
    <row r="25" spans="1:8" ht="13.5" customHeight="1" x14ac:dyDescent="0.2">
      <c r="C25" s="1086" t="s">
        <v>360</v>
      </c>
      <c r="D25" s="1086"/>
      <c r="E25" s="260">
        <v>128521560</v>
      </c>
    </row>
    <row r="26" spans="1:8" ht="13.5" customHeight="1" x14ac:dyDescent="0.2"/>
    <row r="27" spans="1:8" s="261" customFormat="1" ht="13.5" customHeight="1" x14ac:dyDescent="0.25">
      <c r="A27" s="1087" t="s">
        <v>527</v>
      </c>
      <c r="B27" s="1087"/>
      <c r="C27" s="1087"/>
      <c r="D27" s="1087"/>
      <c r="E27" s="1087"/>
    </row>
    <row r="28" spans="1:8" s="261" customFormat="1" ht="13.5" customHeight="1" x14ac:dyDescent="0.25">
      <c r="A28" s="1088" t="s">
        <v>399</v>
      </c>
      <c r="B28" s="1088"/>
      <c r="C28" s="1088"/>
      <c r="D28" s="1088"/>
      <c r="E28" s="1088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0F4F-C9DA-4566-9ED9-6A253415D403}">
  <sheetPr>
    <tabColor rgb="FF002060"/>
  </sheetPr>
  <dimension ref="A1:P59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18" t="s">
        <v>224</v>
      </c>
      <c r="B1" s="19"/>
      <c r="C1" s="19"/>
      <c r="D1" s="19"/>
      <c r="E1" s="19"/>
      <c r="F1" s="19"/>
      <c r="G1" s="19"/>
      <c r="H1" s="20"/>
    </row>
    <row r="2" spans="1:8" ht="14.25" customHeight="1" x14ac:dyDescent="0.25">
      <c r="A2" s="21" t="s">
        <v>225</v>
      </c>
      <c r="B2" s="19"/>
      <c r="C2" s="19"/>
      <c r="D2" s="19"/>
      <c r="E2" s="19"/>
      <c r="F2" s="19"/>
      <c r="G2" s="19"/>
      <c r="H2" s="20"/>
    </row>
    <row r="3" spans="1:8" ht="14.25" customHeight="1" x14ac:dyDescent="0.25">
      <c r="A3" s="39"/>
      <c r="B3" s="19"/>
      <c r="C3" s="19"/>
      <c r="D3" s="19"/>
      <c r="E3" s="19"/>
      <c r="F3" s="19"/>
      <c r="G3" s="19"/>
      <c r="H3" s="20"/>
    </row>
    <row r="4" spans="1:8" ht="14.25" customHeight="1" x14ac:dyDescent="0.25">
      <c r="B4" s="1090" t="s">
        <v>391</v>
      </c>
      <c r="C4" s="1091"/>
      <c r="D4" s="1090" t="s">
        <v>392</v>
      </c>
      <c r="E4" s="1092"/>
      <c r="F4" s="1091"/>
      <c r="H4" s="20"/>
    </row>
    <row r="5" spans="1:8" ht="25.5" x14ac:dyDescent="0.25">
      <c r="A5" s="306" t="s">
        <v>209</v>
      </c>
      <c r="B5" s="307" t="s">
        <v>393</v>
      </c>
      <c r="C5" s="308" t="s">
        <v>394</v>
      </c>
      <c r="D5" s="309" t="s">
        <v>226</v>
      </c>
      <c r="E5" s="310" t="s">
        <v>227</v>
      </c>
      <c r="F5" s="308" t="s">
        <v>228</v>
      </c>
      <c r="G5" s="328" t="s">
        <v>229</v>
      </c>
      <c r="H5" s="20"/>
    </row>
    <row r="6" spans="1:8" ht="15.75" customHeight="1" x14ac:dyDescent="0.25">
      <c r="A6" s="311">
        <v>2011</v>
      </c>
      <c r="B6" s="312">
        <v>11258.100633303335</v>
      </c>
      <c r="C6" s="313">
        <v>848.10501724666676</v>
      </c>
      <c r="D6" s="314">
        <v>769.89173540999991</v>
      </c>
      <c r="E6" s="40">
        <v>70.678228960000013</v>
      </c>
      <c r="F6" s="315">
        <v>135.62538000999999</v>
      </c>
      <c r="G6" s="325">
        <f>SUM(B6:F6)</f>
        <v>13082.400994930002</v>
      </c>
      <c r="H6" s="20"/>
    </row>
    <row r="7" spans="1:8" ht="15.75" customHeight="1" x14ac:dyDescent="0.25">
      <c r="A7" s="316">
        <v>2012</v>
      </c>
      <c r="B7" s="317">
        <v>10633.010737273333</v>
      </c>
      <c r="C7" s="318">
        <v>959.38971412333342</v>
      </c>
      <c r="D7" s="319">
        <v>12.710895980000002</v>
      </c>
      <c r="E7" s="41">
        <v>571.671693</v>
      </c>
      <c r="F7" s="320">
        <v>941.66809807000004</v>
      </c>
      <c r="G7" s="325">
        <f t="shared" ref="G7:G19" si="0">SUM(B7:F7)</f>
        <v>13118.451138446668</v>
      </c>
      <c r="H7" s="20"/>
    </row>
    <row r="8" spans="1:8" ht="15.75" customHeight="1" x14ac:dyDescent="0.25">
      <c r="A8" s="316">
        <v>2013</v>
      </c>
      <c r="B8" s="317">
        <v>7180.5026837233354</v>
      </c>
      <c r="C8" s="318">
        <v>909.93890791666672</v>
      </c>
      <c r="D8" s="319">
        <v>11.910191030000002</v>
      </c>
      <c r="E8" s="41">
        <v>505.36539124000001</v>
      </c>
      <c r="F8" s="320">
        <v>809.47470207000003</v>
      </c>
      <c r="G8" s="325">
        <f t="shared" si="0"/>
        <v>9417.191875980001</v>
      </c>
      <c r="H8" s="20"/>
    </row>
    <row r="9" spans="1:8" ht="15.75" customHeight="1" x14ac:dyDescent="0.25">
      <c r="A9" s="316">
        <v>2014</v>
      </c>
      <c r="B9" s="317">
        <v>7429.513248946665</v>
      </c>
      <c r="C9" s="318">
        <v>858.45697333666658</v>
      </c>
      <c r="D9" s="319">
        <v>120.64048220000002</v>
      </c>
      <c r="E9" s="41">
        <v>528.97052714999995</v>
      </c>
      <c r="F9" s="320">
        <v>535.10678796000002</v>
      </c>
      <c r="G9" s="325">
        <f t="shared" si="0"/>
        <v>9472.6880195933318</v>
      </c>
      <c r="H9" s="20"/>
    </row>
    <row r="10" spans="1:8" ht="15.75" customHeight="1" x14ac:dyDescent="0.25">
      <c r="A10" s="316">
        <v>2015</v>
      </c>
      <c r="B10" s="317">
        <v>4349.4760720533341</v>
      </c>
      <c r="C10" s="318">
        <v>858.79159549999997</v>
      </c>
      <c r="D10" s="319">
        <v>198.70584102000001</v>
      </c>
      <c r="E10" s="41">
        <v>352.15950397999995</v>
      </c>
      <c r="F10" s="320">
        <v>344.16316689000001</v>
      </c>
      <c r="G10" s="325">
        <f t="shared" si="0"/>
        <v>6103.2961794433331</v>
      </c>
      <c r="H10" s="20"/>
    </row>
    <row r="11" spans="1:8" ht="15.75" customHeight="1" x14ac:dyDescent="0.25">
      <c r="A11" s="316">
        <v>2016</v>
      </c>
      <c r="B11" s="317">
        <v>4307.3186050900003</v>
      </c>
      <c r="C11" s="318">
        <v>863.04449062999993</v>
      </c>
      <c r="D11" s="319">
        <v>205.76194506000002</v>
      </c>
      <c r="E11" s="41">
        <v>519.57564901000001</v>
      </c>
      <c r="F11" s="320">
        <v>101.50299499</v>
      </c>
      <c r="G11" s="325">
        <f t="shared" si="0"/>
        <v>5997.20368478</v>
      </c>
      <c r="H11" s="20"/>
    </row>
    <row r="12" spans="1:8" ht="15.75" customHeight="1" x14ac:dyDescent="0.25">
      <c r="A12" s="316">
        <v>2017</v>
      </c>
      <c r="B12" s="317">
        <v>6989.7048184233336</v>
      </c>
      <c r="C12" s="318">
        <v>954.48218613666654</v>
      </c>
      <c r="D12" s="321">
        <v>260.90940907000004</v>
      </c>
      <c r="E12" s="42">
        <v>808.82568502999993</v>
      </c>
      <c r="F12" s="322">
        <v>66.167433000000003</v>
      </c>
      <c r="G12" s="325">
        <f t="shared" si="0"/>
        <v>9080.0895316599999</v>
      </c>
      <c r="H12" s="20"/>
    </row>
    <row r="13" spans="1:8" ht="15.75" customHeight="1" x14ac:dyDescent="0.25">
      <c r="A13" s="316">
        <v>2018</v>
      </c>
      <c r="B13" s="317">
        <v>9834.5093769933319</v>
      </c>
      <c r="C13" s="318">
        <v>1078.287105813333</v>
      </c>
      <c r="D13" s="321">
        <v>267.09274606999998</v>
      </c>
      <c r="E13" s="42">
        <v>980.06529021000017</v>
      </c>
      <c r="F13" s="322">
        <v>88.322952010000009</v>
      </c>
      <c r="G13" s="325">
        <f t="shared" si="0"/>
        <v>12248.277471096666</v>
      </c>
      <c r="H13" s="20"/>
    </row>
    <row r="14" spans="1:8" ht="15.75" customHeight="1" x14ac:dyDescent="0.25">
      <c r="A14" s="316">
        <v>2019</v>
      </c>
      <c r="B14" s="317">
        <v>8001.2218374399999</v>
      </c>
      <c r="C14" s="318">
        <v>1002.2354857866667</v>
      </c>
      <c r="D14" s="321">
        <v>586.45435012999997</v>
      </c>
      <c r="E14" s="42">
        <v>883.37402214999986</v>
      </c>
      <c r="F14" s="322">
        <v>40.147508939999994</v>
      </c>
      <c r="G14" s="325">
        <f t="shared" si="0"/>
        <v>10513.433204446665</v>
      </c>
      <c r="H14" s="43"/>
    </row>
    <row r="15" spans="1:8" ht="15.75" customHeight="1" x14ac:dyDescent="0.25">
      <c r="A15" s="316">
        <v>2020</v>
      </c>
      <c r="B15" s="323">
        <v>5907.6828946833348</v>
      </c>
      <c r="C15" s="324">
        <v>890.71262221666677</v>
      </c>
      <c r="D15" s="321">
        <v>314.16726409999995</v>
      </c>
      <c r="E15" s="42">
        <v>888.78350480999995</v>
      </c>
      <c r="F15" s="322">
        <v>15.567802</v>
      </c>
      <c r="G15" s="325">
        <f t="shared" si="0"/>
        <v>8016.9140878100006</v>
      </c>
      <c r="H15" s="43"/>
    </row>
    <row r="16" spans="1:8" ht="15.75" customHeight="1" x14ac:dyDescent="0.25">
      <c r="A16" s="316">
        <v>2021</v>
      </c>
      <c r="B16" s="323">
        <v>19510.442165120003</v>
      </c>
      <c r="C16" s="324">
        <v>1203.1401081399999</v>
      </c>
      <c r="D16" s="321">
        <v>931.25443990999997</v>
      </c>
      <c r="E16" s="42">
        <v>2640.7105051200001</v>
      </c>
      <c r="F16" s="322">
        <v>199.02469897</v>
      </c>
      <c r="G16" s="325">
        <f t="shared" si="0"/>
        <v>24484.571917260004</v>
      </c>
      <c r="H16" s="43"/>
    </row>
    <row r="17" spans="1:8" ht="15.75" customHeight="1" x14ac:dyDescent="0.25">
      <c r="A17" s="316">
        <v>2022</v>
      </c>
      <c r="B17" s="323">
        <v>19758.79957915</v>
      </c>
      <c r="C17" s="324">
        <v>1456.4083623700001</v>
      </c>
      <c r="D17" s="321">
        <v>137.44492905000001</v>
      </c>
      <c r="E17" s="42">
        <v>2065.01986476</v>
      </c>
      <c r="F17" s="322">
        <v>168.29394698000002</v>
      </c>
      <c r="G17" s="325">
        <f t="shared" si="0"/>
        <v>23585.966682310001</v>
      </c>
      <c r="H17" s="43"/>
    </row>
    <row r="18" spans="1:8" ht="15.75" customHeight="1" x14ac:dyDescent="0.25">
      <c r="A18" s="316">
        <v>2023</v>
      </c>
      <c r="B18" s="323">
        <v>12654.83073525</v>
      </c>
      <c r="C18" s="324">
        <v>1461.7796933699999</v>
      </c>
      <c r="D18" s="321">
        <v>171.31813101000003</v>
      </c>
      <c r="E18" s="42">
        <v>1767.8177508400001</v>
      </c>
      <c r="F18" s="322">
        <v>55.854562010000002</v>
      </c>
      <c r="G18" s="325">
        <f t="shared" si="0"/>
        <v>16111.600872479999</v>
      </c>
      <c r="H18" s="43"/>
    </row>
    <row r="19" spans="1:8" ht="15.75" customHeight="1" x14ac:dyDescent="0.25">
      <c r="A19" s="316">
        <v>2024</v>
      </c>
      <c r="B19" s="323">
        <v>14870.462578539997</v>
      </c>
      <c r="C19" s="324">
        <v>1465.3295385400002</v>
      </c>
      <c r="D19" s="321">
        <v>162.09542909000001</v>
      </c>
      <c r="E19" s="42">
        <v>1868.4287541799999</v>
      </c>
      <c r="F19" s="322">
        <v>17.26681202</v>
      </c>
      <c r="G19" s="325">
        <f t="shared" si="0"/>
        <v>18383.583112369997</v>
      </c>
      <c r="H19" s="43"/>
    </row>
    <row r="20" spans="1:8" s="601" customFormat="1" ht="27.75" customHeight="1" x14ac:dyDescent="0.25">
      <c r="A20" s="594" t="s">
        <v>900</v>
      </c>
      <c r="B20" s="595">
        <f>SUM(B21:B27)</f>
        <v>12067.80691256</v>
      </c>
      <c r="C20" s="596">
        <f>SUM(C21:C27)</f>
        <v>894.94806096000025</v>
      </c>
      <c r="D20" s="597">
        <f>SUM(D21:D27)</f>
        <v>40.562007019999996</v>
      </c>
      <c r="E20" s="598">
        <f>SUM(E21:E27)</f>
        <v>1009.84047299</v>
      </c>
      <c r="F20" s="699">
        <f>SUM(F21:F27)</f>
        <v>54.24862701</v>
      </c>
      <c r="G20" s="599">
        <f>SUM(B20:F20)</f>
        <v>14067.406080539999</v>
      </c>
      <c r="H20" s="600"/>
    </row>
    <row r="21" spans="1:8" s="601" customFormat="1" ht="14.25" customHeight="1" x14ac:dyDescent="0.25">
      <c r="A21" s="700" t="s">
        <v>210</v>
      </c>
      <c r="B21" s="701">
        <v>1732.5072653299999</v>
      </c>
      <c r="C21" s="702">
        <v>111.52984831000001</v>
      </c>
      <c r="D21" s="703">
        <v>15.67699298</v>
      </c>
      <c r="E21" s="704">
        <v>0.361153</v>
      </c>
      <c r="F21" s="705">
        <v>2.6499999999999999E-4</v>
      </c>
      <c r="G21" s="706">
        <f t="shared" ref="G21" si="1">SUM(B21:F21)</f>
        <v>1860.0755246199999</v>
      </c>
      <c r="H21" s="600"/>
    </row>
    <row r="22" spans="1:8" s="601" customFormat="1" ht="14.25" customHeight="1" x14ac:dyDescent="0.25">
      <c r="A22" s="791" t="s">
        <v>211</v>
      </c>
      <c r="B22" s="792">
        <v>1092.4835472499999</v>
      </c>
      <c r="C22" s="793">
        <v>107.81823166</v>
      </c>
      <c r="D22" s="794">
        <v>3.8721930000000002</v>
      </c>
      <c r="E22" s="45">
        <v>386.17163089999997</v>
      </c>
      <c r="F22" s="795">
        <v>31.775129030000002</v>
      </c>
      <c r="G22" s="325">
        <f>SUM(B22:F22)</f>
        <v>1622.12073184</v>
      </c>
      <c r="H22" s="600"/>
    </row>
    <row r="23" spans="1:8" s="601" customFormat="1" ht="14.25" customHeight="1" x14ac:dyDescent="0.25">
      <c r="A23" s="791" t="s">
        <v>746</v>
      </c>
      <c r="B23" s="792">
        <v>2323.4755132800001</v>
      </c>
      <c r="C23" s="793">
        <v>133.89226334</v>
      </c>
      <c r="D23" s="794">
        <v>4.6141230199999992</v>
      </c>
      <c r="E23" s="45">
        <v>127.86333898000001</v>
      </c>
      <c r="F23" s="795">
        <v>9.7341999999999998E-2</v>
      </c>
      <c r="G23" s="325">
        <f>SUM(B23:F23)</f>
        <v>2589.9425806200002</v>
      </c>
      <c r="H23" s="600"/>
    </row>
    <row r="24" spans="1:8" s="601" customFormat="1" ht="14.25" customHeight="1" x14ac:dyDescent="0.25">
      <c r="A24" s="791" t="s">
        <v>804</v>
      </c>
      <c r="B24" s="792">
        <v>3115.0063328699998</v>
      </c>
      <c r="C24" s="793">
        <v>182.99279230000002</v>
      </c>
      <c r="D24" s="794">
        <v>8.7116279999999993</v>
      </c>
      <c r="E24" s="830">
        <v>4.4159999999999998E-3</v>
      </c>
      <c r="F24" s="795">
        <v>0.175178</v>
      </c>
      <c r="G24" s="325">
        <f>SUM(B24:F24)</f>
        <v>3306.89034717</v>
      </c>
      <c r="H24" s="600"/>
    </row>
    <row r="25" spans="1:8" s="601" customFormat="1" ht="14.25" customHeight="1" x14ac:dyDescent="0.25">
      <c r="A25" s="791" t="s">
        <v>808</v>
      </c>
      <c r="B25" s="792">
        <v>1308.0368081300001</v>
      </c>
      <c r="C25" s="793">
        <v>118.67692952</v>
      </c>
      <c r="D25" s="985">
        <v>1.6129000000000001E-2</v>
      </c>
      <c r="E25" s="45">
        <v>393.43561913999997</v>
      </c>
      <c r="F25" s="795">
        <v>22.200712979999999</v>
      </c>
      <c r="G25" s="325">
        <f>SUM(B25:F25)</f>
        <v>1842.36619877</v>
      </c>
      <c r="H25" s="600"/>
    </row>
    <row r="26" spans="1:8" s="601" customFormat="1" ht="14.25" customHeight="1" x14ac:dyDescent="0.25">
      <c r="A26" s="791" t="s">
        <v>876</v>
      </c>
      <c r="B26" s="792">
        <v>1198.3335044600001</v>
      </c>
      <c r="C26" s="793">
        <v>122.97438853</v>
      </c>
      <c r="D26" s="794">
        <v>7.6038590199999998</v>
      </c>
      <c r="E26" s="45">
        <v>102.00431497</v>
      </c>
      <c r="F26" s="795">
        <v>0</v>
      </c>
      <c r="G26" s="325">
        <f>SUM(B26:F26)</f>
        <v>1430.9160669800001</v>
      </c>
      <c r="H26" s="600"/>
    </row>
    <row r="27" spans="1:8" s="601" customFormat="1" ht="14.25" customHeight="1" x14ac:dyDescent="0.25">
      <c r="A27" s="707" t="s">
        <v>886</v>
      </c>
      <c r="B27" s="708">
        <v>1297.9639412399999</v>
      </c>
      <c r="C27" s="709">
        <v>117.0636073</v>
      </c>
      <c r="D27" s="986">
        <v>6.7082000000000003E-2</v>
      </c>
      <c r="E27" s="831">
        <v>0</v>
      </c>
      <c r="F27" s="710">
        <v>0</v>
      </c>
      <c r="G27" s="711">
        <f t="shared" ref="G27" si="2">SUM(B27:F27)</f>
        <v>1415.09463054</v>
      </c>
      <c r="H27" s="600"/>
    </row>
    <row r="28" spans="1:8" ht="14.25" customHeight="1" x14ac:dyDescent="0.25">
      <c r="A28" s="39"/>
      <c r="B28" s="331"/>
      <c r="C28" s="331"/>
      <c r="D28" s="45"/>
      <c r="E28" s="45"/>
      <c r="F28" s="332"/>
      <c r="G28" s="42"/>
      <c r="H28" s="44"/>
    </row>
    <row r="29" spans="1:8" ht="14.25" customHeight="1" x14ac:dyDescent="0.25">
      <c r="A29" s="1059" t="s">
        <v>901</v>
      </c>
      <c r="B29" s="1059"/>
      <c r="C29" s="1059"/>
      <c r="D29" s="1059"/>
      <c r="E29" s="1059"/>
      <c r="F29" s="1059"/>
      <c r="G29" s="1059"/>
      <c r="H29" s="44"/>
    </row>
    <row r="30" spans="1:8" ht="14.25" customHeight="1" x14ac:dyDescent="0.25">
      <c r="A30" s="7" t="s">
        <v>902</v>
      </c>
      <c r="B30" s="331">
        <v>1118.3606127099999</v>
      </c>
      <c r="C30" s="331">
        <v>99.175669589999998</v>
      </c>
      <c r="D30" s="45">
        <v>14.07673102</v>
      </c>
      <c r="E30" s="408">
        <v>0.18862300000000001</v>
      </c>
      <c r="F30" s="332">
        <v>0</v>
      </c>
      <c r="G30" s="42">
        <f>SUM(B30:F30)</f>
        <v>1231.8016363199999</v>
      </c>
      <c r="H30" s="44"/>
    </row>
    <row r="31" spans="1:8" ht="14.25" customHeight="1" x14ac:dyDescent="0.25">
      <c r="A31" s="7" t="s">
        <v>903</v>
      </c>
      <c r="B31" s="331">
        <v>1297.9639412399999</v>
      </c>
      <c r="C31" s="331">
        <v>117.0636073</v>
      </c>
      <c r="D31" s="45">
        <v>6.7082000000000003E-2</v>
      </c>
      <c r="E31" s="408">
        <v>0</v>
      </c>
      <c r="F31" s="45">
        <v>0</v>
      </c>
      <c r="G31" s="42">
        <f>SUM(B31:F31)</f>
        <v>1415.09463054</v>
      </c>
      <c r="H31" s="44"/>
    </row>
    <row r="32" spans="1:8" ht="14.25" customHeight="1" x14ac:dyDescent="0.25">
      <c r="A32" s="190" t="s">
        <v>275</v>
      </c>
      <c r="B32" s="333">
        <f t="shared" ref="B32:G32" si="3">B31/B30-1</f>
        <v>0.16059518413724083</v>
      </c>
      <c r="C32" s="333">
        <f t="shared" si="3"/>
        <v>0.18036619045729796</v>
      </c>
      <c r="D32" s="333">
        <f t="shared" si="3"/>
        <v>-0.99523454700493386</v>
      </c>
      <c r="E32" s="333" t="s">
        <v>247</v>
      </c>
      <c r="F32" s="333" t="s">
        <v>247</v>
      </c>
      <c r="G32" s="333">
        <f t="shared" si="3"/>
        <v>0.14880073935247151</v>
      </c>
      <c r="H32" s="44"/>
    </row>
    <row r="33" spans="1:16" ht="14.25" customHeight="1" x14ac:dyDescent="0.25">
      <c r="A33" s="39"/>
      <c r="B33" s="712"/>
      <c r="C33" s="712"/>
      <c r="D33" s="45"/>
      <c r="E33" s="45"/>
      <c r="F33" s="332"/>
      <c r="G33" s="42"/>
      <c r="H33" s="44"/>
      <c r="I33" s="713"/>
      <c r="J33" s="714"/>
      <c r="K33" s="715"/>
      <c r="L33" s="715"/>
      <c r="M33" s="715"/>
      <c r="N33" s="716"/>
      <c r="O33" s="715"/>
      <c r="P33" s="715"/>
    </row>
    <row r="34" spans="1:16" ht="14.25" customHeight="1" x14ac:dyDescent="0.25">
      <c r="A34" s="1059" t="s">
        <v>904</v>
      </c>
      <c r="B34" s="1059"/>
      <c r="C34" s="1059"/>
      <c r="D34" s="1059"/>
      <c r="E34" s="1059"/>
      <c r="F34" s="1059"/>
      <c r="G34" s="1059"/>
      <c r="H34" s="44"/>
      <c r="I34" s="713"/>
      <c r="J34" s="714"/>
      <c r="K34" s="715"/>
      <c r="L34" s="715"/>
      <c r="M34" s="715"/>
      <c r="N34" s="716"/>
      <c r="O34" s="715"/>
      <c r="P34" s="715"/>
    </row>
    <row r="35" spans="1:16" ht="14.25" customHeight="1" x14ac:dyDescent="0.25">
      <c r="A35" s="7" t="s">
        <v>905</v>
      </c>
      <c r="B35" s="712">
        <v>8865.8223543999975</v>
      </c>
      <c r="C35" s="712">
        <v>825.61764969000012</v>
      </c>
      <c r="D35" s="45">
        <v>90.556271079999988</v>
      </c>
      <c r="E35" s="45">
        <v>791.4903700000001</v>
      </c>
      <c r="F35" s="332">
        <v>1.05E-4</v>
      </c>
      <c r="G35" s="42">
        <f>SUM(B35:F35)</f>
        <v>10573.486750169997</v>
      </c>
      <c r="H35" s="44"/>
      <c r="I35" s="713"/>
      <c r="J35" s="714"/>
      <c r="K35" s="715"/>
      <c r="L35" s="715"/>
      <c r="M35" s="715"/>
      <c r="N35" s="716"/>
      <c r="O35" s="715"/>
      <c r="P35" s="715"/>
    </row>
    <row r="36" spans="1:16" ht="14.25" customHeight="1" x14ac:dyDescent="0.25">
      <c r="A36" s="7" t="s">
        <v>906</v>
      </c>
      <c r="B36" s="712">
        <v>12067.80691256</v>
      </c>
      <c r="C36" s="712">
        <v>894.94806096000025</v>
      </c>
      <c r="D36" s="45">
        <v>40.562007019999996</v>
      </c>
      <c r="E36" s="717">
        <v>1009.84047299</v>
      </c>
      <c r="F36" s="45">
        <v>54.24862701</v>
      </c>
      <c r="G36" s="42">
        <f>SUM(B36:F36)</f>
        <v>14067.406080539999</v>
      </c>
      <c r="H36" s="44"/>
      <c r="I36" s="713"/>
      <c r="J36" s="714"/>
      <c r="K36" s="715"/>
      <c r="L36" s="715"/>
      <c r="M36" s="715"/>
      <c r="N36" s="716"/>
      <c r="O36" s="715"/>
      <c r="P36" s="715"/>
    </row>
    <row r="37" spans="1:16" ht="14.25" customHeight="1" x14ac:dyDescent="0.25">
      <c r="A37" s="190" t="s">
        <v>275</v>
      </c>
      <c r="B37" s="333">
        <f t="shared" ref="B37:G37" si="4">B36/B35-1</f>
        <v>0.36116046883918185</v>
      </c>
      <c r="C37" s="333">
        <f t="shared" si="4"/>
        <v>8.3973993647098011E-2</v>
      </c>
      <c r="D37" s="333">
        <f t="shared" si="4"/>
        <v>-0.55207953534033694</v>
      </c>
      <c r="E37" s="333">
        <f t="shared" si="4"/>
        <v>0.27587209050945227</v>
      </c>
      <c r="F37" s="333" t="s">
        <v>246</v>
      </c>
      <c r="G37" s="333">
        <f t="shared" si="4"/>
        <v>0.33044154808382653</v>
      </c>
      <c r="H37" s="44"/>
      <c r="I37" s="713"/>
      <c r="J37" s="714"/>
      <c r="K37" s="715"/>
      <c r="L37" s="715"/>
      <c r="M37" s="715"/>
      <c r="N37" s="716"/>
      <c r="O37" s="715"/>
      <c r="P37" s="715"/>
    </row>
    <row r="38" spans="1:16" ht="14.25" customHeight="1" x14ac:dyDescent="0.25">
      <c r="A38" s="39"/>
      <c r="B38" s="712"/>
      <c r="C38" s="712"/>
      <c r="D38" s="45"/>
      <c r="E38" s="45"/>
      <c r="F38" s="332"/>
      <c r="G38" s="42"/>
      <c r="H38" s="44"/>
      <c r="I38" s="713"/>
      <c r="J38" s="714"/>
      <c r="K38" s="715"/>
      <c r="L38" s="715"/>
      <c r="M38" s="715"/>
      <c r="N38" s="716"/>
      <c r="O38" s="715"/>
      <c r="P38" s="715"/>
    </row>
    <row r="39" spans="1:16" ht="14.25" customHeight="1" x14ac:dyDescent="0.25">
      <c r="A39" s="334" t="s">
        <v>276</v>
      </c>
      <c r="B39" s="334"/>
      <c r="C39" s="334"/>
      <c r="D39" s="334"/>
      <c r="E39" s="334"/>
      <c r="F39" s="334"/>
      <c r="G39" s="334"/>
      <c r="H39" s="44"/>
    </row>
    <row r="40" spans="1:16" ht="14.25" customHeight="1" x14ac:dyDescent="0.25">
      <c r="A40" s="7" t="s">
        <v>880</v>
      </c>
      <c r="B40" s="331">
        <v>1198.3335044600001</v>
      </c>
      <c r="C40" s="331">
        <v>122.97438853</v>
      </c>
      <c r="D40" s="45">
        <v>7.6038590199999998</v>
      </c>
      <c r="E40" s="832">
        <v>102.00431497</v>
      </c>
      <c r="F40" s="45">
        <v>0</v>
      </c>
      <c r="G40" s="42">
        <f>SUM(B40:F40)</f>
        <v>1430.9160669800001</v>
      </c>
      <c r="H40" s="44"/>
    </row>
    <row r="41" spans="1:16" ht="14.25" customHeight="1" x14ac:dyDescent="0.25">
      <c r="A41" s="7" t="s">
        <v>903</v>
      </c>
      <c r="B41" s="331">
        <v>1297.9639412399999</v>
      </c>
      <c r="C41" s="331">
        <v>117.0636073</v>
      </c>
      <c r="D41" s="832">
        <v>6.7082000000000003E-2</v>
      </c>
      <c r="E41" s="832">
        <v>0</v>
      </c>
      <c r="F41" s="45">
        <v>0</v>
      </c>
      <c r="G41" s="42">
        <f>SUM(B41:F41)</f>
        <v>1415.09463054</v>
      </c>
      <c r="H41" s="44"/>
    </row>
    <row r="42" spans="1:16" ht="14.25" customHeight="1" x14ac:dyDescent="0.25">
      <c r="A42" s="190" t="s">
        <v>275</v>
      </c>
      <c r="B42" s="335">
        <f>B41/B40-1</f>
        <v>8.3140825495733761E-2</v>
      </c>
      <c r="C42" s="335">
        <f t="shared" ref="C42:G42" si="5">C41/C40-1</f>
        <v>-4.8065140234936354E-2</v>
      </c>
      <c r="D42" s="335">
        <f t="shared" si="5"/>
        <v>-0.99117790061289168</v>
      </c>
      <c r="E42" s="335" t="s">
        <v>247</v>
      </c>
      <c r="F42" s="335" t="s">
        <v>247</v>
      </c>
      <c r="G42" s="335">
        <f t="shared" si="5"/>
        <v>-1.1056858473461495E-2</v>
      </c>
      <c r="H42" s="44"/>
    </row>
    <row r="43" spans="1:16" ht="14.25" customHeight="1" x14ac:dyDescent="0.25">
      <c r="A43" s="39"/>
      <c r="B43" s="331"/>
      <c r="C43" s="331"/>
      <c r="D43" s="45"/>
      <c r="E43" s="45"/>
      <c r="F43" s="332"/>
      <c r="G43" s="42"/>
      <c r="H43" s="44"/>
    </row>
    <row r="44" spans="1:16" ht="23.25" customHeight="1" x14ac:dyDescent="0.25">
      <c r="A44" s="1061" t="s">
        <v>230</v>
      </c>
      <c r="B44" s="1061"/>
      <c r="C44" s="1061"/>
      <c r="D44" s="1061"/>
      <c r="E44" s="1061"/>
      <c r="F44" s="1061"/>
      <c r="G44" s="1061"/>
      <c r="H44" s="48"/>
    </row>
    <row r="45" spans="1:16" ht="14.25" customHeight="1" x14ac:dyDescent="0.25">
      <c r="A45" s="46"/>
      <c r="B45" s="49"/>
      <c r="C45" s="50"/>
      <c r="D45" s="51"/>
      <c r="E45" s="52"/>
      <c r="F45" s="52"/>
      <c r="G45" s="52"/>
      <c r="H45" s="20"/>
    </row>
    <row r="46" spans="1:16" ht="14.25" customHeight="1" x14ac:dyDescent="0.25">
      <c r="A46" s="46"/>
      <c r="B46" s="49"/>
      <c r="C46" s="50"/>
      <c r="D46" s="51"/>
      <c r="E46" s="52"/>
      <c r="F46" s="52"/>
      <c r="G46" s="52"/>
      <c r="H46" s="20"/>
    </row>
    <row r="47" spans="1:16" ht="14.25" customHeight="1" x14ac:dyDescent="0.25">
      <c r="A47" s="46"/>
      <c r="B47" s="49"/>
      <c r="C47" s="50"/>
      <c r="D47" s="51"/>
      <c r="E47" s="52"/>
      <c r="F47" s="52"/>
      <c r="G47" s="52"/>
      <c r="H47" s="20"/>
    </row>
    <row r="48" spans="1:16" ht="14.25" customHeight="1" x14ac:dyDescent="0.25">
      <c r="A48" s="46"/>
      <c r="B48" s="49"/>
      <c r="C48" s="50"/>
      <c r="D48" s="51"/>
      <c r="E48" s="52"/>
      <c r="F48" s="52"/>
      <c r="G48" s="52"/>
      <c r="H48" s="20"/>
    </row>
    <row r="49" spans="1:8" ht="14.25" customHeight="1" x14ac:dyDescent="0.25">
      <c r="A49" s="46"/>
      <c r="B49" s="51"/>
      <c r="C49" s="50"/>
      <c r="D49" s="51"/>
      <c r="E49" s="52"/>
      <c r="F49" s="52"/>
      <c r="G49" s="52"/>
      <c r="H49" s="20"/>
    </row>
    <row r="50" spans="1:8" ht="14.25" customHeight="1" x14ac:dyDescent="0.25">
      <c r="A50" s="46"/>
      <c r="B50" s="52"/>
      <c r="C50" s="50"/>
      <c r="D50" s="52"/>
      <c r="E50" s="52"/>
      <c r="F50" s="52"/>
      <c r="G50" s="52"/>
      <c r="H50" s="20"/>
    </row>
    <row r="51" spans="1:8" ht="14.25" customHeight="1" x14ac:dyDescent="0.25">
      <c r="A51" s="46"/>
      <c r="B51" s="52"/>
      <c r="C51" s="52"/>
      <c r="D51" s="52"/>
      <c r="E51" s="52"/>
      <c r="F51" s="52"/>
      <c r="G51" s="52"/>
      <c r="H51" s="20"/>
    </row>
    <row r="52" spans="1:8" ht="14.25" customHeight="1" x14ac:dyDescent="0.25">
      <c r="A52" s="46"/>
      <c r="B52" s="52"/>
      <c r="C52" s="52"/>
      <c r="D52" s="52"/>
      <c r="E52" s="52"/>
      <c r="F52" s="52"/>
      <c r="G52" s="52"/>
      <c r="H52" s="20"/>
    </row>
    <row r="53" spans="1:8" ht="14.25" customHeight="1" x14ac:dyDescent="0.25">
      <c r="A53" s="46"/>
      <c r="B53" s="52"/>
      <c r="C53" s="52"/>
      <c r="D53" s="52"/>
      <c r="E53" s="52"/>
      <c r="F53" s="52"/>
      <c r="G53" s="52"/>
      <c r="H53" s="20"/>
    </row>
    <row r="54" spans="1:8" ht="14.25" customHeight="1" x14ac:dyDescent="0.25">
      <c r="A54" s="46"/>
      <c r="B54" s="52"/>
      <c r="C54" s="52"/>
      <c r="D54" s="52"/>
      <c r="E54" s="52"/>
      <c r="F54" s="52"/>
      <c r="G54" s="52"/>
      <c r="H54" s="20"/>
    </row>
    <row r="55" spans="1:8" ht="14.25" customHeight="1" x14ac:dyDescent="0.25">
      <c r="A55" s="46"/>
      <c r="B55" s="52"/>
      <c r="C55" s="52"/>
      <c r="D55" s="52"/>
      <c r="E55" s="52"/>
      <c r="F55" s="52"/>
      <c r="G55" s="52"/>
      <c r="H55" s="20"/>
    </row>
    <row r="56" spans="1:8" ht="14.25" customHeight="1" x14ac:dyDescent="0.25">
      <c r="A56" s="46"/>
      <c r="B56" s="52"/>
      <c r="C56" s="52"/>
      <c r="D56" s="52"/>
      <c r="E56" s="52"/>
      <c r="F56" s="52"/>
      <c r="G56" s="52"/>
      <c r="H56" s="20"/>
    </row>
    <row r="57" spans="1:8" ht="14.25" customHeight="1" x14ac:dyDescent="0.25">
      <c r="A57" s="46"/>
      <c r="B57" s="47"/>
      <c r="C57" s="47"/>
      <c r="D57" s="47"/>
      <c r="E57" s="47"/>
      <c r="F57" s="47"/>
      <c r="G57" s="47"/>
      <c r="H57" s="44"/>
    </row>
    <row r="58" spans="1:8" ht="53.25" customHeight="1" x14ac:dyDescent="0.25">
      <c r="A58" s="1089" t="s">
        <v>907</v>
      </c>
      <c r="B58" s="1089"/>
      <c r="C58" s="1089"/>
      <c r="D58" s="1089"/>
      <c r="E58" s="1089"/>
      <c r="F58" s="1089"/>
      <c r="G58" s="1089"/>
      <c r="H58" s="53"/>
    </row>
    <row r="59" spans="1:8" ht="14.25" customHeight="1" x14ac:dyDescent="0.25">
      <c r="A59" s="46"/>
      <c r="B59" s="49"/>
      <c r="C59" s="54"/>
      <c r="D59" s="52"/>
      <c r="E59" s="52"/>
      <c r="F59" s="52"/>
      <c r="G59" s="52"/>
      <c r="H59" s="20"/>
    </row>
  </sheetData>
  <mergeCells count="6">
    <mergeCell ref="A58:G58"/>
    <mergeCell ref="B4:C4"/>
    <mergeCell ref="D4:F4"/>
    <mergeCell ref="A29:G29"/>
    <mergeCell ref="A34:G34"/>
    <mergeCell ref="A44:G44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002060"/>
  </sheetPr>
  <dimension ref="B2:J79"/>
  <sheetViews>
    <sheetView showGridLines="0" view="pageBreakPreview" zoomScaleNormal="100" zoomScaleSheetLayoutView="100" workbookViewId="0">
      <selection sqref="A1:J80"/>
    </sheetView>
  </sheetViews>
  <sheetFormatPr baseColWidth="10" defaultColWidth="21.85546875" defaultRowHeight="15" x14ac:dyDescent="0.25"/>
  <cols>
    <col min="1" max="1" width="2.5703125" style="371" customWidth="1"/>
    <col min="2" max="3" width="15.85546875" style="371" customWidth="1"/>
    <col min="4" max="4" width="30.28515625" style="371" customWidth="1"/>
    <col min="5" max="5" width="41.42578125" style="371" bestFit="1" customWidth="1"/>
    <col min="6" max="6" width="16.85546875" style="371" customWidth="1"/>
    <col min="7" max="7" width="18.5703125" style="371" customWidth="1"/>
    <col min="8" max="8" width="21.85546875" style="371"/>
    <col min="9" max="9" width="18.42578125" style="371" customWidth="1"/>
    <col min="10" max="10" width="3.7109375" style="371" customWidth="1"/>
    <col min="11" max="16384" width="21.85546875" style="371"/>
  </cols>
  <sheetData>
    <row r="2" spans="2:9" ht="28.5" x14ac:dyDescent="0.25">
      <c r="B2" s="1093" t="s">
        <v>797</v>
      </c>
      <c r="C2" s="1093"/>
      <c r="D2" s="1093"/>
      <c r="E2" s="1093"/>
      <c r="F2" s="1093"/>
      <c r="G2" s="1093"/>
      <c r="H2" s="1093"/>
      <c r="I2" s="1093"/>
    </row>
    <row r="4" spans="2:9" ht="39.75" customHeight="1" x14ac:dyDescent="0.25">
      <c r="B4" s="372" t="s">
        <v>403</v>
      </c>
      <c r="C4" s="372" t="s">
        <v>404</v>
      </c>
      <c r="D4" s="373" t="s">
        <v>7</v>
      </c>
      <c r="E4" s="373" t="s">
        <v>8</v>
      </c>
      <c r="F4" s="372" t="s">
        <v>184</v>
      </c>
      <c r="G4" s="372" t="s">
        <v>10</v>
      </c>
      <c r="H4" s="372" t="s">
        <v>97</v>
      </c>
      <c r="I4" s="372" t="s">
        <v>443</v>
      </c>
    </row>
    <row r="5" spans="2:9" s="374" customFormat="1" ht="15.75" thickBot="1" x14ac:dyDescent="0.3">
      <c r="B5" s="375"/>
      <c r="C5" s="375"/>
      <c r="D5" s="376"/>
      <c r="E5" s="376"/>
      <c r="F5" s="375"/>
      <c r="G5" s="375"/>
      <c r="H5" s="375"/>
      <c r="I5" s="377"/>
    </row>
    <row r="6" spans="2:9" ht="20.25" customHeight="1" thickBot="1" x14ac:dyDescent="0.3">
      <c r="B6" s="378" t="s">
        <v>405</v>
      </c>
      <c r="C6" s="378">
        <v>2025</v>
      </c>
      <c r="D6" s="379" t="s">
        <v>99</v>
      </c>
      <c r="E6" s="380" t="s">
        <v>100</v>
      </c>
      <c r="F6" s="378" t="s">
        <v>26</v>
      </c>
      <c r="G6" s="378" t="s">
        <v>2</v>
      </c>
      <c r="H6" s="378" t="s">
        <v>406</v>
      </c>
      <c r="I6" s="799">
        <v>650</v>
      </c>
    </row>
    <row r="7" spans="2:9" ht="20.25" customHeight="1" x14ac:dyDescent="0.25">
      <c r="B7" s="796" t="s">
        <v>407</v>
      </c>
      <c r="C7" s="796">
        <v>2024</v>
      </c>
      <c r="D7" s="797" t="s">
        <v>164</v>
      </c>
      <c r="E7" s="798" t="s">
        <v>165</v>
      </c>
      <c r="F7" s="796" t="s">
        <v>27</v>
      </c>
      <c r="G7" s="796" t="s">
        <v>2</v>
      </c>
      <c r="H7" s="796" t="s">
        <v>406</v>
      </c>
      <c r="I7" s="800">
        <v>1318.7470000000001</v>
      </c>
    </row>
    <row r="8" spans="2:9" ht="20.25" customHeight="1" thickBot="1" x14ac:dyDescent="0.3">
      <c r="B8" s="387" t="s">
        <v>748</v>
      </c>
      <c r="C8" s="387">
        <v>2025</v>
      </c>
      <c r="D8" s="388" t="s">
        <v>218</v>
      </c>
      <c r="E8" s="389" t="s">
        <v>98</v>
      </c>
      <c r="F8" s="390" t="s">
        <v>28</v>
      </c>
      <c r="G8" s="390" t="s">
        <v>1</v>
      </c>
      <c r="H8" s="390" t="s">
        <v>406</v>
      </c>
      <c r="I8" s="801">
        <v>814.96</v>
      </c>
    </row>
    <row r="9" spans="2:9" ht="20.25" customHeight="1" x14ac:dyDescent="0.25">
      <c r="B9" s="796" t="s">
        <v>408</v>
      </c>
      <c r="C9" s="796">
        <v>2024</v>
      </c>
      <c r="D9" s="797" t="s">
        <v>108</v>
      </c>
      <c r="E9" s="798" t="s">
        <v>109</v>
      </c>
      <c r="F9" s="796" t="s">
        <v>32</v>
      </c>
      <c r="G9" s="796" t="s">
        <v>1</v>
      </c>
      <c r="H9" s="796" t="s">
        <v>406</v>
      </c>
      <c r="I9" s="800">
        <v>1604</v>
      </c>
    </row>
    <row r="10" spans="2:9" ht="20.25" customHeight="1" thickBot="1" x14ac:dyDescent="0.3">
      <c r="B10" s="387" t="s">
        <v>749</v>
      </c>
      <c r="C10" s="387">
        <v>2026</v>
      </c>
      <c r="D10" s="388" t="s">
        <v>101</v>
      </c>
      <c r="E10" s="389" t="s">
        <v>34</v>
      </c>
      <c r="F10" s="390" t="s">
        <v>16</v>
      </c>
      <c r="G10" s="390" t="s">
        <v>3</v>
      </c>
      <c r="H10" s="390" t="s">
        <v>406</v>
      </c>
      <c r="I10" s="801">
        <v>147</v>
      </c>
    </row>
    <row r="11" spans="2:9" ht="20.25" customHeight="1" x14ac:dyDescent="0.25">
      <c r="B11" s="384" t="s">
        <v>411</v>
      </c>
      <c r="C11" s="384">
        <v>2025</v>
      </c>
      <c r="D11" s="385" t="s">
        <v>750</v>
      </c>
      <c r="E11" s="386" t="s">
        <v>40</v>
      </c>
      <c r="F11" s="384" t="s">
        <v>33</v>
      </c>
      <c r="G11" s="384" t="s">
        <v>273</v>
      </c>
      <c r="H11" s="384" t="s">
        <v>102</v>
      </c>
      <c r="I11" s="802">
        <v>293.5</v>
      </c>
    </row>
    <row r="12" spans="2:9" ht="20.25" customHeight="1" x14ac:dyDescent="0.25">
      <c r="B12" s="384" t="s">
        <v>751</v>
      </c>
      <c r="C12" s="384">
        <v>2025</v>
      </c>
      <c r="D12" s="385" t="s">
        <v>168</v>
      </c>
      <c r="E12" s="386" t="s">
        <v>752</v>
      </c>
      <c r="F12" s="384" t="s">
        <v>22</v>
      </c>
      <c r="G12" s="384" t="s">
        <v>2</v>
      </c>
      <c r="H12" s="384" t="s">
        <v>105</v>
      </c>
      <c r="I12" s="802">
        <v>127.118154</v>
      </c>
    </row>
    <row r="13" spans="2:9" ht="20.25" customHeight="1" x14ac:dyDescent="0.25">
      <c r="B13" s="384" t="s">
        <v>753</v>
      </c>
      <c r="C13" s="384">
        <v>2025</v>
      </c>
      <c r="D13" s="385" t="s">
        <v>422</v>
      </c>
      <c r="E13" s="386" t="s">
        <v>423</v>
      </c>
      <c r="F13" s="384" t="s">
        <v>15</v>
      </c>
      <c r="G13" s="384" t="s">
        <v>1</v>
      </c>
      <c r="H13" s="384" t="s">
        <v>102</v>
      </c>
      <c r="I13" s="802">
        <v>502.47</v>
      </c>
    </row>
    <row r="14" spans="2:9" ht="20.25" customHeight="1" x14ac:dyDescent="0.25">
      <c r="B14" s="384" t="s">
        <v>411</v>
      </c>
      <c r="C14" s="384">
        <v>2026</v>
      </c>
      <c r="D14" s="385" t="s">
        <v>166</v>
      </c>
      <c r="E14" s="386" t="s">
        <v>167</v>
      </c>
      <c r="F14" s="384" t="s">
        <v>24</v>
      </c>
      <c r="G14" s="384" t="s">
        <v>3</v>
      </c>
      <c r="H14" s="384" t="s">
        <v>105</v>
      </c>
      <c r="I14" s="802">
        <v>76.2</v>
      </c>
    </row>
    <row r="15" spans="2:9" ht="20.25" customHeight="1" x14ac:dyDescent="0.25">
      <c r="B15" s="384" t="s">
        <v>754</v>
      </c>
      <c r="C15" s="384">
        <v>2027</v>
      </c>
      <c r="D15" s="385" t="s">
        <v>174</v>
      </c>
      <c r="E15" s="386" t="s">
        <v>755</v>
      </c>
      <c r="F15" s="384" t="s">
        <v>19</v>
      </c>
      <c r="G15" s="384" t="s">
        <v>1</v>
      </c>
      <c r="H15" s="384" t="s">
        <v>105</v>
      </c>
      <c r="I15" s="802">
        <v>1802</v>
      </c>
    </row>
    <row r="16" spans="2:9" ht="20.25" customHeight="1" x14ac:dyDescent="0.25">
      <c r="B16" s="381" t="s">
        <v>411</v>
      </c>
      <c r="C16" s="381">
        <v>2028</v>
      </c>
      <c r="D16" s="382" t="s">
        <v>103</v>
      </c>
      <c r="E16" s="383" t="s">
        <v>104</v>
      </c>
      <c r="F16" s="381" t="s">
        <v>33</v>
      </c>
      <c r="G16" s="381" t="s">
        <v>4</v>
      </c>
      <c r="H16" s="381" t="s">
        <v>105</v>
      </c>
      <c r="I16" s="803">
        <v>579</v>
      </c>
    </row>
    <row r="17" spans="2:9" ht="20.25" customHeight="1" x14ac:dyDescent="0.25">
      <c r="B17" s="391" t="s">
        <v>412</v>
      </c>
      <c r="C17" s="391">
        <v>2028</v>
      </c>
      <c r="D17" s="385" t="s">
        <v>157</v>
      </c>
      <c r="E17" s="386" t="s">
        <v>158</v>
      </c>
      <c r="F17" s="384" t="s">
        <v>19</v>
      </c>
      <c r="G17" s="384" t="s">
        <v>5</v>
      </c>
      <c r="H17" s="384" t="s">
        <v>102</v>
      </c>
      <c r="I17" s="802">
        <v>1781.25</v>
      </c>
    </row>
    <row r="18" spans="2:9" ht="20.25" customHeight="1" x14ac:dyDescent="0.25">
      <c r="B18" s="392" t="s">
        <v>411</v>
      </c>
      <c r="C18" s="392">
        <v>2029</v>
      </c>
      <c r="D18" s="393" t="s">
        <v>111</v>
      </c>
      <c r="E18" s="394" t="s">
        <v>112</v>
      </c>
      <c r="F18" s="395" t="s">
        <v>19</v>
      </c>
      <c r="G18" s="395" t="s">
        <v>1</v>
      </c>
      <c r="H18" s="395" t="s">
        <v>102</v>
      </c>
      <c r="I18" s="804">
        <v>1900</v>
      </c>
    </row>
    <row r="19" spans="2:9" ht="20.25" customHeight="1" thickBot="1" x14ac:dyDescent="0.3">
      <c r="B19" s="390" t="s">
        <v>756</v>
      </c>
      <c r="C19" s="390">
        <v>2029</v>
      </c>
      <c r="D19" s="388" t="s">
        <v>409</v>
      </c>
      <c r="E19" s="389" t="s">
        <v>410</v>
      </c>
      <c r="F19" s="390" t="s">
        <v>32</v>
      </c>
      <c r="G19" s="390" t="s">
        <v>3</v>
      </c>
      <c r="H19" s="390" t="s">
        <v>102</v>
      </c>
      <c r="I19" s="801">
        <v>344.98774900000001</v>
      </c>
    </row>
    <row r="20" spans="2:9" ht="20.25" customHeight="1" x14ac:dyDescent="0.25">
      <c r="B20" s="392" t="s">
        <v>757</v>
      </c>
      <c r="C20" s="395">
        <v>2026</v>
      </c>
      <c r="D20" s="393" t="s">
        <v>758</v>
      </c>
      <c r="E20" s="394" t="s">
        <v>759</v>
      </c>
      <c r="F20" s="395" t="s">
        <v>15</v>
      </c>
      <c r="G20" s="395" t="s">
        <v>4</v>
      </c>
      <c r="H20" s="395" t="s">
        <v>102</v>
      </c>
      <c r="I20" s="804">
        <v>118.08574900000001</v>
      </c>
    </row>
    <row r="21" spans="2:9" ht="20.25" customHeight="1" x14ac:dyDescent="0.25">
      <c r="B21" s="396" t="s">
        <v>760</v>
      </c>
      <c r="C21" s="381">
        <v>2026</v>
      </c>
      <c r="D21" s="382" t="s">
        <v>761</v>
      </c>
      <c r="E21" s="383" t="s">
        <v>762</v>
      </c>
      <c r="F21" s="381" t="s">
        <v>19</v>
      </c>
      <c r="G21" s="381" t="s">
        <v>1</v>
      </c>
      <c r="H21" s="381" t="s">
        <v>102</v>
      </c>
      <c r="I21" s="803">
        <v>2100</v>
      </c>
    </row>
    <row r="22" spans="2:9" ht="20.25" customHeight="1" thickBot="1" x14ac:dyDescent="0.3">
      <c r="B22" s="397" t="s">
        <v>763</v>
      </c>
      <c r="C22" s="398">
        <v>2027</v>
      </c>
      <c r="D22" s="399" t="s">
        <v>424</v>
      </c>
      <c r="E22" s="400" t="s">
        <v>136</v>
      </c>
      <c r="F22" s="398" t="s">
        <v>36</v>
      </c>
      <c r="G22" s="398" t="s">
        <v>1</v>
      </c>
      <c r="H22" s="398" t="s">
        <v>105</v>
      </c>
      <c r="I22" s="805">
        <v>1753.278879</v>
      </c>
    </row>
    <row r="23" spans="2:9" ht="20.25" customHeight="1" x14ac:dyDescent="0.25">
      <c r="B23" s="806" t="s">
        <v>764</v>
      </c>
      <c r="C23" s="796">
        <v>2027</v>
      </c>
      <c r="D23" s="797" t="s">
        <v>148</v>
      </c>
      <c r="E23" s="798" t="s">
        <v>149</v>
      </c>
      <c r="F23" s="796" t="s">
        <v>39</v>
      </c>
      <c r="G23" s="796" t="s">
        <v>1</v>
      </c>
      <c r="H23" s="796" t="s">
        <v>102</v>
      </c>
      <c r="I23" s="800">
        <v>1500</v>
      </c>
    </row>
    <row r="24" spans="2:9" ht="20.25" customHeight="1" x14ac:dyDescent="0.25">
      <c r="B24" s="391" t="s">
        <v>765</v>
      </c>
      <c r="C24" s="384">
        <v>2029</v>
      </c>
      <c r="D24" s="385" t="s">
        <v>153</v>
      </c>
      <c r="E24" s="386" t="s">
        <v>154</v>
      </c>
      <c r="F24" s="384" t="s">
        <v>26</v>
      </c>
      <c r="G24" s="384" t="s">
        <v>1</v>
      </c>
      <c r="H24" s="384" t="s">
        <v>116</v>
      </c>
      <c r="I24" s="802">
        <v>655</v>
      </c>
    </row>
    <row r="25" spans="2:9" ht="20.25" customHeight="1" thickBot="1" x14ac:dyDescent="0.3">
      <c r="B25" s="396" t="s">
        <v>766</v>
      </c>
      <c r="C25" s="390">
        <v>2031</v>
      </c>
      <c r="D25" s="388" t="s">
        <v>117</v>
      </c>
      <c r="E25" s="389" t="s">
        <v>118</v>
      </c>
      <c r="F25" s="390" t="s">
        <v>36</v>
      </c>
      <c r="G25" s="390" t="s">
        <v>1</v>
      </c>
      <c r="H25" s="390" t="s">
        <v>102</v>
      </c>
      <c r="I25" s="801">
        <v>1038.4079999999999</v>
      </c>
    </row>
    <row r="26" spans="2:9" ht="20.25" customHeight="1" thickBot="1" x14ac:dyDescent="0.3">
      <c r="B26" s="401" t="s">
        <v>767</v>
      </c>
      <c r="C26" s="390">
        <v>2032</v>
      </c>
      <c r="D26" s="388" t="s">
        <v>413</v>
      </c>
      <c r="E26" s="389" t="s">
        <v>169</v>
      </c>
      <c r="F26" s="390" t="s">
        <v>22</v>
      </c>
      <c r="G26" s="390" t="s">
        <v>414</v>
      </c>
      <c r="H26" s="390" t="s">
        <v>114</v>
      </c>
      <c r="I26" s="801">
        <v>597.88286723400199</v>
      </c>
    </row>
    <row r="27" spans="2:9" ht="20.25" customHeight="1" x14ac:dyDescent="0.25">
      <c r="B27" s="1094" t="s">
        <v>221</v>
      </c>
      <c r="C27" s="381">
        <v>2027</v>
      </c>
      <c r="D27" s="382" t="s">
        <v>415</v>
      </c>
      <c r="E27" s="383" t="s">
        <v>416</v>
      </c>
      <c r="F27" s="381" t="s">
        <v>45</v>
      </c>
      <c r="G27" s="381" t="s">
        <v>1</v>
      </c>
      <c r="H27" s="381" t="s">
        <v>114</v>
      </c>
      <c r="I27" s="803">
        <v>500</v>
      </c>
    </row>
    <row r="28" spans="2:9" ht="20.25" customHeight="1" x14ac:dyDescent="0.25">
      <c r="B28" s="1095"/>
      <c r="C28" s="384">
        <v>2029</v>
      </c>
      <c r="D28" s="385" t="s">
        <v>113</v>
      </c>
      <c r="E28" s="386" t="s">
        <v>755</v>
      </c>
      <c r="F28" s="384" t="s">
        <v>26</v>
      </c>
      <c r="G28" s="384" t="s">
        <v>1</v>
      </c>
      <c r="H28" s="384" t="s">
        <v>114</v>
      </c>
      <c r="I28" s="802">
        <v>1354</v>
      </c>
    </row>
    <row r="29" spans="2:9" ht="20.25" customHeight="1" x14ac:dyDescent="0.25">
      <c r="B29" s="1095"/>
      <c r="C29" s="396">
        <v>2031</v>
      </c>
      <c r="D29" s="382" t="s">
        <v>115</v>
      </c>
      <c r="E29" s="383" t="s">
        <v>755</v>
      </c>
      <c r="F29" s="381" t="s">
        <v>36</v>
      </c>
      <c r="G29" s="381" t="s">
        <v>1</v>
      </c>
      <c r="H29" s="381" t="s">
        <v>116</v>
      </c>
      <c r="I29" s="803">
        <v>2600</v>
      </c>
    </row>
    <row r="30" spans="2:9" ht="20.25" customHeight="1" x14ac:dyDescent="0.25">
      <c r="B30" s="1095"/>
      <c r="C30" s="384">
        <v>2032</v>
      </c>
      <c r="D30" s="385" t="s">
        <v>119</v>
      </c>
      <c r="E30" s="386" t="s">
        <v>755</v>
      </c>
      <c r="F30" s="384" t="s">
        <v>22</v>
      </c>
      <c r="G30" s="384" t="s">
        <v>1</v>
      </c>
      <c r="H30" s="384" t="s">
        <v>114</v>
      </c>
      <c r="I30" s="802">
        <v>2500</v>
      </c>
    </row>
    <row r="31" spans="2:9" ht="20.25" customHeight="1" x14ac:dyDescent="0.25">
      <c r="B31" s="1095"/>
      <c r="C31" s="381" t="s">
        <v>120</v>
      </c>
      <c r="D31" s="382" t="s">
        <v>121</v>
      </c>
      <c r="E31" s="383" t="s">
        <v>122</v>
      </c>
      <c r="F31" s="381" t="s">
        <v>123</v>
      </c>
      <c r="G31" s="381" t="s">
        <v>219</v>
      </c>
      <c r="H31" s="381" t="s">
        <v>102</v>
      </c>
      <c r="I31" s="803">
        <v>450</v>
      </c>
    </row>
    <row r="32" spans="2:9" ht="20.25" customHeight="1" x14ac:dyDescent="0.25">
      <c r="B32" s="1095"/>
      <c r="C32" s="384" t="s">
        <v>120</v>
      </c>
      <c r="D32" s="385" t="s">
        <v>768</v>
      </c>
      <c r="E32" s="386" t="s">
        <v>769</v>
      </c>
      <c r="F32" s="384" t="s">
        <v>25</v>
      </c>
      <c r="G32" s="384" t="s">
        <v>1</v>
      </c>
      <c r="H32" s="384" t="s">
        <v>116</v>
      </c>
      <c r="I32" s="802">
        <v>93.3</v>
      </c>
    </row>
    <row r="33" spans="2:9" ht="20.25" customHeight="1" x14ac:dyDescent="0.25">
      <c r="B33" s="1095"/>
      <c r="C33" s="381" t="s">
        <v>120</v>
      </c>
      <c r="D33" s="382" t="s">
        <v>770</v>
      </c>
      <c r="E33" s="383" t="s">
        <v>771</v>
      </c>
      <c r="F33" s="381" t="s">
        <v>32</v>
      </c>
      <c r="G33" s="381" t="s">
        <v>1</v>
      </c>
      <c r="H33" s="381" t="s">
        <v>114</v>
      </c>
      <c r="I33" s="803">
        <v>362.15070800000001</v>
      </c>
    </row>
    <row r="34" spans="2:9" ht="20.25" customHeight="1" x14ac:dyDescent="0.25">
      <c r="B34" s="1095"/>
      <c r="C34" s="384" t="s">
        <v>120</v>
      </c>
      <c r="D34" s="385" t="s">
        <v>124</v>
      </c>
      <c r="E34" s="386" t="s">
        <v>755</v>
      </c>
      <c r="F34" s="384" t="s">
        <v>26</v>
      </c>
      <c r="G34" s="384" t="s">
        <v>1</v>
      </c>
      <c r="H34" s="384" t="s">
        <v>114</v>
      </c>
      <c r="I34" s="802">
        <v>604.99066900000003</v>
      </c>
    </row>
    <row r="35" spans="2:9" ht="20.25" customHeight="1" x14ac:dyDescent="0.25">
      <c r="B35" s="1095"/>
      <c r="C35" s="381" t="s">
        <v>120</v>
      </c>
      <c r="D35" s="382" t="s">
        <v>772</v>
      </c>
      <c r="E35" s="383" t="s">
        <v>773</v>
      </c>
      <c r="F35" s="381" t="s">
        <v>19</v>
      </c>
      <c r="G35" s="381" t="s">
        <v>2</v>
      </c>
      <c r="H35" s="381" t="s">
        <v>116</v>
      </c>
      <c r="I35" s="803">
        <v>300</v>
      </c>
    </row>
    <row r="36" spans="2:9" ht="20.25" customHeight="1" x14ac:dyDescent="0.25">
      <c r="B36" s="1095"/>
      <c r="C36" s="391" t="s">
        <v>120</v>
      </c>
      <c r="D36" s="385" t="s">
        <v>417</v>
      </c>
      <c r="E36" s="386" t="s">
        <v>418</v>
      </c>
      <c r="F36" s="384" t="s">
        <v>25</v>
      </c>
      <c r="G36" s="384" t="s">
        <v>4</v>
      </c>
      <c r="H36" s="384" t="s">
        <v>102</v>
      </c>
      <c r="I36" s="802">
        <v>167.487661</v>
      </c>
    </row>
    <row r="37" spans="2:9" ht="20.25" customHeight="1" x14ac:dyDescent="0.25">
      <c r="B37" s="1095"/>
      <c r="C37" s="381" t="s">
        <v>120</v>
      </c>
      <c r="D37" s="382" t="s">
        <v>125</v>
      </c>
      <c r="E37" s="383" t="s">
        <v>126</v>
      </c>
      <c r="F37" s="381" t="s">
        <v>32</v>
      </c>
      <c r="G37" s="381" t="s">
        <v>3</v>
      </c>
      <c r="H37" s="381" t="s">
        <v>102</v>
      </c>
      <c r="I37" s="803">
        <v>116.5</v>
      </c>
    </row>
    <row r="38" spans="2:9" ht="20.25" customHeight="1" x14ac:dyDescent="0.25">
      <c r="B38" s="1095"/>
      <c r="C38" s="384" t="s">
        <v>120</v>
      </c>
      <c r="D38" s="385" t="s">
        <v>774</v>
      </c>
      <c r="E38" s="386" t="s">
        <v>775</v>
      </c>
      <c r="F38" s="384" t="s">
        <v>26</v>
      </c>
      <c r="G38" s="384" t="s">
        <v>1</v>
      </c>
      <c r="H38" s="384" t="s">
        <v>116</v>
      </c>
      <c r="I38" s="802">
        <v>850</v>
      </c>
    </row>
    <row r="39" spans="2:9" ht="20.25" customHeight="1" x14ac:dyDescent="0.25">
      <c r="B39" s="1095"/>
      <c r="C39" s="381" t="s">
        <v>120</v>
      </c>
      <c r="D39" s="382" t="s">
        <v>776</v>
      </c>
      <c r="E39" s="383" t="s">
        <v>777</v>
      </c>
      <c r="F39" s="381" t="s">
        <v>25</v>
      </c>
      <c r="G39" s="381" t="s">
        <v>4</v>
      </c>
      <c r="H39" s="381" t="s">
        <v>116</v>
      </c>
      <c r="I39" s="803">
        <v>138</v>
      </c>
    </row>
    <row r="40" spans="2:9" ht="20.25" customHeight="1" x14ac:dyDescent="0.25">
      <c r="B40" s="1095"/>
      <c r="C40" s="384" t="s">
        <v>120</v>
      </c>
      <c r="D40" s="385" t="s">
        <v>778</v>
      </c>
      <c r="E40" s="386" t="s">
        <v>779</v>
      </c>
      <c r="F40" s="384" t="s">
        <v>45</v>
      </c>
      <c r="G40" s="384" t="s">
        <v>5</v>
      </c>
      <c r="H40" s="384" t="s">
        <v>116</v>
      </c>
      <c r="I40" s="802">
        <v>900</v>
      </c>
    </row>
    <row r="41" spans="2:9" ht="20.25" customHeight="1" x14ac:dyDescent="0.25">
      <c r="B41" s="1095"/>
      <c r="C41" s="384" t="s">
        <v>120</v>
      </c>
      <c r="D41" s="385" t="s">
        <v>780</v>
      </c>
      <c r="E41" s="386" t="s">
        <v>781</v>
      </c>
      <c r="F41" s="384" t="s">
        <v>16</v>
      </c>
      <c r="G41" s="384" t="s">
        <v>1</v>
      </c>
      <c r="H41" s="384" t="s">
        <v>116</v>
      </c>
      <c r="I41" s="802">
        <v>235</v>
      </c>
    </row>
    <row r="42" spans="2:9" ht="20.25" customHeight="1" x14ac:dyDescent="0.25">
      <c r="B42" s="1095"/>
      <c r="C42" s="384" t="s">
        <v>120</v>
      </c>
      <c r="D42" s="385" t="s">
        <v>127</v>
      </c>
      <c r="E42" s="386" t="s">
        <v>419</v>
      </c>
      <c r="F42" s="384" t="s">
        <v>36</v>
      </c>
      <c r="G42" s="384" t="s">
        <v>1</v>
      </c>
      <c r="H42" s="384" t="s">
        <v>116</v>
      </c>
      <c r="I42" s="802">
        <v>250</v>
      </c>
    </row>
    <row r="43" spans="2:9" ht="20.25" customHeight="1" x14ac:dyDescent="0.25">
      <c r="B43" s="1095"/>
      <c r="C43" s="384" t="s">
        <v>120</v>
      </c>
      <c r="D43" s="385" t="s">
        <v>220</v>
      </c>
      <c r="E43" s="386" t="s">
        <v>129</v>
      </c>
      <c r="F43" s="384" t="s">
        <v>28</v>
      </c>
      <c r="G43" s="384" t="s">
        <v>1</v>
      </c>
      <c r="H43" s="384" t="s">
        <v>420</v>
      </c>
      <c r="I43" s="802">
        <v>140</v>
      </c>
    </row>
    <row r="44" spans="2:9" ht="20.25" customHeight="1" x14ac:dyDescent="0.25">
      <c r="B44" s="1095"/>
      <c r="C44" s="384" t="s">
        <v>120</v>
      </c>
      <c r="D44" s="385" t="s">
        <v>130</v>
      </c>
      <c r="E44" s="386" t="s">
        <v>131</v>
      </c>
      <c r="F44" s="384" t="s">
        <v>15</v>
      </c>
      <c r="G44" s="384" t="s">
        <v>3</v>
      </c>
      <c r="H44" s="384" t="s">
        <v>114</v>
      </c>
      <c r="I44" s="802">
        <v>382</v>
      </c>
    </row>
    <row r="45" spans="2:9" ht="20.25" customHeight="1" x14ac:dyDescent="0.25">
      <c r="B45" s="1095"/>
      <c r="C45" s="384" t="s">
        <v>120</v>
      </c>
      <c r="D45" s="385" t="s">
        <v>132</v>
      </c>
      <c r="E45" s="386" t="s">
        <v>133</v>
      </c>
      <c r="F45" s="384" t="s">
        <v>134</v>
      </c>
      <c r="G45" s="384" t="s">
        <v>1</v>
      </c>
      <c r="H45" s="384" t="s">
        <v>116</v>
      </c>
      <c r="I45" s="802">
        <v>2160.1999999999998</v>
      </c>
    </row>
    <row r="46" spans="2:9" ht="20.25" customHeight="1" x14ac:dyDescent="0.25">
      <c r="B46" s="1095"/>
      <c r="C46" s="384" t="s">
        <v>120</v>
      </c>
      <c r="D46" s="385" t="s">
        <v>135</v>
      </c>
      <c r="E46" s="386" t="s">
        <v>107</v>
      </c>
      <c r="F46" s="384" t="s">
        <v>18</v>
      </c>
      <c r="G46" s="384" t="s">
        <v>3</v>
      </c>
      <c r="H46" s="384" t="s">
        <v>114</v>
      </c>
      <c r="I46" s="802">
        <v>214</v>
      </c>
    </row>
    <row r="47" spans="2:9" ht="20.25" customHeight="1" x14ac:dyDescent="0.25">
      <c r="B47" s="1095"/>
      <c r="C47" s="384" t="s">
        <v>120</v>
      </c>
      <c r="D47" s="385" t="s">
        <v>137</v>
      </c>
      <c r="E47" s="386" t="s">
        <v>21</v>
      </c>
      <c r="F47" s="384" t="s">
        <v>22</v>
      </c>
      <c r="G47" s="384" t="s">
        <v>2</v>
      </c>
      <c r="H47" s="384" t="s">
        <v>102</v>
      </c>
      <c r="I47" s="802">
        <v>4800</v>
      </c>
    </row>
    <row r="48" spans="2:9" ht="20.25" customHeight="1" x14ac:dyDescent="0.25">
      <c r="B48" s="1095"/>
      <c r="C48" s="384" t="s">
        <v>120</v>
      </c>
      <c r="D48" s="385" t="s">
        <v>138</v>
      </c>
      <c r="E48" s="386" t="s">
        <v>128</v>
      </c>
      <c r="F48" s="384" t="s">
        <v>36</v>
      </c>
      <c r="G48" s="384" t="s">
        <v>1</v>
      </c>
      <c r="H48" s="384" t="s">
        <v>116</v>
      </c>
      <c r="I48" s="802">
        <v>1486</v>
      </c>
    </row>
    <row r="49" spans="2:9" ht="20.25" customHeight="1" x14ac:dyDescent="0.25">
      <c r="B49" s="1095"/>
      <c r="C49" s="384" t="s">
        <v>120</v>
      </c>
      <c r="D49" s="385" t="s">
        <v>139</v>
      </c>
      <c r="E49" s="386" t="s">
        <v>140</v>
      </c>
      <c r="F49" s="384" t="s">
        <v>19</v>
      </c>
      <c r="G49" s="384" t="s">
        <v>1</v>
      </c>
      <c r="H49" s="384" t="s">
        <v>114</v>
      </c>
      <c r="I49" s="802">
        <v>600</v>
      </c>
    </row>
    <row r="50" spans="2:9" ht="20.25" customHeight="1" x14ac:dyDescent="0.25">
      <c r="B50" s="1095"/>
      <c r="C50" s="384" t="s">
        <v>120</v>
      </c>
      <c r="D50" s="385" t="s">
        <v>141</v>
      </c>
      <c r="E50" s="386" t="s">
        <v>142</v>
      </c>
      <c r="F50" s="384" t="s">
        <v>22</v>
      </c>
      <c r="G50" s="384" t="s">
        <v>1</v>
      </c>
      <c r="H50" s="384" t="s">
        <v>116</v>
      </c>
      <c r="I50" s="802">
        <v>3500</v>
      </c>
    </row>
    <row r="51" spans="2:9" ht="20.25" customHeight="1" x14ac:dyDescent="0.25">
      <c r="B51" s="1095"/>
      <c r="C51" s="384" t="s">
        <v>120</v>
      </c>
      <c r="D51" s="385" t="s">
        <v>143</v>
      </c>
      <c r="E51" s="386" t="s">
        <v>144</v>
      </c>
      <c r="F51" s="384" t="s">
        <v>36</v>
      </c>
      <c r="G51" s="384" t="s">
        <v>1</v>
      </c>
      <c r="H51" s="384" t="s">
        <v>116</v>
      </c>
      <c r="I51" s="802">
        <v>1860</v>
      </c>
    </row>
    <row r="52" spans="2:9" ht="20.25" customHeight="1" x14ac:dyDescent="0.25">
      <c r="B52" s="1095"/>
      <c r="C52" s="381" t="s">
        <v>120</v>
      </c>
      <c r="D52" s="382" t="s">
        <v>145</v>
      </c>
      <c r="E52" s="383" t="s">
        <v>146</v>
      </c>
      <c r="F52" s="381" t="s">
        <v>36</v>
      </c>
      <c r="G52" s="381" t="s">
        <v>5</v>
      </c>
      <c r="H52" s="381" t="s">
        <v>116</v>
      </c>
      <c r="I52" s="803">
        <v>2900</v>
      </c>
    </row>
    <row r="53" spans="2:9" ht="20.25" customHeight="1" x14ac:dyDescent="0.25">
      <c r="B53" s="1095"/>
      <c r="C53" s="384" t="s">
        <v>120</v>
      </c>
      <c r="D53" s="385" t="s">
        <v>147</v>
      </c>
      <c r="E53" s="386" t="s">
        <v>107</v>
      </c>
      <c r="F53" s="384" t="s">
        <v>32</v>
      </c>
      <c r="G53" s="384" t="s">
        <v>3</v>
      </c>
      <c r="H53" s="384" t="s">
        <v>116</v>
      </c>
      <c r="I53" s="802">
        <v>585.10599999999999</v>
      </c>
    </row>
    <row r="54" spans="2:9" ht="20.25" customHeight="1" x14ac:dyDescent="0.25">
      <c r="B54" s="1095"/>
      <c r="C54" s="381" t="s">
        <v>120</v>
      </c>
      <c r="D54" s="382" t="s">
        <v>782</v>
      </c>
      <c r="E54" s="383" t="s">
        <v>783</v>
      </c>
      <c r="F54" s="381" t="s">
        <v>26</v>
      </c>
      <c r="G54" s="381" t="s">
        <v>1</v>
      </c>
      <c r="H54" s="381" t="s">
        <v>116</v>
      </c>
      <c r="I54" s="803">
        <v>250</v>
      </c>
    </row>
    <row r="55" spans="2:9" ht="20.25" customHeight="1" x14ac:dyDescent="0.25">
      <c r="B55" s="1095"/>
      <c r="C55" s="384" t="s">
        <v>120</v>
      </c>
      <c r="D55" s="385" t="s">
        <v>150</v>
      </c>
      <c r="E55" s="386" t="s">
        <v>151</v>
      </c>
      <c r="F55" s="384" t="s">
        <v>13</v>
      </c>
      <c r="G55" s="384" t="s">
        <v>1</v>
      </c>
      <c r="H55" s="384" t="s">
        <v>114</v>
      </c>
      <c r="I55" s="802">
        <v>1346</v>
      </c>
    </row>
    <row r="56" spans="2:9" ht="20.25" customHeight="1" x14ac:dyDescent="0.25">
      <c r="B56" s="1095"/>
      <c r="C56" s="381" t="s">
        <v>120</v>
      </c>
      <c r="D56" s="382" t="s">
        <v>152</v>
      </c>
      <c r="E56" s="383" t="s">
        <v>421</v>
      </c>
      <c r="F56" s="381" t="s">
        <v>22</v>
      </c>
      <c r="G56" s="381" t="s">
        <v>1</v>
      </c>
      <c r="H56" s="381" t="s">
        <v>114</v>
      </c>
      <c r="I56" s="803">
        <v>2400</v>
      </c>
    </row>
    <row r="57" spans="2:9" ht="20.25" customHeight="1" x14ac:dyDescent="0.25">
      <c r="B57" s="1095"/>
      <c r="C57" s="384" t="s">
        <v>120</v>
      </c>
      <c r="D57" s="385" t="s">
        <v>106</v>
      </c>
      <c r="E57" s="386" t="s">
        <v>107</v>
      </c>
      <c r="F57" s="384" t="s">
        <v>32</v>
      </c>
      <c r="G57" s="384" t="s">
        <v>1</v>
      </c>
      <c r="H57" s="384" t="s">
        <v>102</v>
      </c>
      <c r="I57" s="802">
        <v>492.7</v>
      </c>
    </row>
    <row r="58" spans="2:9" ht="20.25" customHeight="1" x14ac:dyDescent="0.25">
      <c r="B58" s="1095"/>
      <c r="C58" s="381" t="s">
        <v>120</v>
      </c>
      <c r="D58" s="382" t="s">
        <v>155</v>
      </c>
      <c r="E58" s="383" t="s">
        <v>156</v>
      </c>
      <c r="F58" s="381" t="s">
        <v>33</v>
      </c>
      <c r="G58" s="381" t="s">
        <v>2</v>
      </c>
      <c r="H58" s="381" t="s">
        <v>116</v>
      </c>
      <c r="I58" s="803">
        <v>126</v>
      </c>
    </row>
    <row r="59" spans="2:9" ht="20.25" customHeight="1" x14ac:dyDescent="0.25">
      <c r="B59" s="1095"/>
      <c r="C59" s="384" t="s">
        <v>120</v>
      </c>
      <c r="D59" s="385" t="s">
        <v>784</v>
      </c>
      <c r="E59" s="386" t="s">
        <v>785</v>
      </c>
      <c r="F59" s="384" t="s">
        <v>16</v>
      </c>
      <c r="G59" s="384" t="s">
        <v>3</v>
      </c>
      <c r="H59" s="384" t="s">
        <v>102</v>
      </c>
      <c r="I59" s="802">
        <v>95.867305999999999</v>
      </c>
    </row>
    <row r="60" spans="2:9" ht="20.25" customHeight="1" x14ac:dyDescent="0.25">
      <c r="B60" s="1095"/>
      <c r="C60" s="381" t="s">
        <v>120</v>
      </c>
      <c r="D60" s="382" t="s">
        <v>786</v>
      </c>
      <c r="E60" s="383" t="s">
        <v>37</v>
      </c>
      <c r="F60" s="381" t="s">
        <v>39</v>
      </c>
      <c r="G60" s="381" t="s">
        <v>1</v>
      </c>
      <c r="H60" s="381" t="s">
        <v>116</v>
      </c>
      <c r="I60" s="803">
        <v>500</v>
      </c>
    </row>
    <row r="61" spans="2:9" ht="20.25" customHeight="1" x14ac:dyDescent="0.25">
      <c r="B61" s="1095"/>
      <c r="C61" s="384" t="s">
        <v>120</v>
      </c>
      <c r="D61" s="385" t="s">
        <v>787</v>
      </c>
      <c r="E61" s="386" t="s">
        <v>100</v>
      </c>
      <c r="F61" s="384" t="s">
        <v>25</v>
      </c>
      <c r="G61" s="384" t="s">
        <v>4</v>
      </c>
      <c r="H61" s="384" t="s">
        <v>116</v>
      </c>
      <c r="I61" s="802">
        <v>101</v>
      </c>
    </row>
    <row r="62" spans="2:9" ht="20.25" customHeight="1" x14ac:dyDescent="0.25">
      <c r="B62" s="1095"/>
      <c r="C62" s="381" t="s">
        <v>120</v>
      </c>
      <c r="D62" s="382" t="s">
        <v>788</v>
      </c>
      <c r="E62" s="383" t="s">
        <v>30</v>
      </c>
      <c r="F62" s="381" t="s">
        <v>27</v>
      </c>
      <c r="G62" s="381" t="s">
        <v>4</v>
      </c>
      <c r="H62" s="381" t="s">
        <v>116</v>
      </c>
      <c r="I62" s="803">
        <v>511.45</v>
      </c>
    </row>
    <row r="63" spans="2:9" ht="20.25" customHeight="1" x14ac:dyDescent="0.25">
      <c r="B63" s="1095"/>
      <c r="C63" s="384" t="s">
        <v>120</v>
      </c>
      <c r="D63" s="385" t="s">
        <v>789</v>
      </c>
      <c r="E63" s="386" t="s">
        <v>40</v>
      </c>
      <c r="F63" s="384" t="s">
        <v>44</v>
      </c>
      <c r="G63" s="384" t="s">
        <v>2</v>
      </c>
      <c r="H63" s="384" t="s">
        <v>105</v>
      </c>
      <c r="I63" s="802">
        <v>105.64497</v>
      </c>
    </row>
    <row r="64" spans="2:9" ht="20.25" customHeight="1" x14ac:dyDescent="0.25">
      <c r="B64" s="1095"/>
      <c r="C64" s="381" t="s">
        <v>120</v>
      </c>
      <c r="D64" s="382" t="s">
        <v>159</v>
      </c>
      <c r="E64" s="383" t="s">
        <v>160</v>
      </c>
      <c r="F64" s="381" t="s">
        <v>16</v>
      </c>
      <c r="G64" s="381" t="s">
        <v>1</v>
      </c>
      <c r="H64" s="381" t="s">
        <v>102</v>
      </c>
      <c r="I64" s="803">
        <v>410</v>
      </c>
    </row>
    <row r="65" spans="2:10" ht="20.25" customHeight="1" x14ac:dyDescent="0.25">
      <c r="B65" s="1095"/>
      <c r="C65" s="384" t="s">
        <v>120</v>
      </c>
      <c r="D65" s="385" t="s">
        <v>161</v>
      </c>
      <c r="E65" s="386" t="s">
        <v>790</v>
      </c>
      <c r="F65" s="384" t="s">
        <v>25</v>
      </c>
      <c r="G65" s="384" t="s">
        <v>1</v>
      </c>
      <c r="H65" s="384" t="s">
        <v>116</v>
      </c>
      <c r="I65" s="802">
        <v>654.9</v>
      </c>
    </row>
    <row r="66" spans="2:10" ht="20.25" customHeight="1" x14ac:dyDescent="0.25">
      <c r="B66" s="1095"/>
      <c r="C66" s="381" t="s">
        <v>120</v>
      </c>
      <c r="D66" s="382" t="s">
        <v>162</v>
      </c>
      <c r="E66" s="383" t="s">
        <v>163</v>
      </c>
      <c r="F66" s="381" t="s">
        <v>39</v>
      </c>
      <c r="G66" s="381" t="s">
        <v>1</v>
      </c>
      <c r="H66" s="381" t="s">
        <v>116</v>
      </c>
      <c r="I66" s="803">
        <v>1290</v>
      </c>
    </row>
    <row r="67" spans="2:10" ht="20.25" customHeight="1" x14ac:dyDescent="0.25">
      <c r="B67" s="1095"/>
      <c r="C67" s="384" t="s">
        <v>120</v>
      </c>
      <c r="D67" s="385" t="s">
        <v>791</v>
      </c>
      <c r="E67" s="386" t="s">
        <v>792</v>
      </c>
      <c r="F67" s="384" t="s">
        <v>13</v>
      </c>
      <c r="G67" s="384" t="s">
        <v>2</v>
      </c>
      <c r="H67" s="384" t="s">
        <v>116</v>
      </c>
      <c r="I67" s="802">
        <v>235</v>
      </c>
    </row>
    <row r="68" spans="2:10" ht="20.25" customHeight="1" x14ac:dyDescent="0.25">
      <c r="B68" s="1095"/>
      <c r="C68" s="381" t="s">
        <v>120</v>
      </c>
      <c r="D68" s="382" t="s">
        <v>793</v>
      </c>
      <c r="E68" s="383" t="s">
        <v>794</v>
      </c>
      <c r="F68" s="381" t="s">
        <v>15</v>
      </c>
      <c r="G68" s="381" t="s">
        <v>3</v>
      </c>
      <c r="H68" s="381" t="s">
        <v>116</v>
      </c>
      <c r="I68" s="803">
        <v>129.216736</v>
      </c>
    </row>
    <row r="69" spans="2:10" ht="20.25" customHeight="1" x14ac:dyDescent="0.25">
      <c r="B69" s="1095"/>
      <c r="C69" s="384" t="s">
        <v>120</v>
      </c>
      <c r="D69" s="385" t="s">
        <v>795</v>
      </c>
      <c r="E69" s="386" t="s">
        <v>796</v>
      </c>
      <c r="F69" s="384" t="s">
        <v>22</v>
      </c>
      <c r="G69" s="384" t="s">
        <v>2</v>
      </c>
      <c r="H69" s="384" t="s">
        <v>102</v>
      </c>
      <c r="I69" s="802">
        <v>288.60000000000002</v>
      </c>
    </row>
    <row r="70" spans="2:10" ht="20.25" customHeight="1" x14ac:dyDescent="0.25">
      <c r="B70" s="1095"/>
      <c r="C70" s="381" t="s">
        <v>120</v>
      </c>
      <c r="D70" s="382" t="s">
        <v>170</v>
      </c>
      <c r="E70" s="383" t="s">
        <v>171</v>
      </c>
      <c r="F70" s="381" t="s">
        <v>123</v>
      </c>
      <c r="G70" s="381" t="s">
        <v>1</v>
      </c>
      <c r="H70" s="381" t="s">
        <v>102</v>
      </c>
      <c r="I70" s="803">
        <v>2792</v>
      </c>
    </row>
    <row r="71" spans="2:10" ht="20.25" customHeight="1" x14ac:dyDescent="0.25">
      <c r="B71" s="1095"/>
      <c r="C71" s="384" t="s">
        <v>120</v>
      </c>
      <c r="D71" s="385" t="s">
        <v>172</v>
      </c>
      <c r="E71" s="386" t="s">
        <v>173</v>
      </c>
      <c r="F71" s="384" t="s">
        <v>32</v>
      </c>
      <c r="G71" s="384" t="s">
        <v>4</v>
      </c>
      <c r="H71" s="384" t="s">
        <v>102</v>
      </c>
      <c r="I71" s="802">
        <v>90.4</v>
      </c>
    </row>
    <row r="72" spans="2:10" ht="20.25" customHeight="1" thickBot="1" x14ac:dyDescent="0.3">
      <c r="B72" s="1096"/>
      <c r="C72" s="390" t="s">
        <v>120</v>
      </c>
      <c r="D72" s="388" t="s">
        <v>110</v>
      </c>
      <c r="E72" s="389" t="s">
        <v>21</v>
      </c>
      <c r="F72" s="390" t="s">
        <v>22</v>
      </c>
      <c r="G72" s="390" t="s">
        <v>1</v>
      </c>
      <c r="H72" s="390" t="s">
        <v>105</v>
      </c>
      <c r="I72" s="801">
        <v>2500</v>
      </c>
    </row>
    <row r="73" spans="2:10" ht="15.75" thickBot="1" x14ac:dyDescent="0.3">
      <c r="B73" s="402"/>
      <c r="C73" s="402"/>
      <c r="D73" s="402"/>
      <c r="E73" s="402"/>
      <c r="F73" s="402"/>
      <c r="G73" s="402"/>
      <c r="H73" s="402"/>
      <c r="I73" s="402"/>
    </row>
    <row r="74" spans="2:10" ht="15.75" thickBot="1" x14ac:dyDescent="0.3">
      <c r="B74" s="403" t="s">
        <v>0</v>
      </c>
      <c r="C74" s="404">
        <v>67</v>
      </c>
      <c r="D74" s="403" t="s">
        <v>175</v>
      </c>
      <c r="E74" s="403"/>
      <c r="F74" s="404"/>
      <c r="G74" s="404"/>
      <c r="H74" s="404"/>
      <c r="I74" s="807">
        <f>SUM(I6:I72)</f>
        <v>64071.402448233996</v>
      </c>
    </row>
    <row r="76" spans="2:10" ht="14.25" customHeight="1" x14ac:dyDescent="0.25">
      <c r="B76" s="789" t="s">
        <v>444</v>
      </c>
      <c r="C76" s="789"/>
      <c r="D76" s="789"/>
      <c r="E76" s="808"/>
      <c r="F76" s="789"/>
      <c r="G76" s="789"/>
      <c r="H76" s="789"/>
      <c r="I76" s="789"/>
    </row>
    <row r="77" spans="2:10" ht="14.25" customHeight="1" x14ac:dyDescent="0.25">
      <c r="B77" s="809" t="s">
        <v>446</v>
      </c>
      <c r="C77" s="809"/>
      <c r="D77" s="809"/>
      <c r="E77" s="810"/>
      <c r="F77" s="809"/>
      <c r="G77" s="809"/>
      <c r="H77" s="809"/>
      <c r="I77" s="809"/>
    </row>
    <row r="78" spans="2:10" ht="14.25" customHeight="1" x14ac:dyDescent="0.25">
      <c r="B78" s="790" t="s">
        <v>447</v>
      </c>
      <c r="C78" s="790"/>
      <c r="D78" s="790"/>
      <c r="E78" s="811"/>
      <c r="F78" s="790"/>
      <c r="G78" s="790"/>
      <c r="H78" s="790"/>
      <c r="I78" s="790"/>
    </row>
    <row r="79" spans="2:10" ht="26.25" customHeight="1" x14ac:dyDescent="0.25">
      <c r="B79" s="1097" t="s">
        <v>445</v>
      </c>
      <c r="C79" s="1097"/>
      <c r="D79" s="1097"/>
      <c r="E79" s="1097"/>
      <c r="F79" s="1097"/>
      <c r="G79" s="1097"/>
      <c r="H79" s="1097"/>
      <c r="I79" s="1097"/>
      <c r="J79" s="1097"/>
    </row>
  </sheetData>
  <mergeCells count="3">
    <mergeCell ref="B2:I2"/>
    <mergeCell ref="B27:B72"/>
    <mergeCell ref="B79:J79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002060"/>
  </sheetPr>
  <dimension ref="B2:M95"/>
  <sheetViews>
    <sheetView showGridLines="0" view="pageBreakPreview" zoomScaleNormal="100" zoomScaleSheetLayoutView="100" workbookViewId="0">
      <selection sqref="A1:M95"/>
    </sheetView>
  </sheetViews>
  <sheetFormatPr baseColWidth="10" defaultColWidth="11.42578125" defaultRowHeight="15" x14ac:dyDescent="0.25"/>
  <cols>
    <col min="1" max="1" width="4.42578125" style="24" customWidth="1"/>
    <col min="2" max="2" width="14.140625" style="24" customWidth="1"/>
    <col min="3" max="3" width="27" style="24" bestFit="1" customWidth="1"/>
    <col min="4" max="4" width="42.5703125" style="24" customWidth="1"/>
    <col min="5" max="6" width="20.5703125" style="24" customWidth="1"/>
    <col min="7" max="7" width="13.28515625" style="24" customWidth="1"/>
    <col min="8" max="8" width="13.42578125" style="24" customWidth="1"/>
    <col min="9" max="9" width="20.28515625" style="24" bestFit="1" customWidth="1"/>
    <col min="10" max="10" width="26.28515625" style="24" bestFit="1" customWidth="1"/>
    <col min="11" max="11" width="34" style="24" bestFit="1" customWidth="1"/>
    <col min="12" max="12" width="22.42578125" style="25" bestFit="1" customWidth="1"/>
    <col min="13" max="13" width="3.5703125" style="25" customWidth="1"/>
    <col min="14" max="16384" width="11.42578125" style="24"/>
  </cols>
  <sheetData>
    <row r="2" spans="2:13" ht="28.5" customHeight="1" x14ac:dyDescent="0.25">
      <c r="B2" s="1108" t="s">
        <v>627</v>
      </c>
      <c r="C2" s="1108"/>
      <c r="D2" s="1108"/>
      <c r="E2" s="1108"/>
      <c r="F2" s="1108"/>
      <c r="G2" s="1108"/>
      <c r="H2" s="1108"/>
      <c r="I2" s="1108"/>
      <c r="J2" s="1108"/>
      <c r="K2" s="1108"/>
      <c r="L2" s="1108"/>
    </row>
    <row r="4" spans="2:13" s="26" customFormat="1" ht="48.75" customHeight="1" x14ac:dyDescent="0.25">
      <c r="B4" s="409" t="s">
        <v>6</v>
      </c>
      <c r="C4" s="409" t="s">
        <v>7</v>
      </c>
      <c r="D4" s="409" t="s">
        <v>8</v>
      </c>
      <c r="E4" s="409" t="s">
        <v>184</v>
      </c>
      <c r="F4" s="409" t="s">
        <v>9</v>
      </c>
      <c r="G4" s="409" t="s">
        <v>10</v>
      </c>
      <c r="H4" s="409" t="s">
        <v>11</v>
      </c>
      <c r="I4" s="409" t="s">
        <v>12</v>
      </c>
      <c r="J4" s="409" t="s">
        <v>625</v>
      </c>
      <c r="K4" s="409" t="s">
        <v>626</v>
      </c>
      <c r="L4" s="409" t="s">
        <v>185</v>
      </c>
      <c r="M4" s="27"/>
    </row>
    <row r="5" spans="2:13" s="26" customFormat="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L5" s="27"/>
      <c r="M5" s="27"/>
    </row>
    <row r="6" spans="2:13" ht="18" customHeight="1" thickTop="1" x14ac:dyDescent="0.25">
      <c r="B6" s="1099" t="s">
        <v>628</v>
      </c>
      <c r="C6" s="718" t="s">
        <v>629</v>
      </c>
      <c r="D6" s="410" t="s">
        <v>466</v>
      </c>
      <c r="E6" s="410" t="s">
        <v>27</v>
      </c>
      <c r="F6" s="410" t="s">
        <v>14</v>
      </c>
      <c r="G6" s="410" t="s">
        <v>1</v>
      </c>
      <c r="H6" s="411" t="s">
        <v>452</v>
      </c>
      <c r="I6" s="412" t="s">
        <v>630</v>
      </c>
      <c r="J6" s="412" t="s">
        <v>247</v>
      </c>
      <c r="K6" s="412" t="s">
        <v>247</v>
      </c>
      <c r="L6" s="413">
        <v>1</v>
      </c>
    </row>
    <row r="7" spans="2:13" ht="18" customHeight="1" x14ac:dyDescent="0.25">
      <c r="B7" s="1100"/>
      <c r="C7" s="719" t="s">
        <v>451</v>
      </c>
      <c r="D7" s="720" t="s">
        <v>43</v>
      </c>
      <c r="E7" s="720" t="s">
        <v>36</v>
      </c>
      <c r="F7" s="720" t="s">
        <v>14</v>
      </c>
      <c r="G7" s="720" t="s">
        <v>1</v>
      </c>
      <c r="H7" s="721" t="s">
        <v>452</v>
      </c>
      <c r="I7" s="722">
        <v>45631</v>
      </c>
      <c r="J7" s="722" t="s">
        <v>247</v>
      </c>
      <c r="K7" s="722" t="s">
        <v>247</v>
      </c>
      <c r="L7" s="723">
        <v>11.3025</v>
      </c>
    </row>
    <row r="8" spans="2:13" ht="18" customHeight="1" x14ac:dyDescent="0.25">
      <c r="B8" s="1100"/>
      <c r="C8" s="719" t="s">
        <v>631</v>
      </c>
      <c r="D8" s="720" t="s">
        <v>419</v>
      </c>
      <c r="E8" s="720" t="s">
        <v>36</v>
      </c>
      <c r="F8" s="720" t="s">
        <v>14</v>
      </c>
      <c r="G8" s="720" t="s">
        <v>1</v>
      </c>
      <c r="H8" s="721" t="s">
        <v>459</v>
      </c>
      <c r="I8" s="722" t="s">
        <v>630</v>
      </c>
      <c r="J8" s="722" t="s">
        <v>247</v>
      </c>
      <c r="K8" s="722" t="s">
        <v>247</v>
      </c>
      <c r="L8" s="723">
        <v>21</v>
      </c>
    </row>
    <row r="9" spans="2:13" ht="18" customHeight="1" x14ac:dyDescent="0.25">
      <c r="B9" s="1100"/>
      <c r="C9" s="719" t="s">
        <v>632</v>
      </c>
      <c r="D9" s="720" t="s">
        <v>633</v>
      </c>
      <c r="E9" s="720" t="s">
        <v>44</v>
      </c>
      <c r="F9" s="720" t="s">
        <v>14</v>
      </c>
      <c r="G9" s="720" t="s">
        <v>2</v>
      </c>
      <c r="H9" s="721" t="s">
        <v>452</v>
      </c>
      <c r="I9" s="722" t="s">
        <v>630</v>
      </c>
      <c r="J9" s="722" t="s">
        <v>247</v>
      </c>
      <c r="K9" s="722" t="s">
        <v>247</v>
      </c>
      <c r="L9" s="723">
        <v>1.3298464999999999</v>
      </c>
    </row>
    <row r="10" spans="2:13" ht="18" customHeight="1" x14ac:dyDescent="0.25">
      <c r="B10" s="1100"/>
      <c r="C10" s="719" t="s">
        <v>634</v>
      </c>
      <c r="D10" s="720" t="s">
        <v>633</v>
      </c>
      <c r="E10" s="720" t="s">
        <v>44</v>
      </c>
      <c r="F10" s="720" t="s">
        <v>14</v>
      </c>
      <c r="G10" s="720" t="s">
        <v>2</v>
      </c>
      <c r="H10" s="721" t="s">
        <v>452</v>
      </c>
      <c r="I10" s="722" t="s">
        <v>630</v>
      </c>
      <c r="J10" s="724" t="s">
        <v>247</v>
      </c>
      <c r="K10" s="724" t="s">
        <v>247</v>
      </c>
      <c r="L10" s="725">
        <v>1.155</v>
      </c>
    </row>
    <row r="11" spans="2:13" ht="18" customHeight="1" x14ac:dyDescent="0.25">
      <c r="B11" s="1100"/>
      <c r="C11" s="719" t="s">
        <v>453</v>
      </c>
      <c r="D11" s="720" t="s">
        <v>454</v>
      </c>
      <c r="E11" s="720" t="s">
        <v>32</v>
      </c>
      <c r="F11" s="720" t="s">
        <v>20</v>
      </c>
      <c r="G11" s="720" t="s">
        <v>3</v>
      </c>
      <c r="H11" s="721" t="s">
        <v>455</v>
      </c>
      <c r="I11" s="722" t="s">
        <v>630</v>
      </c>
      <c r="J11" s="722" t="s">
        <v>247</v>
      </c>
      <c r="K11" s="722" t="s">
        <v>247</v>
      </c>
      <c r="L11" s="723">
        <v>8.6171299999999995</v>
      </c>
    </row>
    <row r="12" spans="2:13" s="34" customFormat="1" ht="18" customHeight="1" x14ac:dyDescent="0.25">
      <c r="B12" s="1100"/>
      <c r="C12" s="719" t="s">
        <v>635</v>
      </c>
      <c r="D12" s="720" t="s">
        <v>131</v>
      </c>
      <c r="E12" s="720" t="s">
        <v>15</v>
      </c>
      <c r="F12" s="720" t="s">
        <v>14</v>
      </c>
      <c r="G12" s="720" t="s">
        <v>3</v>
      </c>
      <c r="H12" s="721" t="s">
        <v>636</v>
      </c>
      <c r="I12" s="722">
        <v>45040</v>
      </c>
      <c r="J12" s="722" t="s">
        <v>247</v>
      </c>
      <c r="K12" s="722" t="s">
        <v>247</v>
      </c>
      <c r="L12" s="723">
        <v>10</v>
      </c>
      <c r="M12" s="35"/>
    </row>
    <row r="13" spans="2:13" ht="18" customHeight="1" x14ac:dyDescent="0.25">
      <c r="B13" s="1100"/>
      <c r="C13" s="719" t="s">
        <v>195</v>
      </c>
      <c r="D13" s="720" t="s">
        <v>456</v>
      </c>
      <c r="E13" s="720" t="s">
        <v>33</v>
      </c>
      <c r="F13" s="720" t="s">
        <v>14</v>
      </c>
      <c r="G13" s="720" t="s">
        <v>4</v>
      </c>
      <c r="H13" s="721" t="s">
        <v>23</v>
      </c>
      <c r="I13" s="722">
        <v>45411</v>
      </c>
      <c r="J13" s="722" t="s">
        <v>247</v>
      </c>
      <c r="K13" s="722" t="s">
        <v>247</v>
      </c>
      <c r="L13" s="723">
        <v>5</v>
      </c>
    </row>
    <row r="14" spans="2:13" ht="18" customHeight="1" x14ac:dyDescent="0.25">
      <c r="B14" s="1100"/>
      <c r="C14" s="719" t="s">
        <v>457</v>
      </c>
      <c r="D14" s="720" t="s">
        <v>458</v>
      </c>
      <c r="E14" s="720" t="s">
        <v>45</v>
      </c>
      <c r="F14" s="720" t="s">
        <v>20</v>
      </c>
      <c r="G14" s="720" t="s">
        <v>5</v>
      </c>
      <c r="H14" s="721" t="s">
        <v>459</v>
      </c>
      <c r="I14" s="722">
        <v>45604</v>
      </c>
      <c r="J14" s="722" t="s">
        <v>247</v>
      </c>
      <c r="K14" s="722" t="s">
        <v>247</v>
      </c>
      <c r="L14" s="723">
        <v>10.656000000000001</v>
      </c>
    </row>
    <row r="15" spans="2:13" ht="18" customHeight="1" x14ac:dyDescent="0.25">
      <c r="B15" s="1100"/>
      <c r="C15" s="719" t="s">
        <v>637</v>
      </c>
      <c r="D15" s="720" t="s">
        <v>638</v>
      </c>
      <c r="E15" s="720" t="s">
        <v>134</v>
      </c>
      <c r="F15" s="720" t="s">
        <v>14</v>
      </c>
      <c r="G15" s="720" t="s">
        <v>1</v>
      </c>
      <c r="H15" s="721" t="s">
        <v>452</v>
      </c>
      <c r="I15" s="722">
        <v>45574</v>
      </c>
      <c r="J15" s="722" t="s">
        <v>247</v>
      </c>
      <c r="K15" s="722" t="s">
        <v>247</v>
      </c>
      <c r="L15" s="723">
        <v>5.89</v>
      </c>
    </row>
    <row r="16" spans="2:13" ht="18" customHeight="1" x14ac:dyDescent="0.25">
      <c r="B16" s="1100"/>
      <c r="C16" s="719" t="s">
        <v>639</v>
      </c>
      <c r="D16" s="720" t="s">
        <v>640</v>
      </c>
      <c r="E16" s="720" t="s">
        <v>26</v>
      </c>
      <c r="F16" s="720" t="s">
        <v>14</v>
      </c>
      <c r="G16" s="720" t="s">
        <v>1</v>
      </c>
      <c r="H16" s="721" t="s">
        <v>186</v>
      </c>
      <c r="I16" s="722">
        <v>45700</v>
      </c>
      <c r="J16" s="722" t="s">
        <v>247</v>
      </c>
      <c r="K16" s="722" t="s">
        <v>247</v>
      </c>
      <c r="L16" s="723">
        <v>1.3136779999999999</v>
      </c>
    </row>
    <row r="17" spans="2:13" ht="18" customHeight="1" x14ac:dyDescent="0.25">
      <c r="B17" s="1100"/>
      <c r="C17" s="719" t="s">
        <v>188</v>
      </c>
      <c r="D17" s="720" t="s">
        <v>29</v>
      </c>
      <c r="E17" s="720" t="s">
        <v>26</v>
      </c>
      <c r="F17" s="720" t="s">
        <v>14</v>
      </c>
      <c r="G17" s="720" t="s">
        <v>1</v>
      </c>
      <c r="H17" s="721" t="s">
        <v>452</v>
      </c>
      <c r="I17" s="722" t="s">
        <v>630</v>
      </c>
      <c r="J17" s="722" t="s">
        <v>247</v>
      </c>
      <c r="K17" s="722" t="s">
        <v>247</v>
      </c>
      <c r="L17" s="723">
        <v>11.225899999999999</v>
      </c>
    </row>
    <row r="18" spans="2:13" ht="18" customHeight="1" x14ac:dyDescent="0.25">
      <c r="B18" s="1100"/>
      <c r="C18" s="719" t="s">
        <v>641</v>
      </c>
      <c r="D18" s="720" t="s">
        <v>192</v>
      </c>
      <c r="E18" s="720" t="s">
        <v>36</v>
      </c>
      <c r="F18" s="720" t="s">
        <v>14</v>
      </c>
      <c r="G18" s="720" t="s">
        <v>1</v>
      </c>
      <c r="H18" s="721" t="s">
        <v>452</v>
      </c>
      <c r="I18" s="722" t="s">
        <v>630</v>
      </c>
      <c r="J18" s="722" t="s">
        <v>247</v>
      </c>
      <c r="K18" s="722" t="s">
        <v>247</v>
      </c>
      <c r="L18" s="723">
        <v>3.694</v>
      </c>
    </row>
    <row r="19" spans="2:13" s="34" customFormat="1" ht="18" customHeight="1" x14ac:dyDescent="0.25">
      <c r="B19" s="1100"/>
      <c r="C19" s="719" t="s">
        <v>196</v>
      </c>
      <c r="D19" s="720" t="s">
        <v>30</v>
      </c>
      <c r="E19" s="720" t="s">
        <v>27</v>
      </c>
      <c r="F19" s="720" t="s">
        <v>20</v>
      </c>
      <c r="G19" s="720" t="s">
        <v>4</v>
      </c>
      <c r="H19" s="721" t="s">
        <v>452</v>
      </c>
      <c r="I19" s="722">
        <v>45117</v>
      </c>
      <c r="J19" s="722" t="s">
        <v>247</v>
      </c>
      <c r="K19" s="722" t="s">
        <v>247</v>
      </c>
      <c r="L19" s="723">
        <v>2.5</v>
      </c>
      <c r="M19" s="35"/>
    </row>
    <row r="20" spans="2:13" s="34" customFormat="1" ht="18" customHeight="1" x14ac:dyDescent="0.25">
      <c r="B20" s="1100"/>
      <c r="C20" s="719" t="s">
        <v>50</v>
      </c>
      <c r="D20" s="720" t="s">
        <v>30</v>
      </c>
      <c r="E20" s="720" t="s">
        <v>44</v>
      </c>
      <c r="F20" s="720" t="s">
        <v>14</v>
      </c>
      <c r="G20" s="720" t="s">
        <v>1</v>
      </c>
      <c r="H20" s="721" t="s">
        <v>452</v>
      </c>
      <c r="I20" s="722">
        <v>44791</v>
      </c>
      <c r="J20" s="722" t="s">
        <v>247</v>
      </c>
      <c r="K20" s="722" t="s">
        <v>247</v>
      </c>
      <c r="L20" s="723">
        <v>2.2999999999999998</v>
      </c>
      <c r="M20" s="35"/>
    </row>
    <row r="21" spans="2:13" s="34" customFormat="1" ht="18" customHeight="1" x14ac:dyDescent="0.25">
      <c r="B21" s="1100"/>
      <c r="C21" s="719" t="s">
        <v>642</v>
      </c>
      <c r="D21" s="720" t="s">
        <v>643</v>
      </c>
      <c r="E21" s="720" t="s">
        <v>36</v>
      </c>
      <c r="F21" s="720" t="s">
        <v>14</v>
      </c>
      <c r="G21" s="720" t="s">
        <v>1</v>
      </c>
      <c r="H21" s="721" t="s">
        <v>644</v>
      </c>
      <c r="I21" s="722">
        <v>45586</v>
      </c>
      <c r="J21" s="722" t="s">
        <v>247</v>
      </c>
      <c r="K21" s="722" t="s">
        <v>247</v>
      </c>
      <c r="L21" s="723">
        <v>21</v>
      </c>
      <c r="M21" s="35"/>
    </row>
    <row r="22" spans="2:13" ht="18" customHeight="1" x14ac:dyDescent="0.25">
      <c r="B22" s="1100"/>
      <c r="C22" s="719" t="s">
        <v>51</v>
      </c>
      <c r="D22" s="720" t="s">
        <v>52</v>
      </c>
      <c r="E22" s="720" t="s">
        <v>25</v>
      </c>
      <c r="F22" s="720" t="s">
        <v>14</v>
      </c>
      <c r="G22" s="720" t="s">
        <v>4</v>
      </c>
      <c r="H22" s="721" t="s">
        <v>452</v>
      </c>
      <c r="I22" s="722">
        <v>45169</v>
      </c>
      <c r="J22" s="722" t="s">
        <v>247</v>
      </c>
      <c r="K22" s="722" t="s">
        <v>247</v>
      </c>
      <c r="L22" s="723">
        <v>5.1735199999999999</v>
      </c>
    </row>
    <row r="23" spans="2:13" ht="18" customHeight="1" x14ac:dyDescent="0.25">
      <c r="B23" s="1100"/>
      <c r="C23" s="719" t="s">
        <v>645</v>
      </c>
      <c r="D23" s="720" t="s">
        <v>142</v>
      </c>
      <c r="E23" s="720" t="s">
        <v>22</v>
      </c>
      <c r="F23" s="720" t="s">
        <v>14</v>
      </c>
      <c r="G23" s="720" t="s">
        <v>1</v>
      </c>
      <c r="H23" s="721" t="s">
        <v>646</v>
      </c>
      <c r="I23" s="722">
        <v>45317</v>
      </c>
      <c r="J23" s="722" t="s">
        <v>247</v>
      </c>
      <c r="K23" s="722" t="s">
        <v>247</v>
      </c>
      <c r="L23" s="723">
        <v>10</v>
      </c>
    </row>
    <row r="24" spans="2:13" ht="18" customHeight="1" x14ac:dyDescent="0.25">
      <c r="B24" s="1100"/>
      <c r="C24" s="719" t="s">
        <v>460</v>
      </c>
      <c r="D24" s="720" t="s">
        <v>31</v>
      </c>
      <c r="E24" s="720" t="s">
        <v>32</v>
      </c>
      <c r="F24" s="720" t="s">
        <v>14</v>
      </c>
      <c r="G24" s="720" t="s">
        <v>3</v>
      </c>
      <c r="H24" s="721" t="s">
        <v>455</v>
      </c>
      <c r="I24" s="722" t="s">
        <v>630</v>
      </c>
      <c r="J24" s="722" t="s">
        <v>247</v>
      </c>
      <c r="K24" s="722" t="s">
        <v>247</v>
      </c>
      <c r="L24" s="723">
        <v>7.7644700000000002</v>
      </c>
    </row>
    <row r="25" spans="2:13" ht="18" customHeight="1" x14ac:dyDescent="0.25">
      <c r="B25" s="1100"/>
      <c r="C25" s="719" t="s">
        <v>647</v>
      </c>
      <c r="D25" s="720" t="s">
        <v>144</v>
      </c>
      <c r="E25" s="720" t="s">
        <v>36</v>
      </c>
      <c r="F25" s="720" t="s">
        <v>14</v>
      </c>
      <c r="G25" s="720" t="s">
        <v>1</v>
      </c>
      <c r="H25" s="721" t="s">
        <v>644</v>
      </c>
      <c r="I25" s="722">
        <v>45327</v>
      </c>
      <c r="J25" s="722" t="s">
        <v>247</v>
      </c>
      <c r="K25" s="722" t="s">
        <v>247</v>
      </c>
      <c r="L25" s="723">
        <v>22.515000000000001</v>
      </c>
    </row>
    <row r="26" spans="2:13" ht="18" customHeight="1" x14ac:dyDescent="0.25">
      <c r="B26" s="1100"/>
      <c r="C26" s="719" t="s">
        <v>648</v>
      </c>
      <c r="D26" s="720" t="s">
        <v>649</v>
      </c>
      <c r="E26" s="720" t="s">
        <v>15</v>
      </c>
      <c r="F26" s="720" t="s">
        <v>20</v>
      </c>
      <c r="G26" s="720" t="s">
        <v>1</v>
      </c>
      <c r="H26" s="721" t="s">
        <v>452</v>
      </c>
      <c r="I26" s="722" t="s">
        <v>630</v>
      </c>
      <c r="J26" s="722" t="s">
        <v>247</v>
      </c>
      <c r="K26" s="722" t="s">
        <v>247</v>
      </c>
      <c r="L26" s="723">
        <v>5.63</v>
      </c>
    </row>
    <row r="27" spans="2:13" ht="18" customHeight="1" x14ac:dyDescent="0.25">
      <c r="B27" s="1100"/>
      <c r="C27" s="719" t="s">
        <v>650</v>
      </c>
      <c r="D27" s="720" t="s">
        <v>651</v>
      </c>
      <c r="E27" s="720" t="s">
        <v>33</v>
      </c>
      <c r="F27" s="720" t="s">
        <v>14</v>
      </c>
      <c r="G27" s="720" t="s">
        <v>652</v>
      </c>
      <c r="H27" s="721" t="s">
        <v>452</v>
      </c>
      <c r="I27" s="722" t="s">
        <v>630</v>
      </c>
      <c r="J27" s="722" t="s">
        <v>247</v>
      </c>
      <c r="K27" s="722" t="s">
        <v>247</v>
      </c>
      <c r="L27" s="723">
        <v>10.0114</v>
      </c>
    </row>
    <row r="28" spans="2:13" ht="18" customHeight="1" x14ac:dyDescent="0.25">
      <c r="B28" s="1100"/>
      <c r="C28" s="719" t="s">
        <v>653</v>
      </c>
      <c r="D28" s="720" t="s">
        <v>654</v>
      </c>
      <c r="E28" s="720" t="s">
        <v>25</v>
      </c>
      <c r="F28" s="720" t="s">
        <v>20</v>
      </c>
      <c r="G28" s="720" t="s">
        <v>4</v>
      </c>
      <c r="H28" s="721" t="s">
        <v>452</v>
      </c>
      <c r="I28" s="722" t="s">
        <v>630</v>
      </c>
      <c r="J28" s="722" t="s">
        <v>247</v>
      </c>
      <c r="K28" s="722" t="s">
        <v>247</v>
      </c>
      <c r="L28" s="723">
        <v>2.7280929999999999</v>
      </c>
    </row>
    <row r="29" spans="2:13" ht="18" customHeight="1" x14ac:dyDescent="0.25">
      <c r="B29" s="1100"/>
      <c r="C29" s="719" t="s">
        <v>655</v>
      </c>
      <c r="D29" s="720" t="s">
        <v>656</v>
      </c>
      <c r="E29" s="720" t="s">
        <v>16</v>
      </c>
      <c r="F29" s="720" t="s">
        <v>14</v>
      </c>
      <c r="G29" s="720" t="s">
        <v>1</v>
      </c>
      <c r="H29" s="721" t="s">
        <v>186</v>
      </c>
      <c r="I29" s="722">
        <v>44888</v>
      </c>
      <c r="J29" s="722" t="s">
        <v>247</v>
      </c>
      <c r="K29" s="722" t="s">
        <v>247</v>
      </c>
      <c r="L29" s="723">
        <v>1.8</v>
      </c>
    </row>
    <row r="30" spans="2:13" ht="18" customHeight="1" x14ac:dyDescent="0.25">
      <c r="B30" s="1100"/>
      <c r="C30" s="719" t="s">
        <v>657</v>
      </c>
      <c r="D30" s="720" t="s">
        <v>136</v>
      </c>
      <c r="E30" s="720" t="s">
        <v>36</v>
      </c>
      <c r="F30" s="720" t="s">
        <v>20</v>
      </c>
      <c r="G30" s="720" t="s">
        <v>1</v>
      </c>
      <c r="H30" s="721" t="s">
        <v>452</v>
      </c>
      <c r="I30" s="722">
        <v>45631</v>
      </c>
      <c r="J30" s="722" t="s">
        <v>247</v>
      </c>
      <c r="K30" s="722" t="s">
        <v>247</v>
      </c>
      <c r="L30" s="723">
        <v>3.5156000000000001</v>
      </c>
    </row>
    <row r="31" spans="2:13" ht="18" customHeight="1" x14ac:dyDescent="0.25">
      <c r="B31" s="1100"/>
      <c r="C31" s="719" t="s">
        <v>57</v>
      </c>
      <c r="D31" s="720" t="s">
        <v>58</v>
      </c>
      <c r="E31" s="720" t="s">
        <v>16</v>
      </c>
      <c r="F31" s="720" t="s">
        <v>14</v>
      </c>
      <c r="G31" s="720" t="s">
        <v>3</v>
      </c>
      <c r="H31" s="720" t="s">
        <v>59</v>
      </c>
      <c r="I31" s="720" t="s">
        <v>630</v>
      </c>
      <c r="J31" s="720" t="s">
        <v>247</v>
      </c>
      <c r="K31" s="720" t="s">
        <v>247</v>
      </c>
      <c r="L31" s="723">
        <v>6.9361040000000003</v>
      </c>
    </row>
    <row r="32" spans="2:13" ht="18" customHeight="1" x14ac:dyDescent="0.25">
      <c r="B32" s="1100"/>
      <c r="C32" s="719" t="s">
        <v>658</v>
      </c>
      <c r="D32" s="720" t="s">
        <v>416</v>
      </c>
      <c r="E32" s="720" t="s">
        <v>45</v>
      </c>
      <c r="F32" s="720" t="s">
        <v>20</v>
      </c>
      <c r="G32" s="720" t="s">
        <v>1</v>
      </c>
      <c r="H32" s="721" t="s">
        <v>659</v>
      </c>
      <c r="I32" s="722">
        <v>45709</v>
      </c>
      <c r="J32" s="722" t="s">
        <v>247</v>
      </c>
      <c r="K32" s="722" t="s">
        <v>247</v>
      </c>
      <c r="L32" s="723">
        <v>285.92272804000004</v>
      </c>
    </row>
    <row r="33" spans="2:13" ht="18" customHeight="1" x14ac:dyDescent="0.25">
      <c r="B33" s="1100"/>
      <c r="C33" s="719" t="s">
        <v>660</v>
      </c>
      <c r="D33" s="720" t="s">
        <v>661</v>
      </c>
      <c r="E33" s="720" t="s">
        <v>13</v>
      </c>
      <c r="F33" s="720" t="s">
        <v>20</v>
      </c>
      <c r="G33" s="720" t="s">
        <v>2</v>
      </c>
      <c r="H33" s="721" t="s">
        <v>452</v>
      </c>
      <c r="I33" s="722" t="s">
        <v>630</v>
      </c>
      <c r="J33" s="722" t="s">
        <v>247</v>
      </c>
      <c r="K33" s="722" t="s">
        <v>247</v>
      </c>
      <c r="L33" s="723">
        <v>1.01229445</v>
      </c>
    </row>
    <row r="34" spans="2:13" ht="18" customHeight="1" x14ac:dyDescent="0.25">
      <c r="B34" s="1100"/>
      <c r="C34" s="719" t="s">
        <v>189</v>
      </c>
      <c r="D34" s="720" t="s">
        <v>662</v>
      </c>
      <c r="E34" s="720" t="s">
        <v>33</v>
      </c>
      <c r="F34" s="720" t="s">
        <v>14</v>
      </c>
      <c r="G34" s="720" t="s">
        <v>1</v>
      </c>
      <c r="H34" s="721" t="s">
        <v>59</v>
      </c>
      <c r="I34" s="722" t="s">
        <v>630</v>
      </c>
      <c r="J34" s="722" t="s">
        <v>247</v>
      </c>
      <c r="K34" s="722" t="s">
        <v>247</v>
      </c>
      <c r="L34" s="723">
        <v>20</v>
      </c>
    </row>
    <row r="35" spans="2:13" s="34" customFormat="1" ht="18" customHeight="1" x14ac:dyDescent="0.25">
      <c r="B35" s="1100"/>
      <c r="C35" s="719" t="s">
        <v>663</v>
      </c>
      <c r="D35" s="720" t="s">
        <v>664</v>
      </c>
      <c r="E35" s="720" t="s">
        <v>36</v>
      </c>
      <c r="F35" s="720" t="s">
        <v>14</v>
      </c>
      <c r="G35" s="720" t="s">
        <v>1</v>
      </c>
      <c r="H35" s="721" t="s">
        <v>452</v>
      </c>
      <c r="I35" s="722" t="s">
        <v>630</v>
      </c>
      <c r="J35" s="722" t="s">
        <v>247</v>
      </c>
      <c r="K35" s="722" t="s">
        <v>247</v>
      </c>
      <c r="L35" s="723">
        <v>2.7762690000000001</v>
      </c>
      <c r="M35" s="35"/>
    </row>
    <row r="36" spans="2:13" ht="18" customHeight="1" x14ac:dyDescent="0.25">
      <c r="B36" s="1100"/>
      <c r="C36" s="726" t="s">
        <v>665</v>
      </c>
      <c r="D36" s="414" t="s">
        <v>666</v>
      </c>
      <c r="E36" s="414" t="s">
        <v>45</v>
      </c>
      <c r="F36" s="414" t="s">
        <v>14</v>
      </c>
      <c r="G36" s="414" t="s">
        <v>2</v>
      </c>
      <c r="H36" s="415" t="s">
        <v>452</v>
      </c>
      <c r="I36" s="416" t="s">
        <v>630</v>
      </c>
      <c r="J36" s="416" t="s">
        <v>247</v>
      </c>
      <c r="K36" s="416" t="s">
        <v>247</v>
      </c>
      <c r="L36" s="417">
        <v>2</v>
      </c>
    </row>
    <row r="37" spans="2:13" ht="18" customHeight="1" x14ac:dyDescent="0.25">
      <c r="B37" s="1100"/>
      <c r="C37" s="727" t="s">
        <v>667</v>
      </c>
      <c r="D37" s="728" t="s">
        <v>40</v>
      </c>
      <c r="E37" s="728" t="s">
        <v>33</v>
      </c>
      <c r="F37" s="728" t="s">
        <v>20</v>
      </c>
      <c r="G37" s="728" t="s">
        <v>273</v>
      </c>
      <c r="H37" s="729" t="s">
        <v>17</v>
      </c>
      <c r="I37" s="730" t="s">
        <v>630</v>
      </c>
      <c r="J37" s="730" t="s">
        <v>247</v>
      </c>
      <c r="K37" s="730" t="s">
        <v>247</v>
      </c>
      <c r="L37" s="731">
        <v>104.5214</v>
      </c>
    </row>
    <row r="38" spans="2:13" ht="18" customHeight="1" x14ac:dyDescent="0.25">
      <c r="B38" s="1100"/>
      <c r="C38" s="726" t="s">
        <v>668</v>
      </c>
      <c r="D38" s="414" t="s">
        <v>29</v>
      </c>
      <c r="E38" s="414" t="s">
        <v>26</v>
      </c>
      <c r="F38" s="414" t="s">
        <v>14</v>
      </c>
      <c r="G38" s="414" t="s">
        <v>1</v>
      </c>
      <c r="H38" s="415" t="s">
        <v>186</v>
      </c>
      <c r="I38" s="416">
        <v>44750</v>
      </c>
      <c r="J38" s="416" t="s">
        <v>247</v>
      </c>
      <c r="K38" s="416" t="s">
        <v>247</v>
      </c>
      <c r="L38" s="417">
        <v>1.6544000000000001</v>
      </c>
    </row>
    <row r="39" spans="2:13" ht="18" customHeight="1" x14ac:dyDescent="0.25">
      <c r="B39" s="1100"/>
      <c r="C39" s="727" t="s">
        <v>468</v>
      </c>
      <c r="D39" s="728" t="s">
        <v>34</v>
      </c>
      <c r="E39" s="728" t="s">
        <v>28</v>
      </c>
      <c r="F39" s="728" t="s">
        <v>20</v>
      </c>
      <c r="G39" s="728" t="s">
        <v>3</v>
      </c>
      <c r="H39" s="728" t="s">
        <v>17</v>
      </c>
      <c r="I39" s="732">
        <v>45569</v>
      </c>
      <c r="J39" s="732" t="s">
        <v>247</v>
      </c>
      <c r="K39" s="732" t="s">
        <v>247</v>
      </c>
      <c r="L39" s="731">
        <v>28.68570064</v>
      </c>
    </row>
    <row r="40" spans="2:13" s="34" customFormat="1" ht="18" customHeight="1" x14ac:dyDescent="0.25">
      <c r="B40" s="1100"/>
      <c r="C40" s="726" t="s">
        <v>669</v>
      </c>
      <c r="D40" s="414" t="s">
        <v>100</v>
      </c>
      <c r="E40" s="414" t="s">
        <v>26</v>
      </c>
      <c r="F40" s="414" t="s">
        <v>14</v>
      </c>
      <c r="G40" s="414" t="s">
        <v>2</v>
      </c>
      <c r="H40" s="415" t="s">
        <v>455</v>
      </c>
      <c r="I40" s="416" t="s">
        <v>630</v>
      </c>
      <c r="J40" s="416" t="s">
        <v>247</v>
      </c>
      <c r="K40" s="416" t="s">
        <v>247</v>
      </c>
      <c r="L40" s="417">
        <v>39.339342000000002</v>
      </c>
      <c r="M40" s="35"/>
    </row>
    <row r="41" spans="2:13" s="34" customFormat="1" ht="18" customHeight="1" x14ac:dyDescent="0.25">
      <c r="B41" s="1100"/>
      <c r="C41" s="727" t="s">
        <v>205</v>
      </c>
      <c r="D41" s="728" t="s">
        <v>670</v>
      </c>
      <c r="E41" s="728" t="s">
        <v>15</v>
      </c>
      <c r="F41" s="728" t="s">
        <v>20</v>
      </c>
      <c r="G41" s="728" t="s">
        <v>3</v>
      </c>
      <c r="H41" s="728" t="s">
        <v>452</v>
      </c>
      <c r="I41" s="732">
        <v>45026</v>
      </c>
      <c r="J41" s="732" t="s">
        <v>247</v>
      </c>
      <c r="K41" s="732" t="s">
        <v>247</v>
      </c>
      <c r="L41" s="731">
        <v>4.5</v>
      </c>
      <c r="M41" s="35"/>
    </row>
    <row r="42" spans="2:13" s="34" customFormat="1" ht="18" customHeight="1" x14ac:dyDescent="0.25">
      <c r="B42" s="1100"/>
      <c r="C42" s="726" t="s">
        <v>207</v>
      </c>
      <c r="D42" s="414" t="s">
        <v>40</v>
      </c>
      <c r="E42" s="414" t="s">
        <v>16</v>
      </c>
      <c r="F42" s="414" t="s">
        <v>14</v>
      </c>
      <c r="G42" s="414" t="s">
        <v>1</v>
      </c>
      <c r="H42" s="415" t="s">
        <v>459</v>
      </c>
      <c r="I42" s="416" t="s">
        <v>630</v>
      </c>
      <c r="J42" s="416" t="s">
        <v>247</v>
      </c>
      <c r="K42" s="416" t="s">
        <v>247</v>
      </c>
      <c r="L42" s="417">
        <v>6.25</v>
      </c>
      <c r="M42" s="35"/>
    </row>
    <row r="43" spans="2:13" s="34" customFormat="1" ht="18" customHeight="1" x14ac:dyDescent="0.25">
      <c r="B43" s="1100"/>
      <c r="C43" s="727" t="s">
        <v>190</v>
      </c>
      <c r="D43" s="728" t="s">
        <v>100</v>
      </c>
      <c r="E43" s="728" t="s">
        <v>19</v>
      </c>
      <c r="F43" s="728" t="s">
        <v>20</v>
      </c>
      <c r="G43" s="728" t="s">
        <v>2</v>
      </c>
      <c r="H43" s="729" t="s">
        <v>455</v>
      </c>
      <c r="I43" s="730" t="s">
        <v>630</v>
      </c>
      <c r="J43" s="730" t="s">
        <v>247</v>
      </c>
      <c r="K43" s="730" t="s">
        <v>247</v>
      </c>
      <c r="L43" s="731">
        <v>104.63661343</v>
      </c>
      <c r="M43" s="35"/>
    </row>
    <row r="44" spans="2:13" ht="18" customHeight="1" x14ac:dyDescent="0.25">
      <c r="B44" s="1100"/>
      <c r="C44" s="726" t="s">
        <v>474</v>
      </c>
      <c r="D44" s="414" t="s">
        <v>192</v>
      </c>
      <c r="E44" s="414" t="s">
        <v>26</v>
      </c>
      <c r="F44" s="414" t="s">
        <v>14</v>
      </c>
      <c r="G44" s="414" t="s">
        <v>4</v>
      </c>
      <c r="H44" s="415" t="s">
        <v>452</v>
      </c>
      <c r="I44" s="416">
        <v>45323</v>
      </c>
      <c r="J44" s="416" t="s">
        <v>247</v>
      </c>
      <c r="K44" s="416" t="s">
        <v>247</v>
      </c>
      <c r="L44" s="417">
        <v>2.8290000000000002</v>
      </c>
    </row>
    <row r="45" spans="2:13" ht="18" customHeight="1" x14ac:dyDescent="0.25">
      <c r="B45" s="1100"/>
      <c r="C45" s="727" t="s">
        <v>671</v>
      </c>
      <c r="D45" s="728" t="s">
        <v>192</v>
      </c>
      <c r="E45" s="728" t="s">
        <v>25</v>
      </c>
      <c r="F45" s="728" t="s">
        <v>14</v>
      </c>
      <c r="G45" s="728" t="s">
        <v>1</v>
      </c>
      <c r="H45" s="728" t="s">
        <v>452</v>
      </c>
      <c r="I45" s="416" t="s">
        <v>630</v>
      </c>
      <c r="J45" s="416" t="s">
        <v>247</v>
      </c>
      <c r="K45" s="416" t="s">
        <v>247</v>
      </c>
      <c r="L45" s="417">
        <v>2.52</v>
      </c>
    </row>
    <row r="46" spans="2:13" ht="18" customHeight="1" thickBot="1" x14ac:dyDescent="0.3">
      <c r="B46" s="1101"/>
      <c r="C46" s="733" t="s">
        <v>191</v>
      </c>
      <c r="D46" s="36" t="s">
        <v>29</v>
      </c>
      <c r="E46" s="36" t="s">
        <v>32</v>
      </c>
      <c r="F46" s="36" t="s">
        <v>14</v>
      </c>
      <c r="G46" s="36" t="s">
        <v>1</v>
      </c>
      <c r="H46" s="36" t="s">
        <v>672</v>
      </c>
      <c r="I46" s="37">
        <v>45484</v>
      </c>
      <c r="J46" s="37" t="s">
        <v>247</v>
      </c>
      <c r="K46" s="37" t="s">
        <v>247</v>
      </c>
      <c r="L46" s="38">
        <v>3.20434872</v>
      </c>
    </row>
    <row r="47" spans="2:13" s="34" customFormat="1" ht="18" customHeight="1" thickTop="1" x14ac:dyDescent="0.25">
      <c r="B47" s="1102" t="s">
        <v>673</v>
      </c>
      <c r="C47" s="734" t="s">
        <v>193</v>
      </c>
      <c r="D47" s="735" t="s">
        <v>194</v>
      </c>
      <c r="E47" s="735" t="s">
        <v>15</v>
      </c>
      <c r="F47" s="735" t="s">
        <v>20</v>
      </c>
      <c r="G47" s="735" t="s">
        <v>272</v>
      </c>
      <c r="H47" s="736" t="s">
        <v>59</v>
      </c>
      <c r="I47" s="737">
        <v>45280</v>
      </c>
      <c r="J47" s="737">
        <v>45343</v>
      </c>
      <c r="K47" s="737" t="s">
        <v>247</v>
      </c>
      <c r="L47" s="738">
        <v>3.5739999999999998</v>
      </c>
      <c r="M47" s="35"/>
    </row>
    <row r="48" spans="2:13" s="34" customFormat="1" ht="18" customHeight="1" x14ac:dyDescent="0.25">
      <c r="B48" s="1103"/>
      <c r="C48" s="739" t="s">
        <v>674</v>
      </c>
      <c r="D48" s="740" t="s">
        <v>37</v>
      </c>
      <c r="E48" s="740" t="s">
        <v>26</v>
      </c>
      <c r="F48" s="740" t="s">
        <v>14</v>
      </c>
      <c r="G48" s="740" t="s">
        <v>1</v>
      </c>
      <c r="H48" s="740" t="s">
        <v>186</v>
      </c>
      <c r="I48" s="741">
        <v>45645</v>
      </c>
      <c r="J48" s="741">
        <v>45672</v>
      </c>
      <c r="K48" s="742" t="s">
        <v>247</v>
      </c>
      <c r="L48" s="743">
        <v>2</v>
      </c>
      <c r="M48" s="35"/>
    </row>
    <row r="49" spans="2:13" s="34" customFormat="1" ht="18" customHeight="1" x14ac:dyDescent="0.25">
      <c r="B49" s="1103"/>
      <c r="C49" s="744" t="s">
        <v>675</v>
      </c>
      <c r="D49" s="745" t="s">
        <v>676</v>
      </c>
      <c r="E49" s="745" t="s">
        <v>19</v>
      </c>
      <c r="F49" s="745" t="s">
        <v>14</v>
      </c>
      <c r="G49" s="745" t="s">
        <v>5</v>
      </c>
      <c r="H49" s="745" t="s">
        <v>186</v>
      </c>
      <c r="I49" s="746">
        <v>45495</v>
      </c>
      <c r="J49" s="746">
        <v>45531</v>
      </c>
      <c r="K49" s="747" t="s">
        <v>247</v>
      </c>
      <c r="L49" s="748">
        <v>2</v>
      </c>
      <c r="M49" s="35"/>
    </row>
    <row r="50" spans="2:13" s="34" customFormat="1" ht="18" customHeight="1" x14ac:dyDescent="0.25">
      <c r="B50" s="1103"/>
      <c r="C50" s="749" t="s">
        <v>677</v>
      </c>
      <c r="D50" s="421" t="s">
        <v>676</v>
      </c>
      <c r="E50" s="421" t="s">
        <v>19</v>
      </c>
      <c r="F50" s="421" t="s">
        <v>14</v>
      </c>
      <c r="G50" s="421" t="s">
        <v>5</v>
      </c>
      <c r="H50" s="421" t="s">
        <v>186</v>
      </c>
      <c r="I50" s="422">
        <v>45673</v>
      </c>
      <c r="J50" s="422">
        <v>45705</v>
      </c>
      <c r="K50" s="750" t="s">
        <v>247</v>
      </c>
      <c r="L50" s="423">
        <v>2</v>
      </c>
      <c r="M50" s="35"/>
    </row>
    <row r="51" spans="2:13" s="34" customFormat="1" ht="18" customHeight="1" x14ac:dyDescent="0.25">
      <c r="B51" s="1103"/>
      <c r="C51" s="751" t="s">
        <v>678</v>
      </c>
      <c r="D51" s="418" t="s">
        <v>679</v>
      </c>
      <c r="E51" s="418" t="s">
        <v>28</v>
      </c>
      <c r="F51" s="418" t="s">
        <v>14</v>
      </c>
      <c r="G51" s="418" t="s">
        <v>1</v>
      </c>
      <c r="H51" s="418" t="s">
        <v>186</v>
      </c>
      <c r="I51" s="419">
        <v>45692</v>
      </c>
      <c r="J51" s="419">
        <v>45705</v>
      </c>
      <c r="K51" s="752" t="s">
        <v>247</v>
      </c>
      <c r="L51" s="420">
        <v>1.25</v>
      </c>
      <c r="M51" s="35"/>
    </row>
    <row r="52" spans="2:13" s="34" customFormat="1" ht="18" customHeight="1" x14ac:dyDescent="0.25">
      <c r="B52" s="1103"/>
      <c r="C52" s="751" t="s">
        <v>471</v>
      </c>
      <c r="D52" s="418" t="s">
        <v>472</v>
      </c>
      <c r="E52" s="418" t="s">
        <v>19</v>
      </c>
      <c r="F52" s="418" t="s">
        <v>14</v>
      </c>
      <c r="G52" s="418" t="s">
        <v>1</v>
      </c>
      <c r="H52" s="418" t="s">
        <v>452</v>
      </c>
      <c r="I52" s="419">
        <v>45243</v>
      </c>
      <c r="J52" s="419">
        <v>45287</v>
      </c>
      <c r="K52" s="752" t="s">
        <v>247</v>
      </c>
      <c r="L52" s="420">
        <v>1.0050399999999999</v>
      </c>
      <c r="M52" s="35"/>
    </row>
    <row r="53" spans="2:13" s="34" customFormat="1" ht="18" customHeight="1" x14ac:dyDescent="0.25">
      <c r="B53" s="1103"/>
      <c r="C53" s="751" t="s">
        <v>197</v>
      </c>
      <c r="D53" s="418" t="s">
        <v>31</v>
      </c>
      <c r="E53" s="418" t="s">
        <v>32</v>
      </c>
      <c r="F53" s="418" t="s">
        <v>14</v>
      </c>
      <c r="G53" s="418" t="s">
        <v>1</v>
      </c>
      <c r="H53" s="418" t="s">
        <v>452</v>
      </c>
      <c r="I53" s="419">
        <v>45351</v>
      </c>
      <c r="J53" s="419">
        <v>45376</v>
      </c>
      <c r="K53" s="752" t="s">
        <v>247</v>
      </c>
      <c r="L53" s="420">
        <v>4.37</v>
      </c>
      <c r="M53" s="35"/>
    </row>
    <row r="54" spans="2:13" s="34" customFormat="1" ht="18" customHeight="1" x14ac:dyDescent="0.25">
      <c r="B54" s="1103"/>
      <c r="C54" s="751" t="s">
        <v>680</v>
      </c>
      <c r="D54" s="418" t="s">
        <v>681</v>
      </c>
      <c r="E54" s="418" t="s">
        <v>16</v>
      </c>
      <c r="F54" s="418" t="s">
        <v>14</v>
      </c>
      <c r="G54" s="418" t="s">
        <v>3</v>
      </c>
      <c r="H54" s="418" t="s">
        <v>186</v>
      </c>
      <c r="I54" s="419">
        <v>45498</v>
      </c>
      <c r="J54" s="419">
        <v>45684</v>
      </c>
      <c r="K54" s="752" t="s">
        <v>247</v>
      </c>
      <c r="L54" s="420">
        <v>1.1246</v>
      </c>
      <c r="M54" s="35"/>
    </row>
    <row r="55" spans="2:13" s="34" customFormat="1" ht="18" customHeight="1" x14ac:dyDescent="0.25">
      <c r="B55" s="1103"/>
      <c r="C55" s="749" t="s">
        <v>198</v>
      </c>
      <c r="D55" s="421" t="s">
        <v>43</v>
      </c>
      <c r="E55" s="421" t="s">
        <v>36</v>
      </c>
      <c r="F55" s="421" t="s">
        <v>14</v>
      </c>
      <c r="G55" s="421" t="s">
        <v>1</v>
      </c>
      <c r="H55" s="421" t="s">
        <v>452</v>
      </c>
      <c r="I55" s="422">
        <v>45180</v>
      </c>
      <c r="J55" s="422">
        <v>45215</v>
      </c>
      <c r="K55" s="750" t="s">
        <v>247</v>
      </c>
      <c r="L55" s="423">
        <v>16.481000000000002</v>
      </c>
      <c r="M55" s="35"/>
    </row>
    <row r="56" spans="2:13" s="34" customFormat="1" ht="18" customHeight="1" x14ac:dyDescent="0.25">
      <c r="B56" s="1103"/>
      <c r="C56" s="751" t="s">
        <v>61</v>
      </c>
      <c r="D56" s="418" t="s">
        <v>41</v>
      </c>
      <c r="E56" s="418" t="s">
        <v>27</v>
      </c>
      <c r="F56" s="418" t="s">
        <v>14</v>
      </c>
      <c r="G56" s="418" t="s">
        <v>2</v>
      </c>
      <c r="H56" s="418" t="s">
        <v>452</v>
      </c>
      <c r="I56" s="419">
        <v>44651</v>
      </c>
      <c r="J56" s="419">
        <v>44755</v>
      </c>
      <c r="K56" s="752" t="s">
        <v>247</v>
      </c>
      <c r="L56" s="420">
        <v>1.4892000000000001</v>
      </c>
      <c r="M56" s="35"/>
    </row>
    <row r="57" spans="2:13" s="34" customFormat="1" ht="18" customHeight="1" x14ac:dyDescent="0.25">
      <c r="B57" s="1103"/>
      <c r="C57" s="749" t="s">
        <v>201</v>
      </c>
      <c r="D57" s="421" t="s">
        <v>31</v>
      </c>
      <c r="E57" s="421" t="s">
        <v>16</v>
      </c>
      <c r="F57" s="421" t="s">
        <v>14</v>
      </c>
      <c r="G57" s="421" t="s">
        <v>3</v>
      </c>
      <c r="H57" s="421" t="s">
        <v>452</v>
      </c>
      <c r="I57" s="422">
        <v>45226</v>
      </c>
      <c r="J57" s="422">
        <v>45259</v>
      </c>
      <c r="K57" s="750" t="s">
        <v>247</v>
      </c>
      <c r="L57" s="423">
        <v>6.8250000000000002</v>
      </c>
      <c r="M57" s="35"/>
    </row>
    <row r="58" spans="2:13" s="34" customFormat="1" ht="18" customHeight="1" x14ac:dyDescent="0.25">
      <c r="B58" s="1103"/>
      <c r="C58" s="753" t="s">
        <v>462</v>
      </c>
      <c r="D58" s="418" t="s">
        <v>463</v>
      </c>
      <c r="E58" s="418" t="s">
        <v>33</v>
      </c>
      <c r="F58" s="418" t="s">
        <v>14</v>
      </c>
      <c r="G58" s="418" t="s">
        <v>2</v>
      </c>
      <c r="H58" s="418" t="s">
        <v>452</v>
      </c>
      <c r="I58" s="419">
        <v>45470</v>
      </c>
      <c r="J58" s="419">
        <v>45520</v>
      </c>
      <c r="K58" s="752" t="s">
        <v>247</v>
      </c>
      <c r="L58" s="420">
        <v>6.61</v>
      </c>
      <c r="M58" s="35"/>
    </row>
    <row r="59" spans="2:13" s="34" customFormat="1" ht="18" customHeight="1" x14ac:dyDescent="0.25">
      <c r="B59" s="1103"/>
      <c r="C59" s="753" t="s">
        <v>464</v>
      </c>
      <c r="D59" s="418" t="s">
        <v>38</v>
      </c>
      <c r="E59" s="418" t="s">
        <v>36</v>
      </c>
      <c r="F59" s="418" t="s">
        <v>14</v>
      </c>
      <c r="G59" s="418" t="s">
        <v>1</v>
      </c>
      <c r="H59" s="418" t="s">
        <v>452</v>
      </c>
      <c r="I59" s="419">
        <v>45462</v>
      </c>
      <c r="J59" s="419">
        <v>45519</v>
      </c>
      <c r="K59" s="752" t="s">
        <v>247</v>
      </c>
      <c r="L59" s="420">
        <v>1.1868653200000001</v>
      </c>
      <c r="M59" s="35"/>
    </row>
    <row r="60" spans="2:13" s="34" customFormat="1" ht="18" customHeight="1" thickBot="1" x14ac:dyDescent="0.3">
      <c r="B60" s="1104"/>
      <c r="C60" s="754" t="s">
        <v>682</v>
      </c>
      <c r="D60" s="424" t="s">
        <v>683</v>
      </c>
      <c r="E60" s="427" t="s">
        <v>32</v>
      </c>
      <c r="F60" s="427" t="s">
        <v>14</v>
      </c>
      <c r="G60" s="424" t="s">
        <v>1</v>
      </c>
      <c r="H60" s="424" t="s">
        <v>186</v>
      </c>
      <c r="I60" s="425">
        <v>45426</v>
      </c>
      <c r="J60" s="425">
        <v>45607</v>
      </c>
      <c r="K60" s="755" t="s">
        <v>247</v>
      </c>
      <c r="L60" s="426">
        <v>2.33</v>
      </c>
      <c r="M60" s="35"/>
    </row>
    <row r="61" spans="2:13" s="34" customFormat="1" ht="18" customHeight="1" thickTop="1" x14ac:dyDescent="0.25">
      <c r="B61" s="1105" t="s">
        <v>684</v>
      </c>
      <c r="C61" s="756" t="s">
        <v>476</v>
      </c>
      <c r="D61" s="429" t="s">
        <v>477</v>
      </c>
      <c r="E61" s="428" t="s">
        <v>19</v>
      </c>
      <c r="F61" s="428" t="s">
        <v>14</v>
      </c>
      <c r="G61" s="429" t="s">
        <v>5</v>
      </c>
      <c r="H61" s="757" t="s">
        <v>186</v>
      </c>
      <c r="I61" s="758">
        <v>44256</v>
      </c>
      <c r="J61" s="758">
        <v>44291</v>
      </c>
      <c r="K61" s="758">
        <v>44498</v>
      </c>
      <c r="L61" s="759">
        <v>2</v>
      </c>
      <c r="M61" s="35"/>
    </row>
    <row r="62" spans="2:13" s="34" customFormat="1" ht="18" customHeight="1" x14ac:dyDescent="0.25">
      <c r="B62" s="1106"/>
      <c r="C62" s="760" t="s">
        <v>478</v>
      </c>
      <c r="D62" s="431" t="s">
        <v>685</v>
      </c>
      <c r="E62" s="430" t="s">
        <v>32</v>
      </c>
      <c r="F62" s="430" t="s">
        <v>14</v>
      </c>
      <c r="G62" s="431" t="s">
        <v>1</v>
      </c>
      <c r="H62" s="431" t="s">
        <v>186</v>
      </c>
      <c r="I62" s="432">
        <v>45195</v>
      </c>
      <c r="J62" s="432">
        <v>45250</v>
      </c>
      <c r="K62" s="432">
        <v>45336</v>
      </c>
      <c r="L62" s="433">
        <v>2.11</v>
      </c>
      <c r="M62" s="35"/>
    </row>
    <row r="63" spans="2:13" s="34" customFormat="1" ht="18" customHeight="1" x14ac:dyDescent="0.25">
      <c r="B63" s="1106"/>
      <c r="C63" s="760" t="s">
        <v>469</v>
      </c>
      <c r="D63" s="431" t="s">
        <v>136</v>
      </c>
      <c r="E63" s="430" t="s">
        <v>36</v>
      </c>
      <c r="F63" s="430" t="s">
        <v>20</v>
      </c>
      <c r="G63" s="431" t="s">
        <v>1</v>
      </c>
      <c r="H63" s="431" t="s">
        <v>452</v>
      </c>
      <c r="I63" s="432">
        <v>45309</v>
      </c>
      <c r="J63" s="432">
        <v>45327</v>
      </c>
      <c r="K63" s="431" t="s">
        <v>630</v>
      </c>
      <c r="L63" s="433">
        <v>3.55</v>
      </c>
      <c r="M63" s="35"/>
    </row>
    <row r="64" spans="2:13" s="34" customFormat="1" ht="18" customHeight="1" x14ac:dyDescent="0.25">
      <c r="B64" s="1106"/>
      <c r="C64" s="760" t="s">
        <v>46</v>
      </c>
      <c r="D64" s="431" t="s">
        <v>31</v>
      </c>
      <c r="E64" s="430" t="s">
        <v>32</v>
      </c>
      <c r="F64" s="430" t="s">
        <v>14</v>
      </c>
      <c r="G64" s="431" t="s">
        <v>3</v>
      </c>
      <c r="H64" s="431" t="s">
        <v>59</v>
      </c>
      <c r="I64" s="432">
        <v>45261</v>
      </c>
      <c r="J64" s="432">
        <v>45310</v>
      </c>
      <c r="K64" s="431" t="s">
        <v>630</v>
      </c>
      <c r="L64" s="433">
        <v>6.9</v>
      </c>
      <c r="M64" s="35"/>
    </row>
    <row r="65" spans="2:13" s="34" customFormat="1" ht="18" customHeight="1" x14ac:dyDescent="0.25">
      <c r="B65" s="1106"/>
      <c r="C65" s="760" t="s">
        <v>470</v>
      </c>
      <c r="D65" s="431" t="s">
        <v>136</v>
      </c>
      <c r="E65" s="430" t="s">
        <v>36</v>
      </c>
      <c r="F65" s="430" t="s">
        <v>20</v>
      </c>
      <c r="G65" s="431" t="s">
        <v>1</v>
      </c>
      <c r="H65" s="431" t="s">
        <v>452</v>
      </c>
      <c r="I65" s="432">
        <v>45336</v>
      </c>
      <c r="J65" s="432">
        <v>45377</v>
      </c>
      <c r="K65" s="431" t="s">
        <v>630</v>
      </c>
      <c r="L65" s="433">
        <v>3.55</v>
      </c>
      <c r="M65" s="35"/>
    </row>
    <row r="66" spans="2:13" s="34" customFormat="1" ht="18" customHeight="1" x14ac:dyDescent="0.25">
      <c r="B66" s="1106"/>
      <c r="C66" s="760" t="s">
        <v>686</v>
      </c>
      <c r="D66" s="431" t="s">
        <v>37</v>
      </c>
      <c r="E66" s="430" t="s">
        <v>39</v>
      </c>
      <c r="F66" s="430" t="s">
        <v>20</v>
      </c>
      <c r="G66" s="431" t="s">
        <v>1</v>
      </c>
      <c r="H66" s="431" t="s">
        <v>452</v>
      </c>
      <c r="I66" s="432">
        <v>45546</v>
      </c>
      <c r="J66" s="432">
        <v>45565</v>
      </c>
      <c r="K66" s="431" t="s">
        <v>630</v>
      </c>
      <c r="L66" s="433">
        <v>13.3</v>
      </c>
      <c r="M66" s="35"/>
    </row>
    <row r="67" spans="2:13" s="34" customFormat="1" ht="18" customHeight="1" x14ac:dyDescent="0.25">
      <c r="B67" s="1106"/>
      <c r="C67" s="760" t="s">
        <v>48</v>
      </c>
      <c r="D67" s="431" t="s">
        <v>31</v>
      </c>
      <c r="E67" s="430" t="s">
        <v>45</v>
      </c>
      <c r="F67" s="430" t="s">
        <v>14</v>
      </c>
      <c r="G67" s="431" t="s">
        <v>1</v>
      </c>
      <c r="H67" s="431" t="s">
        <v>452</v>
      </c>
      <c r="I67" s="432">
        <v>44424</v>
      </c>
      <c r="J67" s="432">
        <v>44459</v>
      </c>
      <c r="K67" s="432">
        <v>44881</v>
      </c>
      <c r="L67" s="433">
        <v>1.5760000000000001</v>
      </c>
      <c r="M67" s="35"/>
    </row>
    <row r="68" spans="2:13" s="34" customFormat="1" ht="18" customHeight="1" x14ac:dyDescent="0.25">
      <c r="B68" s="1106"/>
      <c r="C68" s="760" t="s">
        <v>53</v>
      </c>
      <c r="D68" s="431" t="s">
        <v>480</v>
      </c>
      <c r="E68" s="430" t="s">
        <v>33</v>
      </c>
      <c r="F68" s="430" t="s">
        <v>14</v>
      </c>
      <c r="G68" s="431" t="s">
        <v>2</v>
      </c>
      <c r="H68" s="431" t="s">
        <v>452</v>
      </c>
      <c r="I68" s="432">
        <v>44838</v>
      </c>
      <c r="J68" s="432">
        <v>44859</v>
      </c>
      <c r="K68" s="432">
        <v>45040</v>
      </c>
      <c r="L68" s="433">
        <v>1.5873699999999999</v>
      </c>
      <c r="M68" s="35"/>
    </row>
    <row r="69" spans="2:13" s="34" customFormat="1" ht="18" customHeight="1" x14ac:dyDescent="0.25">
      <c r="B69" s="1106"/>
      <c r="C69" s="760" t="s">
        <v>473</v>
      </c>
      <c r="D69" s="431" t="s">
        <v>466</v>
      </c>
      <c r="E69" s="430" t="s">
        <v>25</v>
      </c>
      <c r="F69" s="430" t="s">
        <v>14</v>
      </c>
      <c r="G69" s="431" t="s">
        <v>1</v>
      </c>
      <c r="H69" s="431" t="s">
        <v>452</v>
      </c>
      <c r="I69" s="432">
        <v>45309</v>
      </c>
      <c r="J69" s="432">
        <v>45330</v>
      </c>
      <c r="K69" s="432">
        <v>45666</v>
      </c>
      <c r="L69" s="433">
        <v>1.242</v>
      </c>
      <c r="M69" s="35"/>
    </row>
    <row r="70" spans="2:13" s="34" customFormat="1" ht="18" customHeight="1" x14ac:dyDescent="0.25">
      <c r="B70" s="1106"/>
      <c r="C70" s="760" t="s">
        <v>687</v>
      </c>
      <c r="D70" s="431" t="s">
        <v>40</v>
      </c>
      <c r="E70" s="430" t="s">
        <v>13</v>
      </c>
      <c r="F70" s="430" t="s">
        <v>14</v>
      </c>
      <c r="G70" s="431" t="s">
        <v>2</v>
      </c>
      <c r="H70" s="431" t="s">
        <v>186</v>
      </c>
      <c r="I70" s="432">
        <v>45460</v>
      </c>
      <c r="J70" s="432">
        <v>45643</v>
      </c>
      <c r="K70" s="431" t="s">
        <v>630</v>
      </c>
      <c r="L70" s="433">
        <v>3.45</v>
      </c>
      <c r="M70" s="35"/>
    </row>
    <row r="71" spans="2:13" s="34" customFormat="1" ht="18" customHeight="1" x14ac:dyDescent="0.25">
      <c r="B71" s="1106"/>
      <c r="C71" s="760" t="s">
        <v>688</v>
      </c>
      <c r="D71" s="431" t="s">
        <v>689</v>
      </c>
      <c r="E71" s="430" t="s">
        <v>25</v>
      </c>
      <c r="F71" s="430" t="s">
        <v>14</v>
      </c>
      <c r="G71" s="431" t="s">
        <v>2</v>
      </c>
      <c r="H71" s="431" t="s">
        <v>186</v>
      </c>
      <c r="I71" s="432">
        <v>45377</v>
      </c>
      <c r="J71" s="432">
        <v>45393</v>
      </c>
      <c r="K71" s="431" t="s">
        <v>630</v>
      </c>
      <c r="L71" s="433">
        <v>1.68</v>
      </c>
      <c r="M71" s="35"/>
    </row>
    <row r="72" spans="2:13" s="34" customFormat="1" ht="18" customHeight="1" x14ac:dyDescent="0.25">
      <c r="B72" s="1106"/>
      <c r="C72" s="760" t="s">
        <v>54</v>
      </c>
      <c r="D72" s="431" t="s">
        <v>55</v>
      </c>
      <c r="E72" s="430" t="s">
        <v>22</v>
      </c>
      <c r="F72" s="430" t="s">
        <v>20</v>
      </c>
      <c r="G72" s="431" t="s">
        <v>2</v>
      </c>
      <c r="H72" s="431" t="s">
        <v>56</v>
      </c>
      <c r="I72" s="432">
        <v>45217</v>
      </c>
      <c r="J72" s="432">
        <v>45244</v>
      </c>
      <c r="K72" s="431" t="s">
        <v>630</v>
      </c>
      <c r="L72" s="433">
        <v>9.99315</v>
      </c>
      <c r="M72" s="35"/>
    </row>
    <row r="73" spans="2:13" s="34" customFormat="1" ht="18" customHeight="1" x14ac:dyDescent="0.25">
      <c r="B73" s="1106"/>
      <c r="C73" s="760" t="s">
        <v>222</v>
      </c>
      <c r="D73" s="431" t="s">
        <v>35</v>
      </c>
      <c r="E73" s="430" t="s">
        <v>19</v>
      </c>
      <c r="F73" s="430" t="s">
        <v>14</v>
      </c>
      <c r="G73" s="431" t="s">
        <v>1</v>
      </c>
      <c r="H73" s="431" t="s">
        <v>23</v>
      </c>
      <c r="I73" s="432">
        <v>45091</v>
      </c>
      <c r="J73" s="432">
        <v>45119</v>
      </c>
      <c r="K73" s="432">
        <v>45156</v>
      </c>
      <c r="L73" s="433">
        <v>1.3</v>
      </c>
      <c r="M73" s="35"/>
    </row>
    <row r="74" spans="2:13" s="34" customFormat="1" ht="18" customHeight="1" x14ac:dyDescent="0.25">
      <c r="B74" s="1106"/>
      <c r="C74" s="760" t="s">
        <v>60</v>
      </c>
      <c r="D74" s="431" t="s">
        <v>31</v>
      </c>
      <c r="E74" s="430" t="s">
        <v>32</v>
      </c>
      <c r="F74" s="430" t="s">
        <v>14</v>
      </c>
      <c r="G74" s="431" t="s">
        <v>3</v>
      </c>
      <c r="H74" s="431" t="s">
        <v>452</v>
      </c>
      <c r="I74" s="432">
        <v>44678</v>
      </c>
      <c r="J74" s="432">
        <v>44727</v>
      </c>
      <c r="K74" s="432">
        <v>45140</v>
      </c>
      <c r="L74" s="433">
        <v>6.8250000000000002</v>
      </c>
      <c r="M74" s="35"/>
    </row>
    <row r="75" spans="2:13" s="34" customFormat="1" ht="18" customHeight="1" x14ac:dyDescent="0.25">
      <c r="B75" s="1106"/>
      <c r="C75" s="760" t="s">
        <v>461</v>
      </c>
      <c r="D75" s="431" t="s">
        <v>37</v>
      </c>
      <c r="E75" s="430" t="s">
        <v>39</v>
      </c>
      <c r="F75" s="430" t="s">
        <v>20</v>
      </c>
      <c r="G75" s="431" t="s">
        <v>1</v>
      </c>
      <c r="H75" s="431" t="s">
        <v>452</v>
      </c>
      <c r="I75" s="432">
        <v>45464</v>
      </c>
      <c r="J75" s="432">
        <v>45530</v>
      </c>
      <c r="K75" s="431" t="s">
        <v>630</v>
      </c>
      <c r="L75" s="433">
        <v>13.3</v>
      </c>
      <c r="M75" s="35"/>
    </row>
    <row r="76" spans="2:13" s="34" customFormat="1" ht="18" customHeight="1" x14ac:dyDescent="0.25">
      <c r="B76" s="1106"/>
      <c r="C76" s="760" t="s">
        <v>199</v>
      </c>
      <c r="D76" s="431" t="s">
        <v>31</v>
      </c>
      <c r="E76" s="430" t="s">
        <v>27</v>
      </c>
      <c r="F76" s="430" t="s">
        <v>14</v>
      </c>
      <c r="G76" s="431" t="s">
        <v>1</v>
      </c>
      <c r="H76" s="431" t="s">
        <v>59</v>
      </c>
      <c r="I76" s="432">
        <v>45240</v>
      </c>
      <c r="J76" s="432">
        <v>45261</v>
      </c>
      <c r="K76" s="431" t="s">
        <v>630</v>
      </c>
      <c r="L76" s="433">
        <v>6.9</v>
      </c>
      <c r="M76" s="35"/>
    </row>
    <row r="77" spans="2:13" s="34" customFormat="1" ht="18" customHeight="1" x14ac:dyDescent="0.25">
      <c r="B77" s="1106"/>
      <c r="C77" s="760" t="s">
        <v>200</v>
      </c>
      <c r="D77" s="431" t="s">
        <v>679</v>
      </c>
      <c r="E77" s="430" t="s">
        <v>19</v>
      </c>
      <c r="F77" s="430" t="s">
        <v>14</v>
      </c>
      <c r="G77" s="431" t="s">
        <v>1</v>
      </c>
      <c r="H77" s="431" t="s">
        <v>452</v>
      </c>
      <c r="I77" s="432">
        <v>45057</v>
      </c>
      <c r="J77" s="432">
        <v>45075</v>
      </c>
      <c r="K77" s="432">
        <v>45160</v>
      </c>
      <c r="L77" s="433">
        <v>8.5295299999999994</v>
      </c>
      <c r="M77" s="35"/>
    </row>
    <row r="78" spans="2:13" s="34" customFormat="1" ht="18" customHeight="1" x14ac:dyDescent="0.25">
      <c r="B78" s="1106"/>
      <c r="C78" s="760" t="s">
        <v>187</v>
      </c>
      <c r="D78" s="431" t="s">
        <v>481</v>
      </c>
      <c r="E78" s="430" t="s">
        <v>26</v>
      </c>
      <c r="F78" s="430" t="s">
        <v>14</v>
      </c>
      <c r="G78" s="431" t="s">
        <v>1</v>
      </c>
      <c r="H78" s="431" t="s">
        <v>186</v>
      </c>
      <c r="I78" s="432">
        <v>44893</v>
      </c>
      <c r="J78" s="432">
        <v>44909</v>
      </c>
      <c r="K78" s="432">
        <v>44924</v>
      </c>
      <c r="L78" s="433">
        <v>2.3597999999999999</v>
      </c>
      <c r="M78" s="35"/>
    </row>
    <row r="79" spans="2:13" s="34" customFormat="1" ht="18" customHeight="1" x14ac:dyDescent="0.25">
      <c r="B79" s="1106"/>
      <c r="C79" s="760" t="s">
        <v>47</v>
      </c>
      <c r="D79" s="431" t="s">
        <v>38</v>
      </c>
      <c r="E79" s="430" t="s">
        <v>32</v>
      </c>
      <c r="F79" s="430" t="s">
        <v>14</v>
      </c>
      <c r="G79" s="431" t="s">
        <v>1</v>
      </c>
      <c r="H79" s="431" t="s">
        <v>23</v>
      </c>
      <c r="I79" s="432">
        <v>45439</v>
      </c>
      <c r="J79" s="432">
        <v>45454</v>
      </c>
      <c r="K79" s="432">
        <v>45586</v>
      </c>
      <c r="L79" s="433">
        <v>2.5</v>
      </c>
      <c r="M79" s="35"/>
    </row>
    <row r="80" spans="2:13" s="34" customFormat="1" ht="18" customHeight="1" x14ac:dyDescent="0.25">
      <c r="B80" s="1106"/>
      <c r="C80" s="760" t="s">
        <v>49</v>
      </c>
      <c r="D80" s="431" t="s">
        <v>31</v>
      </c>
      <c r="E80" s="430" t="s">
        <v>45</v>
      </c>
      <c r="F80" s="430" t="s">
        <v>20</v>
      </c>
      <c r="G80" s="431" t="s">
        <v>1</v>
      </c>
      <c r="H80" s="431" t="s">
        <v>452</v>
      </c>
      <c r="I80" s="432">
        <v>44552</v>
      </c>
      <c r="J80" s="432">
        <v>44609</v>
      </c>
      <c r="K80" s="432">
        <v>44811</v>
      </c>
      <c r="L80" s="433">
        <v>8.5608000000000004</v>
      </c>
      <c r="M80" s="35"/>
    </row>
    <row r="81" spans="2:13" s="34" customFormat="1" ht="18" customHeight="1" x14ac:dyDescent="0.25">
      <c r="B81" s="1106"/>
      <c r="C81" s="760" t="s">
        <v>465</v>
      </c>
      <c r="D81" s="431" t="s">
        <v>466</v>
      </c>
      <c r="E81" s="430" t="s">
        <v>19</v>
      </c>
      <c r="F81" s="430" t="s">
        <v>14</v>
      </c>
      <c r="G81" s="431" t="s">
        <v>1</v>
      </c>
      <c r="H81" s="431" t="s">
        <v>59</v>
      </c>
      <c r="I81" s="432">
        <v>45594</v>
      </c>
      <c r="J81" s="432">
        <v>45614</v>
      </c>
      <c r="K81" s="432">
        <v>45630</v>
      </c>
      <c r="L81" s="433">
        <v>2.4</v>
      </c>
      <c r="M81" s="35"/>
    </row>
    <row r="82" spans="2:13" s="34" customFormat="1" ht="18" customHeight="1" x14ac:dyDescent="0.25">
      <c r="B82" s="1106"/>
      <c r="C82" s="760" t="s">
        <v>202</v>
      </c>
      <c r="D82" s="31" t="s">
        <v>223</v>
      </c>
      <c r="E82" s="30" t="s">
        <v>33</v>
      </c>
      <c r="F82" s="30" t="s">
        <v>14</v>
      </c>
      <c r="G82" s="31" t="s">
        <v>203</v>
      </c>
      <c r="H82" s="31" t="s">
        <v>452</v>
      </c>
      <c r="I82" s="32">
        <v>45050</v>
      </c>
      <c r="J82" s="32">
        <v>45114</v>
      </c>
      <c r="K82" s="32">
        <v>45540</v>
      </c>
      <c r="L82" s="33">
        <v>5.5996100000000002</v>
      </c>
      <c r="M82" s="35"/>
    </row>
    <row r="83" spans="2:13" s="34" customFormat="1" ht="18" customHeight="1" x14ac:dyDescent="0.25">
      <c r="B83" s="1106"/>
      <c r="C83" s="760" t="s">
        <v>467</v>
      </c>
      <c r="D83" s="761" t="s">
        <v>192</v>
      </c>
      <c r="E83" s="762" t="s">
        <v>25</v>
      </c>
      <c r="F83" s="762" t="s">
        <v>14</v>
      </c>
      <c r="G83" s="761" t="s">
        <v>1</v>
      </c>
      <c r="H83" s="761" t="s">
        <v>452</v>
      </c>
      <c r="I83" s="763">
        <v>45498</v>
      </c>
      <c r="J83" s="763">
        <v>45530</v>
      </c>
      <c r="K83" s="431" t="s">
        <v>630</v>
      </c>
      <c r="L83" s="764">
        <v>4.8608000000000002</v>
      </c>
      <c r="M83" s="35"/>
    </row>
    <row r="84" spans="2:13" s="34" customFormat="1" ht="18" customHeight="1" x14ac:dyDescent="0.25">
      <c r="B84" s="1106"/>
      <c r="C84" s="760" t="s">
        <v>204</v>
      </c>
      <c r="D84" s="761" t="s">
        <v>690</v>
      </c>
      <c r="E84" s="762" t="s">
        <v>15</v>
      </c>
      <c r="F84" s="762" t="s">
        <v>14</v>
      </c>
      <c r="G84" s="761" t="s">
        <v>1</v>
      </c>
      <c r="H84" s="761" t="s">
        <v>452</v>
      </c>
      <c r="I84" s="763">
        <v>45086</v>
      </c>
      <c r="J84" s="763">
        <v>45121</v>
      </c>
      <c r="K84" s="763">
        <v>45316</v>
      </c>
      <c r="L84" s="764">
        <v>28.5</v>
      </c>
      <c r="M84" s="35"/>
    </row>
    <row r="85" spans="2:13" s="34" customFormat="1" ht="18" customHeight="1" x14ac:dyDescent="0.25">
      <c r="B85" s="1106"/>
      <c r="C85" s="760" t="s">
        <v>482</v>
      </c>
      <c r="D85" s="431" t="s">
        <v>136</v>
      </c>
      <c r="E85" s="430" t="s">
        <v>36</v>
      </c>
      <c r="F85" s="430" t="s">
        <v>20</v>
      </c>
      <c r="G85" s="431" t="s">
        <v>1</v>
      </c>
      <c r="H85" s="431" t="s">
        <v>186</v>
      </c>
      <c r="I85" s="432">
        <v>45076</v>
      </c>
      <c r="J85" s="432">
        <v>45097</v>
      </c>
      <c r="K85" s="432">
        <v>45237</v>
      </c>
      <c r="L85" s="433">
        <v>2.0499999999999998</v>
      </c>
      <c r="M85" s="35"/>
    </row>
    <row r="86" spans="2:13" s="34" customFormat="1" ht="18" customHeight="1" x14ac:dyDescent="0.25">
      <c r="B86" s="1106"/>
      <c r="C86" s="760" t="s">
        <v>206</v>
      </c>
      <c r="D86" s="431" t="s">
        <v>691</v>
      </c>
      <c r="E86" s="430" t="s">
        <v>24</v>
      </c>
      <c r="F86" s="430" t="s">
        <v>14</v>
      </c>
      <c r="G86" s="431" t="s">
        <v>1</v>
      </c>
      <c r="H86" s="431" t="s">
        <v>452</v>
      </c>
      <c r="I86" s="432">
        <v>45163</v>
      </c>
      <c r="J86" s="432">
        <v>45243</v>
      </c>
      <c r="K86" s="431" t="s">
        <v>630</v>
      </c>
      <c r="L86" s="433">
        <v>4.0011999999999999</v>
      </c>
      <c r="M86" s="35"/>
    </row>
    <row r="87" spans="2:13" s="34" customFormat="1" ht="18" customHeight="1" x14ac:dyDescent="0.25">
      <c r="B87" s="1106"/>
      <c r="C87" s="760" t="s">
        <v>62</v>
      </c>
      <c r="D87" s="31" t="s">
        <v>42</v>
      </c>
      <c r="E87" s="30" t="s">
        <v>32</v>
      </c>
      <c r="F87" s="30" t="s">
        <v>14</v>
      </c>
      <c r="G87" s="31" t="s">
        <v>1</v>
      </c>
      <c r="H87" s="31" t="s">
        <v>479</v>
      </c>
      <c r="I87" s="32">
        <v>44922</v>
      </c>
      <c r="J87" s="32">
        <v>44965</v>
      </c>
      <c r="K87" s="32">
        <v>45105</v>
      </c>
      <c r="L87" s="33">
        <v>23.3333333</v>
      </c>
      <c r="M87" s="35"/>
    </row>
    <row r="88" spans="2:13" s="34" customFormat="1" ht="18" customHeight="1" x14ac:dyDescent="0.25">
      <c r="B88" s="1106"/>
      <c r="C88" s="760" t="s">
        <v>208</v>
      </c>
      <c r="D88" s="430" t="s">
        <v>483</v>
      </c>
      <c r="E88" s="762" t="s">
        <v>33</v>
      </c>
      <c r="F88" s="762" t="s">
        <v>14</v>
      </c>
      <c r="G88" s="761" t="s">
        <v>2</v>
      </c>
      <c r="H88" s="761" t="s">
        <v>59</v>
      </c>
      <c r="I88" s="763">
        <v>45008</v>
      </c>
      <c r="J88" s="763">
        <v>45036</v>
      </c>
      <c r="K88" s="763">
        <v>45174</v>
      </c>
      <c r="L88" s="764">
        <v>6.3959999999999999</v>
      </c>
      <c r="M88" s="35"/>
    </row>
    <row r="89" spans="2:13" s="34" customFormat="1" ht="18" customHeight="1" thickBot="1" x14ac:dyDescent="0.3">
      <c r="B89" s="1107"/>
      <c r="C89" s="765" t="s">
        <v>475</v>
      </c>
      <c r="D89" s="435" t="s">
        <v>29</v>
      </c>
      <c r="E89" s="434" t="s">
        <v>19</v>
      </c>
      <c r="F89" s="434" t="s">
        <v>14</v>
      </c>
      <c r="G89" s="435" t="s">
        <v>1</v>
      </c>
      <c r="H89" s="435" t="s">
        <v>186</v>
      </c>
      <c r="I89" s="436">
        <v>45148</v>
      </c>
      <c r="J89" s="436">
        <v>45198</v>
      </c>
      <c r="K89" s="436">
        <v>45469</v>
      </c>
      <c r="L89" s="437">
        <v>4.7131150000000002</v>
      </c>
      <c r="M89" s="35"/>
    </row>
    <row r="90" spans="2:13" s="34" customFormat="1" ht="18" customHeight="1" thickTop="1" thickBot="1" x14ac:dyDescent="0.3">
      <c r="C90" s="28"/>
      <c r="D90" s="29"/>
      <c r="E90" s="30"/>
      <c r="F90" s="30"/>
      <c r="G90" s="31"/>
      <c r="H90" s="31"/>
      <c r="I90" s="32"/>
      <c r="L90" s="35"/>
      <c r="M90" s="35"/>
    </row>
    <row r="91" spans="2:13" s="439" customFormat="1" ht="30.75" customHeight="1" thickTop="1" thickBot="1" x14ac:dyDescent="0.3">
      <c r="B91" s="1098" t="s">
        <v>692</v>
      </c>
      <c r="C91" s="1098"/>
      <c r="D91" s="1098"/>
      <c r="E91" s="1098"/>
      <c r="F91" s="1098"/>
      <c r="G91" s="1098"/>
      <c r="H91" s="1098"/>
      <c r="I91" s="1098"/>
      <c r="J91" s="438"/>
      <c r="K91" s="438"/>
      <c r="L91" s="438">
        <f t="shared" ref="L91" si="0">SUM(L6:L89)</f>
        <v>1039.2237513999999</v>
      </c>
      <c r="M91" s="440"/>
    </row>
    <row r="92" spans="2:13" ht="15.75" thickTop="1" x14ac:dyDescent="0.25"/>
    <row r="93" spans="2:13" x14ac:dyDescent="0.25">
      <c r="B93" s="441" t="s">
        <v>693</v>
      </c>
    </row>
    <row r="94" spans="2:13" x14ac:dyDescent="0.25">
      <c r="B94" s="441" t="s">
        <v>694</v>
      </c>
    </row>
    <row r="95" spans="2:13" x14ac:dyDescent="0.25">
      <c r="J95" s="442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2025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TEMP_DGPSM075</cp:lastModifiedBy>
  <cp:lastPrinted>2022-09-01T14:01:14Z</cp:lastPrinted>
  <dcterms:created xsi:type="dcterms:W3CDTF">2021-02-25T21:18:08Z</dcterms:created>
  <dcterms:modified xsi:type="dcterms:W3CDTF">2025-09-09T15:24:59Z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