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F:\2025\BEM\2025\08. AGOSTO\CONSOLIDADOS\"/>
    </mc:Choice>
  </mc:AlternateContent>
  <xr:revisionPtr revIDLastSave="0" documentId="13_ncr:1_{DDE5FD06-EE3F-4E20-B6FA-CA74DA2AF99D}" xr6:coauthVersionLast="47" xr6:coauthVersionMax="47" xr10:uidLastSave="{00000000-0000-0000-0000-000000000000}"/>
  <bookViews>
    <workbookView xWindow="-120" yWindow="-120" windowWidth="29040" windowHeight="15720" tabRatio="764" xr2:uid="{00000000-000D-0000-FFFF-FFFF00000000}"/>
  </bookViews>
  <sheets>
    <sheet name="CONTENIDO" sheetId="424" r:id="rId1"/>
    <sheet name="1. PRODUCCIÓN METÁLICA" sheetId="1264" r:id="rId2"/>
    <sheet name="2. PRODUCCIÓN EMPRESAS" sheetId="1265" r:id="rId3"/>
    <sheet name="3. PRODUCCIÓN DEPARTAMENTOS " sheetId="1266" r:id="rId4"/>
    <sheet name="4. NO METÁLICA" sheetId="1246" r:id="rId5"/>
    <sheet name="4.1. NO METÁLICA DEPARTAMENTOS" sheetId="1247" r:id="rId6"/>
    <sheet name="4.2. CARBONÍFERA" sheetId="1248" r:id="rId7"/>
    <sheet name="5. MACROECONÓMICAS" sheetId="1249" r:id="rId8"/>
    <sheet name="6. EXPORTACIONES" sheetId="1250" r:id="rId9"/>
    <sheet name="6.1 EXPORTACIONES PART" sheetId="1251" r:id="rId10"/>
    <sheet name="6.2 EXPORT PRODUCTOS" sheetId="1252" r:id="rId11"/>
    <sheet name="7. INVERSIONES" sheetId="1259" r:id="rId12"/>
    <sheet name="8. INVERSIONES TIPO" sheetId="1260" r:id="rId13"/>
    <sheet name="9. INVERSIONES RUBRO" sheetId="1261" r:id="rId14"/>
    <sheet name="10. EMPLEO" sheetId="1262" r:id="rId15"/>
    <sheet name="11. EMPLEO-GÉNERO" sheetId="1263" r:id="rId16"/>
    <sheet name="12. TRANSFERENCIAS" sheetId="1253" r:id="rId17"/>
    <sheet name="13. TRANSFERENCIAS 2" sheetId="1254" r:id="rId18"/>
    <sheet name="14. CATASTRO ACTIVIDAD" sheetId="1255" r:id="rId19"/>
    <sheet name="14.1 ACTIVIDAD MINERA" sheetId="1257" r:id="rId20"/>
    <sheet name="14.2 ÁREAS RESTRINGIDAS" sheetId="1256" r:id="rId21"/>
    <sheet name="15. RECAUDACIÓN" sheetId="1258" r:id="rId22"/>
    <sheet name="CPIM 2025" sheetId="910" r:id="rId23"/>
    <sheet name="CPEM, AGO 2025"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2'!$A$5:$K$5</definedName>
    <definedName name="_xlnm._FilterDatabase" localSheetId="2" hidden="1">'2. PRODUCCIÓN EMPRESAS'!$A$5:$E$106</definedName>
    <definedName name="_xlnm._FilterDatabase" localSheetId="3" hidden="1">'3. PRODUCCIÓN DEPARTAMENTOS '!$A$6:$E$115</definedName>
    <definedName name="_xlnm._FilterDatabase" localSheetId="12" hidden="1">'8. INVERSIONES TIPO'!#REF!</definedName>
    <definedName name="_xlnm._FilterDatabase" localSheetId="23" hidden="1">'CPEM, AGO 2025'!$B$4:$J$85</definedName>
    <definedName name="_xlnm.Print_Area" localSheetId="1">'1. PRODUCCIÓN METÁLICA'!$A$1:$O$69</definedName>
    <definedName name="_xlnm.Print_Area" localSheetId="14">'10. EMPLEO'!$A$1:$O$67</definedName>
    <definedName name="_xlnm.Print_Area" localSheetId="15">'11. EMPLEO-GÉNERO'!$A$1:$V$23</definedName>
    <definedName name="_xlnm.Print_Area" localSheetId="16">'12. TRANSFERENCIAS'!$A$1:$M$33</definedName>
    <definedName name="_xlnm.Print_Area" localSheetId="17">'13. TRANSFERENCIAS 2'!$A$1:$M$87</definedName>
    <definedName name="_xlnm.Print_Area" localSheetId="18">'14. CATASTRO ACTIVIDAD'!$A$1:$O$61</definedName>
    <definedName name="_xlnm.Print_Area" localSheetId="19">'14.1 ACTIVIDAD MINERA'!$A$1:$D$16</definedName>
    <definedName name="_xlnm.Print_Area" localSheetId="20">'14.2 ÁREAS RESTRINGIDAS'!$A$1:$F$29</definedName>
    <definedName name="_xlnm.Print_Area" localSheetId="21">'15. RECAUDACIÓN'!$A$1:$H$60</definedName>
    <definedName name="_xlnm.Print_Area" localSheetId="2">'2. PRODUCCIÓN EMPRESAS'!$A$1:$I$107</definedName>
    <definedName name="_xlnm.Print_Area" localSheetId="3">'3. PRODUCCIÓN DEPARTAMENTOS '!$A$1:$I$116</definedName>
    <definedName name="_xlnm.Print_Area" localSheetId="4">'4. NO METÁLICA'!$A$1:$J$46</definedName>
    <definedName name="_xlnm.Print_Area" localSheetId="5">'4.1. NO METÁLICA DEPARTAMENTOS'!$A$1:$J$139</definedName>
    <definedName name="_xlnm.Print_Area" localSheetId="6">'4.2. CARBONÍFERA'!$A$1:$J$15</definedName>
    <definedName name="_xlnm.Print_Area" localSheetId="7">'5. MACROECONÓMICAS'!$A$1:$K$54</definedName>
    <definedName name="_xlnm.Print_Area" localSheetId="8">'6. EXPORTACIONES'!$A$1:$L$114</definedName>
    <definedName name="_xlnm.Print_Area" localSheetId="9">'6.1 EXPORTACIONES PART'!$A$1:$U$26</definedName>
    <definedName name="_xlnm.Print_Area" localSheetId="10">'6.2 EXPORT PRODUCTOS'!$A$1:$D$40</definedName>
    <definedName name="_xlnm.Print_Area" localSheetId="11">'7. INVERSIONES'!$A$1:$I$64</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AGO 2025'!$A$1:$M$91</definedName>
    <definedName name="_xlnm.Print_Area" localSheetId="22">'CPIM 2025'!$A$1:$J$80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4" i="1266" l="1"/>
  <c r="G114" i="1266"/>
  <c r="D114" i="1266"/>
  <c r="H113" i="1266"/>
  <c r="G113" i="1266"/>
  <c r="F113" i="1266"/>
  <c r="E113" i="1266"/>
  <c r="D113" i="1266"/>
  <c r="C113" i="1266"/>
  <c r="B113" i="1266"/>
  <c r="G112" i="1266"/>
  <c r="D112" i="1266"/>
  <c r="G111" i="1266"/>
  <c r="D111" i="1266"/>
  <c r="G110" i="1266"/>
  <c r="D110" i="1266"/>
  <c r="F109" i="1266"/>
  <c r="E109" i="1266"/>
  <c r="C109" i="1266"/>
  <c r="D109" i="1266" s="1"/>
  <c r="B109" i="1266"/>
  <c r="G108" i="1266"/>
  <c r="D108" i="1266"/>
  <c r="G107" i="1266"/>
  <c r="D107" i="1266"/>
  <c r="F106" i="1266"/>
  <c r="H108" i="1266" s="1"/>
  <c r="E106" i="1266"/>
  <c r="C106" i="1266"/>
  <c r="D106" i="1266" s="1"/>
  <c r="B106" i="1266"/>
  <c r="H105" i="1266"/>
  <c r="G105" i="1266"/>
  <c r="D105" i="1266"/>
  <c r="H104" i="1266"/>
  <c r="G104" i="1266"/>
  <c r="D104" i="1266"/>
  <c r="G103" i="1266"/>
  <c r="D103" i="1266"/>
  <c r="F102" i="1266"/>
  <c r="H103" i="1266" s="1"/>
  <c r="H102" i="1266" s="1"/>
  <c r="E102" i="1266"/>
  <c r="C102" i="1266"/>
  <c r="D102" i="1266" s="1"/>
  <c r="B102" i="1266"/>
  <c r="G101" i="1266"/>
  <c r="D101" i="1266"/>
  <c r="H100" i="1266"/>
  <c r="G100" i="1266"/>
  <c r="D100" i="1266"/>
  <c r="H99" i="1266"/>
  <c r="G99" i="1266"/>
  <c r="D99" i="1266"/>
  <c r="H98" i="1266"/>
  <c r="G98" i="1266"/>
  <c r="D98" i="1266"/>
  <c r="G97" i="1266"/>
  <c r="D97" i="1266"/>
  <c r="G96" i="1266"/>
  <c r="D96" i="1266"/>
  <c r="F95" i="1266"/>
  <c r="H97" i="1266" s="1"/>
  <c r="E95" i="1266"/>
  <c r="C95" i="1266"/>
  <c r="D95" i="1266" s="1"/>
  <c r="B95" i="1266"/>
  <c r="H94" i="1266"/>
  <c r="G94" i="1266"/>
  <c r="D94" i="1266"/>
  <c r="H93" i="1266"/>
  <c r="G93" i="1266"/>
  <c r="G92" i="1266"/>
  <c r="D92" i="1266"/>
  <c r="G91" i="1266"/>
  <c r="D91" i="1266"/>
  <c r="G90" i="1266"/>
  <c r="D90" i="1266"/>
  <c r="F89" i="1266"/>
  <c r="H92" i="1266" s="1"/>
  <c r="E89" i="1266"/>
  <c r="C89" i="1266"/>
  <c r="D89" i="1266" s="1"/>
  <c r="B89" i="1266"/>
  <c r="H88" i="1266"/>
  <c r="G88" i="1266"/>
  <c r="D88" i="1266"/>
  <c r="H87" i="1266"/>
  <c r="F87" i="1266"/>
  <c r="G87" i="1266" s="1"/>
  <c r="E87" i="1266"/>
  <c r="D87" i="1266"/>
  <c r="C87" i="1266"/>
  <c r="B87" i="1266"/>
  <c r="G86" i="1266"/>
  <c r="D86" i="1266"/>
  <c r="F85" i="1266"/>
  <c r="H86" i="1266" s="1"/>
  <c r="H85" i="1266" s="1"/>
  <c r="E85" i="1266"/>
  <c r="C85" i="1266"/>
  <c r="D85" i="1266" s="1"/>
  <c r="B85" i="1266"/>
  <c r="H84" i="1266"/>
  <c r="H83" i="1266"/>
  <c r="G83" i="1266"/>
  <c r="D83" i="1266"/>
  <c r="G82" i="1266"/>
  <c r="D82" i="1266"/>
  <c r="G81" i="1266"/>
  <c r="D81" i="1266"/>
  <c r="G80" i="1266"/>
  <c r="D80" i="1266"/>
  <c r="G79" i="1266"/>
  <c r="D79" i="1266"/>
  <c r="G78" i="1266"/>
  <c r="D78" i="1266"/>
  <c r="H77" i="1266"/>
  <c r="G77" i="1266"/>
  <c r="D77" i="1266"/>
  <c r="H76" i="1266"/>
  <c r="G76" i="1266"/>
  <c r="D76" i="1266"/>
  <c r="G75" i="1266"/>
  <c r="D75" i="1266"/>
  <c r="G74" i="1266"/>
  <c r="D74" i="1266"/>
  <c r="G73" i="1266"/>
  <c r="D73" i="1266"/>
  <c r="F72" i="1266"/>
  <c r="H82" i="1266" s="1"/>
  <c r="E72" i="1266"/>
  <c r="C72" i="1266"/>
  <c r="D72" i="1266" s="1"/>
  <c r="B72" i="1266"/>
  <c r="H70" i="1266"/>
  <c r="G70" i="1266"/>
  <c r="H69" i="1266"/>
  <c r="G69" i="1266"/>
  <c r="D69" i="1266"/>
  <c r="G68" i="1266"/>
  <c r="D68" i="1266"/>
  <c r="G67" i="1266"/>
  <c r="D67" i="1266"/>
  <c r="G66" i="1266"/>
  <c r="D66" i="1266"/>
  <c r="H65" i="1266"/>
  <c r="G65" i="1266"/>
  <c r="D65" i="1266"/>
  <c r="H64" i="1266"/>
  <c r="G64" i="1266"/>
  <c r="D64" i="1266"/>
  <c r="H63" i="1266"/>
  <c r="G63" i="1266"/>
  <c r="D63" i="1266"/>
  <c r="G62" i="1266"/>
  <c r="D62" i="1266"/>
  <c r="G61" i="1266"/>
  <c r="D61" i="1266"/>
  <c r="G60" i="1266"/>
  <c r="D60" i="1266"/>
  <c r="G59" i="1266"/>
  <c r="D59" i="1266"/>
  <c r="H58" i="1266"/>
  <c r="G58" i="1266"/>
  <c r="D58" i="1266"/>
  <c r="H57" i="1266"/>
  <c r="G57" i="1266"/>
  <c r="D57" i="1266"/>
  <c r="H56" i="1266"/>
  <c r="G56" i="1266"/>
  <c r="D56" i="1266"/>
  <c r="G55" i="1266"/>
  <c r="D55" i="1266"/>
  <c r="G54" i="1266"/>
  <c r="D54" i="1266"/>
  <c r="F53" i="1266"/>
  <c r="H62" i="1266" s="1"/>
  <c r="E53" i="1266"/>
  <c r="C53" i="1266"/>
  <c r="D53" i="1266" s="1"/>
  <c r="B53" i="1266"/>
  <c r="H52" i="1266"/>
  <c r="G52" i="1266"/>
  <c r="D52" i="1266"/>
  <c r="H51" i="1266"/>
  <c r="H50" i="1266"/>
  <c r="G50" i="1266"/>
  <c r="D50" i="1266"/>
  <c r="G49" i="1266"/>
  <c r="D49" i="1266"/>
  <c r="G48" i="1266"/>
  <c r="D48" i="1266"/>
  <c r="G47" i="1266"/>
  <c r="D47" i="1266"/>
  <c r="G46" i="1266"/>
  <c r="D46" i="1266"/>
  <c r="H45" i="1266"/>
  <c r="G45" i="1266"/>
  <c r="D45" i="1266"/>
  <c r="H44" i="1266"/>
  <c r="G44" i="1266"/>
  <c r="D44" i="1266"/>
  <c r="H43" i="1266"/>
  <c r="G43" i="1266"/>
  <c r="D43" i="1266"/>
  <c r="G42" i="1266"/>
  <c r="D42" i="1266"/>
  <c r="G41" i="1266"/>
  <c r="D41" i="1266"/>
  <c r="F40" i="1266"/>
  <c r="H49" i="1266" s="1"/>
  <c r="E40" i="1266"/>
  <c r="C40" i="1266"/>
  <c r="D40" i="1266" s="1"/>
  <c r="B40" i="1266"/>
  <c r="H39" i="1266"/>
  <c r="H38" i="1266"/>
  <c r="G38" i="1266"/>
  <c r="D38" i="1266"/>
  <c r="H37" i="1266"/>
  <c r="G37" i="1266"/>
  <c r="D37" i="1266"/>
  <c r="G36" i="1266"/>
  <c r="D36" i="1266"/>
  <c r="G35" i="1266"/>
  <c r="D35" i="1266"/>
  <c r="H34" i="1266"/>
  <c r="G34" i="1266"/>
  <c r="D34" i="1266"/>
  <c r="H33" i="1266"/>
  <c r="G33" i="1266"/>
  <c r="D33" i="1266"/>
  <c r="H32" i="1266"/>
  <c r="G32" i="1266"/>
  <c r="D32" i="1266"/>
  <c r="H31" i="1266"/>
  <c r="G31" i="1266"/>
  <c r="D31" i="1266"/>
  <c r="G30" i="1266"/>
  <c r="D30" i="1266"/>
  <c r="H29" i="1266"/>
  <c r="G29" i="1266"/>
  <c r="D29" i="1266"/>
  <c r="G28" i="1266"/>
  <c r="D28" i="1266"/>
  <c r="H27" i="1266"/>
  <c r="G27" i="1266"/>
  <c r="D27" i="1266"/>
  <c r="H26" i="1266"/>
  <c r="G26" i="1266"/>
  <c r="D26" i="1266"/>
  <c r="H25" i="1266"/>
  <c r="G25" i="1266"/>
  <c r="D25" i="1266"/>
  <c r="H24" i="1266"/>
  <c r="G24" i="1266"/>
  <c r="D24" i="1266"/>
  <c r="G23" i="1266"/>
  <c r="D23" i="1266"/>
  <c r="F22" i="1266"/>
  <c r="H30" i="1266" s="1"/>
  <c r="E22" i="1266"/>
  <c r="C22" i="1266"/>
  <c r="D22" i="1266" s="1"/>
  <c r="B22" i="1266"/>
  <c r="G21" i="1266"/>
  <c r="D21" i="1266"/>
  <c r="G20" i="1266"/>
  <c r="G19" i="1266"/>
  <c r="D19" i="1266"/>
  <c r="G18" i="1266"/>
  <c r="D18" i="1266"/>
  <c r="G17" i="1266"/>
  <c r="D17" i="1266"/>
  <c r="G16" i="1266"/>
  <c r="D16" i="1266"/>
  <c r="G15" i="1266"/>
  <c r="D15" i="1266"/>
  <c r="G14" i="1266"/>
  <c r="D14" i="1266"/>
  <c r="G13" i="1266"/>
  <c r="D13" i="1266"/>
  <c r="G12" i="1266"/>
  <c r="D12" i="1266"/>
  <c r="G11" i="1266"/>
  <c r="D11" i="1266"/>
  <c r="G10" i="1266"/>
  <c r="D10" i="1266"/>
  <c r="G9" i="1266"/>
  <c r="D9" i="1266"/>
  <c r="G8" i="1266"/>
  <c r="D8" i="1266"/>
  <c r="G7" i="1266"/>
  <c r="D7" i="1266"/>
  <c r="F6" i="1266"/>
  <c r="E6" i="1266"/>
  <c r="D6" i="1266"/>
  <c r="C6" i="1266"/>
  <c r="B6" i="1266"/>
  <c r="G103" i="1265"/>
  <c r="D103" i="1265"/>
  <c r="F102" i="1265"/>
  <c r="H104" i="1265" s="1"/>
  <c r="E102" i="1265"/>
  <c r="C102" i="1265"/>
  <c r="D102" i="1265" s="1"/>
  <c r="B102" i="1265"/>
  <c r="H101" i="1265"/>
  <c r="G101" i="1265"/>
  <c r="D101" i="1265"/>
  <c r="H100" i="1265"/>
  <c r="G100" i="1265"/>
  <c r="D100" i="1265"/>
  <c r="H99" i="1265"/>
  <c r="G99" i="1265"/>
  <c r="D99" i="1265"/>
  <c r="G98" i="1265"/>
  <c r="D98" i="1265"/>
  <c r="F97" i="1265"/>
  <c r="H98" i="1265" s="1"/>
  <c r="H97" i="1265" s="1"/>
  <c r="E97" i="1265"/>
  <c r="C97" i="1265"/>
  <c r="D97" i="1265" s="1"/>
  <c r="B97" i="1265"/>
  <c r="H96" i="1265"/>
  <c r="G96" i="1265"/>
  <c r="D96" i="1265"/>
  <c r="H95" i="1265"/>
  <c r="G95" i="1265"/>
  <c r="D95" i="1265"/>
  <c r="H94" i="1265"/>
  <c r="H93" i="1265" s="1"/>
  <c r="G94" i="1265"/>
  <c r="D94" i="1265"/>
  <c r="F93" i="1265"/>
  <c r="G93" i="1265" s="1"/>
  <c r="E93" i="1265"/>
  <c r="C93" i="1265"/>
  <c r="D93" i="1265" s="1"/>
  <c r="B93" i="1265"/>
  <c r="H91" i="1265"/>
  <c r="G91" i="1265"/>
  <c r="D91" i="1265"/>
  <c r="H90" i="1265"/>
  <c r="G90" i="1265"/>
  <c r="H89" i="1265"/>
  <c r="G89" i="1265"/>
  <c r="D89" i="1265"/>
  <c r="H88" i="1265"/>
  <c r="G88" i="1265"/>
  <c r="H87" i="1265"/>
  <c r="H86" i="1265" s="1"/>
  <c r="G87" i="1265"/>
  <c r="D87" i="1265"/>
  <c r="F86" i="1265"/>
  <c r="G86" i="1265" s="1"/>
  <c r="E86" i="1265"/>
  <c r="C86" i="1265"/>
  <c r="D86" i="1265" s="1"/>
  <c r="B86" i="1265"/>
  <c r="G84" i="1265"/>
  <c r="G83" i="1265"/>
  <c r="D83" i="1265"/>
  <c r="H82" i="1265"/>
  <c r="G82" i="1265"/>
  <c r="D82" i="1265"/>
  <c r="H81" i="1265"/>
  <c r="G81" i="1265"/>
  <c r="D81" i="1265"/>
  <c r="H80" i="1265"/>
  <c r="G80" i="1265"/>
  <c r="D80" i="1265"/>
  <c r="G79" i="1265"/>
  <c r="D79" i="1265"/>
  <c r="G78" i="1265"/>
  <c r="D78" i="1265"/>
  <c r="F77" i="1265"/>
  <c r="H79" i="1265" s="1"/>
  <c r="E77" i="1265"/>
  <c r="C77" i="1265"/>
  <c r="D77" i="1265" s="1"/>
  <c r="B77" i="1265"/>
  <c r="H76" i="1265"/>
  <c r="G76" i="1265"/>
  <c r="D76" i="1265"/>
  <c r="H75" i="1265"/>
  <c r="G75" i="1265"/>
  <c r="G74" i="1265"/>
  <c r="D74" i="1265"/>
  <c r="G73" i="1265"/>
  <c r="D73" i="1265"/>
  <c r="G72" i="1265"/>
  <c r="D72" i="1265"/>
  <c r="F71" i="1265"/>
  <c r="H74" i="1265" s="1"/>
  <c r="E71" i="1265"/>
  <c r="C71" i="1265"/>
  <c r="D71" i="1265" s="1"/>
  <c r="B71" i="1265"/>
  <c r="H70" i="1265"/>
  <c r="G70" i="1265"/>
  <c r="D70" i="1265"/>
  <c r="H69" i="1265"/>
  <c r="F69" i="1265"/>
  <c r="G69" i="1265" s="1"/>
  <c r="E69" i="1265"/>
  <c r="D69" i="1265"/>
  <c r="C69" i="1265"/>
  <c r="B69" i="1265"/>
  <c r="G68" i="1265"/>
  <c r="D68" i="1265"/>
  <c r="G67" i="1265"/>
  <c r="D67" i="1265"/>
  <c r="F66" i="1265"/>
  <c r="H67" i="1265" s="1"/>
  <c r="E66" i="1265"/>
  <c r="C66" i="1265"/>
  <c r="B66" i="1265"/>
  <c r="H65" i="1265"/>
  <c r="G65" i="1265"/>
  <c r="D65" i="1265"/>
  <c r="G64" i="1265"/>
  <c r="D64" i="1265"/>
  <c r="G63" i="1265"/>
  <c r="D63" i="1265"/>
  <c r="G62" i="1265"/>
  <c r="D62" i="1265"/>
  <c r="G61" i="1265"/>
  <c r="D61" i="1265"/>
  <c r="G60" i="1265"/>
  <c r="D60" i="1265"/>
  <c r="H59" i="1265"/>
  <c r="G59" i="1265"/>
  <c r="D59" i="1265"/>
  <c r="G58" i="1265"/>
  <c r="D58" i="1265"/>
  <c r="G57" i="1265"/>
  <c r="D57" i="1265"/>
  <c r="G56" i="1265"/>
  <c r="D56" i="1265"/>
  <c r="G55" i="1265"/>
  <c r="D55" i="1265"/>
  <c r="F54" i="1265"/>
  <c r="H58" i="1265" s="1"/>
  <c r="E54" i="1265"/>
  <c r="C54" i="1265"/>
  <c r="B54" i="1265"/>
  <c r="H53" i="1265"/>
  <c r="G53" i="1265"/>
  <c r="D53" i="1265"/>
  <c r="G52" i="1265"/>
  <c r="D52" i="1265"/>
  <c r="G51" i="1265"/>
  <c r="D51" i="1265"/>
  <c r="G50" i="1265"/>
  <c r="D50" i="1265"/>
  <c r="G49" i="1265"/>
  <c r="D49" i="1265"/>
  <c r="G48" i="1265"/>
  <c r="D48" i="1265"/>
  <c r="H47" i="1265"/>
  <c r="G47" i="1265"/>
  <c r="D47" i="1265"/>
  <c r="G46" i="1265"/>
  <c r="D46" i="1265"/>
  <c r="G45" i="1265"/>
  <c r="D45" i="1265"/>
  <c r="G44" i="1265"/>
  <c r="D44" i="1265"/>
  <c r="G43" i="1265"/>
  <c r="D43" i="1265"/>
  <c r="F42" i="1265"/>
  <c r="H46" i="1265" s="1"/>
  <c r="E42" i="1265"/>
  <c r="C42" i="1265"/>
  <c r="B42" i="1265"/>
  <c r="H41" i="1265"/>
  <c r="G41" i="1265"/>
  <c r="D41" i="1265"/>
  <c r="G40" i="1265"/>
  <c r="D40" i="1265"/>
  <c r="G39" i="1265"/>
  <c r="D39" i="1265"/>
  <c r="G38" i="1265"/>
  <c r="D38" i="1265"/>
  <c r="G37" i="1265"/>
  <c r="D37" i="1265"/>
  <c r="G36" i="1265"/>
  <c r="D36" i="1265"/>
  <c r="H35" i="1265"/>
  <c r="G35" i="1265"/>
  <c r="D35" i="1265"/>
  <c r="G34" i="1265"/>
  <c r="D34" i="1265"/>
  <c r="G33" i="1265"/>
  <c r="D33" i="1265"/>
  <c r="G32" i="1265"/>
  <c r="D32" i="1265"/>
  <c r="G31" i="1265"/>
  <c r="D31" i="1265"/>
  <c r="F30" i="1265"/>
  <c r="H34" i="1265" s="1"/>
  <c r="E30" i="1265"/>
  <c r="C30" i="1265"/>
  <c r="D30" i="1265" s="1"/>
  <c r="B30" i="1265"/>
  <c r="H29" i="1265"/>
  <c r="G29" i="1265"/>
  <c r="D29" i="1265"/>
  <c r="G28" i="1265"/>
  <c r="D28" i="1265"/>
  <c r="G27" i="1265"/>
  <c r="D27" i="1265"/>
  <c r="G26" i="1265"/>
  <c r="D26" i="1265"/>
  <c r="G25" i="1265"/>
  <c r="D25" i="1265"/>
  <c r="G24" i="1265"/>
  <c r="D24" i="1265"/>
  <c r="H23" i="1265"/>
  <c r="G23" i="1265"/>
  <c r="D23" i="1265"/>
  <c r="G22" i="1265"/>
  <c r="D22" i="1265"/>
  <c r="G21" i="1265"/>
  <c r="D21" i="1265"/>
  <c r="G20" i="1265"/>
  <c r="D20" i="1265"/>
  <c r="G19" i="1265"/>
  <c r="D19" i="1265"/>
  <c r="F18" i="1265"/>
  <c r="H22" i="1265" s="1"/>
  <c r="E18" i="1265"/>
  <c r="C18" i="1265"/>
  <c r="D18" i="1265" s="1"/>
  <c r="B18" i="1265"/>
  <c r="H17" i="1265"/>
  <c r="G17" i="1265"/>
  <c r="D17" i="1265"/>
  <c r="G16" i="1265"/>
  <c r="D16" i="1265"/>
  <c r="G15" i="1265"/>
  <c r="D15" i="1265"/>
  <c r="G14" i="1265"/>
  <c r="D14" i="1265"/>
  <c r="G13" i="1265"/>
  <c r="D13" i="1265"/>
  <c r="H12" i="1265"/>
  <c r="G12" i="1265"/>
  <c r="D12" i="1265"/>
  <c r="H11" i="1265"/>
  <c r="G11" i="1265"/>
  <c r="D11" i="1265"/>
  <c r="G10" i="1265"/>
  <c r="D10" i="1265"/>
  <c r="G9" i="1265"/>
  <c r="D9" i="1265"/>
  <c r="G8" i="1265"/>
  <c r="D8" i="1265"/>
  <c r="G7" i="1265"/>
  <c r="D7" i="1265"/>
  <c r="F6" i="1265"/>
  <c r="H10" i="1265" s="1"/>
  <c r="E6" i="1265"/>
  <c r="C6" i="1265"/>
  <c r="D6" i="1265" s="1"/>
  <c r="B6" i="1265"/>
  <c r="N54" i="1264"/>
  <c r="M54" i="1264"/>
  <c r="L54" i="1264"/>
  <c r="K54" i="1264"/>
  <c r="J54" i="1264"/>
  <c r="I54" i="1264"/>
  <c r="H54" i="1264"/>
  <c r="G54" i="1264"/>
  <c r="F54" i="1264"/>
  <c r="E54" i="1264"/>
  <c r="D54" i="1264"/>
  <c r="C54" i="1264"/>
  <c r="B54" i="1264"/>
  <c r="N49" i="1264"/>
  <c r="M49" i="1264"/>
  <c r="L49" i="1264"/>
  <c r="K49" i="1264"/>
  <c r="J49" i="1264"/>
  <c r="I49" i="1264"/>
  <c r="H49" i="1264"/>
  <c r="G49" i="1264"/>
  <c r="F49" i="1264"/>
  <c r="E49" i="1264"/>
  <c r="D49" i="1264"/>
  <c r="C49" i="1264"/>
  <c r="B49" i="1264"/>
  <c r="N44" i="1264"/>
  <c r="M44" i="1264"/>
  <c r="L44" i="1264"/>
  <c r="K44" i="1264"/>
  <c r="J44" i="1264"/>
  <c r="I44" i="1264"/>
  <c r="H44" i="1264"/>
  <c r="G44" i="1264"/>
  <c r="F44" i="1264"/>
  <c r="E44" i="1264"/>
  <c r="D44" i="1264"/>
  <c r="C44" i="1264"/>
  <c r="B44" i="1264"/>
  <c r="O31" i="1264"/>
  <c r="N31" i="1264"/>
  <c r="M31" i="1264"/>
  <c r="L31" i="1264"/>
  <c r="K31" i="1264"/>
  <c r="J31" i="1264"/>
  <c r="I31" i="1264"/>
  <c r="H31" i="1264"/>
  <c r="G31" i="1264"/>
  <c r="F31" i="1264"/>
  <c r="E31" i="1264"/>
  <c r="D31" i="1264"/>
  <c r="C31" i="1264"/>
  <c r="B31" i="1264"/>
  <c r="O30" i="1264"/>
  <c r="O29" i="1264"/>
  <c r="O28" i="1264"/>
  <c r="O27" i="1264"/>
  <c r="O26" i="1264"/>
  <c r="O25" i="1264"/>
  <c r="O24" i="1264"/>
  <c r="O23" i="1264"/>
  <c r="O22" i="1264"/>
  <c r="O21" i="1264"/>
  <c r="O20" i="1264"/>
  <c r="O19" i="1264"/>
  <c r="O18" i="1264"/>
  <c r="O17" i="1264"/>
  <c r="D42" i="1265" l="1"/>
  <c r="H11" i="1266"/>
  <c r="H17" i="1266"/>
  <c r="H10" i="1266"/>
  <c r="H15" i="1266"/>
  <c r="H14" i="1266"/>
  <c r="H7" i="1266"/>
  <c r="H13" i="1266"/>
  <c r="H19" i="1266"/>
  <c r="G6" i="1266"/>
  <c r="H16" i="1266"/>
  <c r="H9" i="1266"/>
  <c r="H8" i="1266"/>
  <c r="H21" i="1266"/>
  <c r="H20" i="1266"/>
  <c r="G109" i="1266"/>
  <c r="D54" i="1265"/>
  <c r="D66" i="1265"/>
  <c r="H18" i="1266"/>
  <c r="H12" i="1266"/>
  <c r="H25" i="1265"/>
  <c r="H111" i="1266"/>
  <c r="H24" i="1265"/>
  <c r="H36" i="1265"/>
  <c r="H60" i="1265"/>
  <c r="G6" i="1265"/>
  <c r="G54" i="1265"/>
  <c r="H13" i="1265"/>
  <c r="H49" i="1265"/>
  <c r="H61" i="1265"/>
  <c r="H110" i="1266"/>
  <c r="G71" i="1265"/>
  <c r="H46" i="1266"/>
  <c r="G85" i="1266"/>
  <c r="H101" i="1266"/>
  <c r="G40" i="1266"/>
  <c r="H59" i="1266"/>
  <c r="H79" i="1266"/>
  <c r="H14" i="1265"/>
  <c r="H26" i="1265"/>
  <c r="H38" i="1265"/>
  <c r="H50" i="1265"/>
  <c r="H62" i="1265"/>
  <c r="H84" i="1265"/>
  <c r="G53" i="1266"/>
  <c r="H66" i="1266"/>
  <c r="G106" i="1266"/>
  <c r="G102" i="1265"/>
  <c r="H47" i="1266"/>
  <c r="H73" i="1266"/>
  <c r="H8" i="1265"/>
  <c r="H20" i="1265"/>
  <c r="H32" i="1265"/>
  <c r="H44" i="1265"/>
  <c r="H56" i="1265"/>
  <c r="H68" i="1265"/>
  <c r="H66" i="1265" s="1"/>
  <c r="H72" i="1265"/>
  <c r="H71" i="1265" s="1"/>
  <c r="G97" i="1265"/>
  <c r="H28" i="1266"/>
  <c r="H60" i="1266"/>
  <c r="H80" i="1266"/>
  <c r="H90" i="1266"/>
  <c r="H15" i="1265"/>
  <c r="H27" i="1265"/>
  <c r="H39" i="1265"/>
  <c r="H51" i="1265"/>
  <c r="H63" i="1265"/>
  <c r="H78" i="1265"/>
  <c r="G22" i="1266"/>
  <c r="H35" i="1266"/>
  <c r="H41" i="1266"/>
  <c r="H67" i="1266"/>
  <c r="H96" i="1266"/>
  <c r="H112" i="1266"/>
  <c r="H48" i="1266"/>
  <c r="H54" i="1266"/>
  <c r="H74" i="1266"/>
  <c r="G102" i="1266"/>
  <c r="H107" i="1266"/>
  <c r="H106" i="1266" s="1"/>
  <c r="H48" i="1265"/>
  <c r="H78" i="1266"/>
  <c r="G89" i="1266"/>
  <c r="G18" i="1265"/>
  <c r="G30" i="1265"/>
  <c r="G42" i="1265"/>
  <c r="G66" i="1265"/>
  <c r="H37" i="1265"/>
  <c r="G72" i="1266"/>
  <c r="H83" i="1265"/>
  <c r="H7" i="1265"/>
  <c r="H19" i="1265"/>
  <c r="H31" i="1265"/>
  <c r="H43" i="1265"/>
  <c r="H55" i="1265"/>
  <c r="G77" i="1265"/>
  <c r="G95" i="1266"/>
  <c r="H9" i="1265"/>
  <c r="H21" i="1265"/>
  <c r="H33" i="1265"/>
  <c r="H45" i="1265"/>
  <c r="H57" i="1265"/>
  <c r="H73" i="1265"/>
  <c r="H103" i="1265"/>
  <c r="H102" i="1265" s="1"/>
  <c r="H61" i="1266"/>
  <c r="H81" i="1266"/>
  <c r="H91" i="1266"/>
  <c r="H16" i="1265"/>
  <c r="H28" i="1265"/>
  <c r="H40" i="1265"/>
  <c r="H52" i="1265"/>
  <c r="H64" i="1265"/>
  <c r="H36" i="1266"/>
  <c r="H42" i="1266"/>
  <c r="H68" i="1266"/>
  <c r="H23" i="1266"/>
  <c r="H55" i="1266"/>
  <c r="H75" i="1266"/>
  <c r="H53" i="1266" l="1"/>
  <c r="H22" i="1266"/>
  <c r="H54" i="1265"/>
  <c r="H30" i="1265"/>
  <c r="H18" i="1265"/>
  <c r="H6" i="1265"/>
  <c r="H77" i="1265"/>
  <c r="H42" i="1265"/>
  <c r="H95" i="1266"/>
  <c r="H40" i="1266"/>
  <c r="H109" i="1266"/>
  <c r="H72" i="1266"/>
  <c r="H6" i="1266"/>
  <c r="H89" i="1266"/>
  <c r="L20" i="1263" l="1"/>
  <c r="H20" i="1263"/>
  <c r="G20" i="1263"/>
  <c r="E20" i="1263"/>
  <c r="D20" i="1263"/>
  <c r="C20" i="1263"/>
  <c r="U17" i="1263"/>
  <c r="U20" i="1263" s="1"/>
  <c r="T17" i="1263"/>
  <c r="T20" i="1263" s="1"/>
  <c r="S17" i="1263"/>
  <c r="S20" i="1263" s="1"/>
  <c r="R17" i="1263"/>
  <c r="R20" i="1263" s="1"/>
  <c r="Q17" i="1263"/>
  <c r="Q20" i="1263" s="1"/>
  <c r="P17" i="1263"/>
  <c r="P20" i="1263" s="1"/>
  <c r="O17" i="1263"/>
  <c r="N17" i="1263"/>
  <c r="N20" i="1263" s="1"/>
  <c r="M17" i="1263"/>
  <c r="M20" i="1263" s="1"/>
  <c r="L17" i="1263"/>
  <c r="K17" i="1263"/>
  <c r="K20" i="1263" s="1"/>
  <c r="J17" i="1263"/>
  <c r="J20" i="1263" s="1"/>
  <c r="I17" i="1263"/>
  <c r="I20" i="1263" s="1"/>
  <c r="H17" i="1263"/>
  <c r="G17" i="1263"/>
  <c r="F17" i="1263"/>
  <c r="E17" i="1263"/>
  <c r="D17" i="1263"/>
  <c r="C17" i="1263"/>
  <c r="B17" i="1263"/>
  <c r="B20" i="1263" s="1"/>
  <c r="U14" i="1263"/>
  <c r="T14" i="1263"/>
  <c r="S14" i="1263"/>
  <c r="R14" i="1263"/>
  <c r="Q14" i="1263"/>
  <c r="P14" i="1263"/>
  <c r="O14" i="1263"/>
  <c r="O20" i="1263" s="1"/>
  <c r="N14" i="1263"/>
  <c r="M14" i="1263"/>
  <c r="L14" i="1263"/>
  <c r="K14" i="1263"/>
  <c r="J14" i="1263"/>
  <c r="I14" i="1263"/>
  <c r="H14" i="1263"/>
  <c r="G14" i="1263"/>
  <c r="F14" i="1263"/>
  <c r="F20" i="1263" s="1"/>
  <c r="E14" i="1263"/>
  <c r="D14" i="1263"/>
  <c r="C14" i="1263"/>
  <c r="B14" i="1263"/>
  <c r="U9" i="1263"/>
  <c r="T9" i="1263"/>
  <c r="S9" i="1263"/>
  <c r="R9" i="1263"/>
  <c r="Q9" i="1263"/>
  <c r="P9" i="1263"/>
  <c r="O9" i="1263"/>
  <c r="N9" i="1263"/>
  <c r="M9" i="1263"/>
  <c r="L9" i="1263"/>
  <c r="K9" i="1263"/>
  <c r="J9" i="1263"/>
  <c r="I9" i="1263"/>
  <c r="H9" i="1263"/>
  <c r="G9" i="1263"/>
  <c r="F9" i="1263"/>
  <c r="E9" i="1263"/>
  <c r="D9" i="1263"/>
  <c r="C9" i="1263"/>
  <c r="B9" i="1263"/>
  <c r="N64" i="1262"/>
  <c r="N63" i="1262"/>
  <c r="N62" i="1262"/>
  <c r="N61" i="1262"/>
  <c r="N60" i="1262"/>
  <c r="N59" i="1262"/>
  <c r="N58" i="1262"/>
  <c r="N57" i="1262"/>
  <c r="N56" i="1262"/>
  <c r="N55" i="1262"/>
  <c r="N54" i="1262"/>
  <c r="N53" i="1262"/>
  <c r="N52" i="1262"/>
  <c r="N51" i="1262"/>
  <c r="N50" i="1262"/>
  <c r="N49" i="1262"/>
  <c r="N48" i="1262"/>
  <c r="N47" i="1262"/>
  <c r="N46" i="1262"/>
  <c r="N45" i="1262"/>
  <c r="N44" i="1262"/>
  <c r="N43" i="1262"/>
  <c r="N42" i="1262"/>
  <c r="N41" i="1262"/>
  <c r="N40" i="1262"/>
  <c r="N39" i="1262"/>
  <c r="H31" i="1262"/>
  <c r="G31" i="1262"/>
  <c r="C31" i="1262"/>
  <c r="B31" i="1262"/>
  <c r="D30" i="1262"/>
  <c r="D31" i="1262" s="1"/>
  <c r="I29" i="1262"/>
  <c r="D29" i="1262"/>
  <c r="I28" i="1262"/>
  <c r="I27" i="1262"/>
  <c r="I26" i="1262"/>
  <c r="I25" i="1262"/>
  <c r="I24" i="1262"/>
  <c r="D24" i="1262"/>
  <c r="I23" i="1262"/>
  <c r="D23" i="1262"/>
  <c r="I22" i="1262"/>
  <c r="D22" i="1262"/>
  <c r="I21" i="1262"/>
  <c r="D21" i="1262"/>
  <c r="I20" i="1262"/>
  <c r="D20" i="1262"/>
  <c r="I19" i="1262"/>
  <c r="D19" i="1262"/>
  <c r="I18" i="1262"/>
  <c r="D18" i="1262"/>
  <c r="I17" i="1262"/>
  <c r="J17" i="1262" s="1"/>
  <c r="D17" i="1262"/>
  <c r="I16" i="1262"/>
  <c r="C16" i="1262"/>
  <c r="B16" i="1262"/>
  <c r="D16" i="1262" s="1"/>
  <c r="I15" i="1262"/>
  <c r="D15" i="1262"/>
  <c r="I14" i="1262"/>
  <c r="D14" i="1262"/>
  <c r="I13" i="1262"/>
  <c r="D13" i="1262"/>
  <c r="I12" i="1262"/>
  <c r="D12" i="1262"/>
  <c r="I11" i="1262"/>
  <c r="D11" i="1262"/>
  <c r="I10" i="1262"/>
  <c r="D10" i="1262"/>
  <c r="I9" i="1262"/>
  <c r="D9" i="1262"/>
  <c r="I8" i="1262"/>
  <c r="D8" i="1262"/>
  <c r="I7" i="1262"/>
  <c r="I31" i="1262" s="1"/>
  <c r="D7" i="1262"/>
  <c r="I6" i="1262"/>
  <c r="D6" i="1262"/>
  <c r="J16" i="1262" l="1"/>
  <c r="J28" i="1262"/>
  <c r="J9" i="1262"/>
  <c r="J21" i="1262"/>
  <c r="J12" i="1262"/>
  <c r="J22" i="1262"/>
  <c r="J23" i="1262"/>
  <c r="J24" i="1262"/>
  <c r="J25" i="1262"/>
  <c r="J26" i="1262"/>
  <c r="J19" i="1262"/>
  <c r="J13" i="1262"/>
  <c r="J27" i="1262"/>
  <c r="J29" i="1262"/>
  <c r="J8" i="1262"/>
  <c r="J18" i="1262"/>
  <c r="J10" i="1262"/>
  <c r="J20" i="1262"/>
  <c r="J11" i="1262"/>
  <c r="J14" i="1262"/>
  <c r="J15" i="1262"/>
  <c r="J6" i="1262"/>
  <c r="J7" i="1262"/>
  <c r="J31" i="1262" l="1"/>
  <c r="H78" i="1261" l="1"/>
  <c r="G78" i="1261"/>
  <c r="D78" i="1261"/>
  <c r="H77" i="1261"/>
  <c r="G77" i="1261"/>
  <c r="D77" i="1261"/>
  <c r="H76" i="1261"/>
  <c r="G76" i="1261"/>
  <c r="D76" i="1261"/>
  <c r="H75" i="1261"/>
  <c r="G75" i="1261"/>
  <c r="H74" i="1261"/>
  <c r="G74" i="1261"/>
  <c r="D74" i="1261"/>
  <c r="G73" i="1261"/>
  <c r="D73" i="1261"/>
  <c r="H72" i="1261"/>
  <c r="G72" i="1261"/>
  <c r="D72" i="1261"/>
  <c r="H71" i="1261"/>
  <c r="G71" i="1261"/>
  <c r="D71" i="1261"/>
  <c r="H70" i="1261"/>
  <c r="G70" i="1261"/>
  <c r="D70" i="1261"/>
  <c r="H69" i="1261"/>
  <c r="G69" i="1261"/>
  <c r="D69" i="1261"/>
  <c r="H68" i="1261"/>
  <c r="G68" i="1261"/>
  <c r="D68" i="1261"/>
  <c r="F67" i="1261"/>
  <c r="G67" i="1261" s="1"/>
  <c r="E67" i="1261"/>
  <c r="C67" i="1261"/>
  <c r="D67" i="1261" s="1"/>
  <c r="B67" i="1261"/>
  <c r="G66" i="1261"/>
  <c r="D66" i="1261"/>
  <c r="G65" i="1261"/>
  <c r="D65" i="1261"/>
  <c r="G64" i="1261"/>
  <c r="D64" i="1261"/>
  <c r="G63" i="1261"/>
  <c r="D63" i="1261"/>
  <c r="G62" i="1261"/>
  <c r="D62" i="1261"/>
  <c r="G60" i="1261"/>
  <c r="D60" i="1261"/>
  <c r="G59" i="1261"/>
  <c r="D59" i="1261"/>
  <c r="G58" i="1261"/>
  <c r="D58" i="1261"/>
  <c r="G57" i="1261"/>
  <c r="D57" i="1261"/>
  <c r="G56" i="1261"/>
  <c r="D56" i="1261"/>
  <c r="F55" i="1261"/>
  <c r="H61" i="1261" s="1"/>
  <c r="E55" i="1261"/>
  <c r="C55" i="1261"/>
  <c r="D55" i="1261" s="1"/>
  <c r="B55" i="1261"/>
  <c r="G54" i="1261"/>
  <c r="D54" i="1261"/>
  <c r="G53" i="1261"/>
  <c r="D53" i="1261"/>
  <c r="G52" i="1261"/>
  <c r="D52" i="1261"/>
  <c r="G51" i="1261"/>
  <c r="D51" i="1261"/>
  <c r="G50" i="1261"/>
  <c r="D50" i="1261"/>
  <c r="G49" i="1261"/>
  <c r="D49" i="1261"/>
  <c r="G48" i="1261"/>
  <c r="D48" i="1261"/>
  <c r="G47" i="1261"/>
  <c r="D47" i="1261"/>
  <c r="G46" i="1261"/>
  <c r="D46" i="1261"/>
  <c r="G45" i="1261"/>
  <c r="D45" i="1261"/>
  <c r="G44" i="1261"/>
  <c r="D44" i="1261"/>
  <c r="F43" i="1261"/>
  <c r="H47" i="1261" s="1"/>
  <c r="E43" i="1261"/>
  <c r="C43" i="1261"/>
  <c r="D43" i="1261" s="1"/>
  <c r="B43" i="1261"/>
  <c r="G42" i="1261"/>
  <c r="D42" i="1261"/>
  <c r="G41" i="1261"/>
  <c r="D41" i="1261"/>
  <c r="G40" i="1261"/>
  <c r="D40" i="1261"/>
  <c r="G39" i="1261"/>
  <c r="D39" i="1261"/>
  <c r="G38" i="1261"/>
  <c r="G37" i="1261"/>
  <c r="D37" i="1261"/>
  <c r="G36" i="1261"/>
  <c r="D36" i="1261"/>
  <c r="G35" i="1261"/>
  <c r="D35" i="1261"/>
  <c r="G34" i="1261"/>
  <c r="D34" i="1261"/>
  <c r="G33" i="1261"/>
  <c r="D33" i="1261"/>
  <c r="G32" i="1261"/>
  <c r="D32" i="1261"/>
  <c r="F31" i="1261"/>
  <c r="H33" i="1261" s="1"/>
  <c r="E31" i="1261"/>
  <c r="C31" i="1261"/>
  <c r="D31" i="1261" s="1"/>
  <c r="B31" i="1261"/>
  <c r="G30" i="1261"/>
  <c r="D30" i="1261"/>
  <c r="G29" i="1261"/>
  <c r="D29" i="1261"/>
  <c r="G28" i="1261"/>
  <c r="D28" i="1261"/>
  <c r="G27" i="1261"/>
  <c r="G26" i="1261"/>
  <c r="D26" i="1261"/>
  <c r="H25" i="1261"/>
  <c r="H24" i="1261"/>
  <c r="G24" i="1261"/>
  <c r="D24" i="1261"/>
  <c r="G23" i="1261"/>
  <c r="D23" i="1261"/>
  <c r="G22" i="1261"/>
  <c r="D22" i="1261"/>
  <c r="G21" i="1261"/>
  <c r="D21" i="1261"/>
  <c r="G20" i="1261"/>
  <c r="F19" i="1261"/>
  <c r="H29" i="1261" s="1"/>
  <c r="E19" i="1261"/>
  <c r="C19" i="1261"/>
  <c r="C79" i="1261" s="1"/>
  <c r="B19" i="1261"/>
  <c r="B79" i="1261" s="1"/>
  <c r="H18" i="1261"/>
  <c r="G18" i="1261"/>
  <c r="D18" i="1261"/>
  <c r="G17" i="1261"/>
  <c r="D17" i="1261"/>
  <c r="G16" i="1261"/>
  <c r="D16" i="1261"/>
  <c r="G15" i="1261"/>
  <c r="D15" i="1261"/>
  <c r="G14" i="1261"/>
  <c r="D14" i="1261"/>
  <c r="G13" i="1261"/>
  <c r="D13" i="1261"/>
  <c r="H12" i="1261"/>
  <c r="G12" i="1261"/>
  <c r="D12" i="1261"/>
  <c r="G11" i="1261"/>
  <c r="D11" i="1261"/>
  <c r="G10" i="1261"/>
  <c r="D10" i="1261"/>
  <c r="G9" i="1261"/>
  <c r="D9" i="1261"/>
  <c r="G8" i="1261"/>
  <c r="D8" i="1261"/>
  <c r="F7" i="1261"/>
  <c r="H11" i="1261" s="1"/>
  <c r="E7" i="1261"/>
  <c r="E79" i="1261" s="1"/>
  <c r="C7" i="1261"/>
  <c r="D7" i="1261" s="1"/>
  <c r="B7" i="1261"/>
  <c r="H87" i="1260"/>
  <c r="F87" i="1260"/>
  <c r="G87" i="1260" s="1"/>
  <c r="E87" i="1260"/>
  <c r="C87" i="1260"/>
  <c r="D87" i="1260" s="1"/>
  <c r="B87" i="1260"/>
  <c r="H86" i="1260"/>
  <c r="G86" i="1260"/>
  <c r="D86" i="1260"/>
  <c r="H85" i="1260"/>
  <c r="G85" i="1260"/>
  <c r="D85" i="1260"/>
  <c r="H84" i="1260"/>
  <c r="G84" i="1260"/>
  <c r="D84" i="1260"/>
  <c r="H83" i="1260"/>
  <c r="G83" i="1260"/>
  <c r="D83" i="1260"/>
  <c r="H82" i="1260"/>
  <c r="G82" i="1260"/>
  <c r="D82" i="1260"/>
  <c r="H81" i="1260"/>
  <c r="G81" i="1260"/>
  <c r="D81" i="1260"/>
  <c r="H80" i="1260"/>
  <c r="G80" i="1260"/>
  <c r="D80" i="1260"/>
  <c r="H79" i="1260"/>
  <c r="G79" i="1260"/>
  <c r="D79" i="1260"/>
  <c r="H78" i="1260"/>
  <c r="G78" i="1260"/>
  <c r="D78" i="1260"/>
  <c r="H77" i="1260"/>
  <c r="G77" i="1260"/>
  <c r="D77" i="1260"/>
  <c r="H76" i="1260"/>
  <c r="G76" i="1260"/>
  <c r="D76" i="1260"/>
  <c r="H75" i="1260"/>
  <c r="G75" i="1260"/>
  <c r="D75" i="1260"/>
  <c r="H74" i="1260"/>
  <c r="G74" i="1260"/>
  <c r="D74" i="1260"/>
  <c r="H73" i="1260"/>
  <c r="G73" i="1260"/>
  <c r="D73" i="1260"/>
  <c r="H72" i="1260"/>
  <c r="G72" i="1260"/>
  <c r="D72" i="1260"/>
  <c r="H71" i="1260"/>
  <c r="G71" i="1260"/>
  <c r="D71" i="1260"/>
  <c r="H70" i="1260"/>
  <c r="G70" i="1260"/>
  <c r="D70" i="1260"/>
  <c r="H69" i="1260"/>
  <c r="G69" i="1260"/>
  <c r="D69" i="1260"/>
  <c r="H68" i="1260"/>
  <c r="G68" i="1260"/>
  <c r="D68" i="1260"/>
  <c r="H67" i="1260"/>
  <c r="G67" i="1260"/>
  <c r="D67" i="1260"/>
  <c r="H66" i="1260"/>
  <c r="G66" i="1260"/>
  <c r="D66" i="1260"/>
  <c r="H65" i="1260"/>
  <c r="G65" i="1260"/>
  <c r="D65" i="1260"/>
  <c r="H64" i="1260"/>
  <c r="G64" i="1260"/>
  <c r="D64" i="1260"/>
  <c r="H63" i="1260"/>
  <c r="G63" i="1260"/>
  <c r="D63" i="1260"/>
  <c r="H62" i="1260"/>
  <c r="G62" i="1260"/>
  <c r="D62" i="1260"/>
  <c r="H61" i="1260"/>
  <c r="G61" i="1260"/>
  <c r="D61" i="1260"/>
  <c r="H60" i="1260"/>
  <c r="G60" i="1260"/>
  <c r="D60" i="1260"/>
  <c r="H59" i="1260"/>
  <c r="G59" i="1260"/>
  <c r="D59" i="1260"/>
  <c r="H58" i="1260"/>
  <c r="G58" i="1260"/>
  <c r="D58" i="1260"/>
  <c r="H57" i="1260"/>
  <c r="G57" i="1260"/>
  <c r="D57" i="1260"/>
  <c r="H56" i="1260"/>
  <c r="G56" i="1260"/>
  <c r="D56" i="1260"/>
  <c r="H55" i="1260"/>
  <c r="G55" i="1260"/>
  <c r="D55" i="1260"/>
  <c r="H54" i="1260"/>
  <c r="G54" i="1260"/>
  <c r="D54" i="1260"/>
  <c r="H53" i="1260"/>
  <c r="G53" i="1260"/>
  <c r="D53" i="1260"/>
  <c r="H52" i="1260"/>
  <c r="G52" i="1260"/>
  <c r="D52" i="1260"/>
  <c r="H51" i="1260"/>
  <c r="G51" i="1260"/>
  <c r="D51" i="1260"/>
  <c r="H50" i="1260"/>
  <c r="G50" i="1260"/>
  <c r="D50" i="1260"/>
  <c r="H49" i="1260"/>
  <c r="G49" i="1260"/>
  <c r="D49" i="1260"/>
  <c r="H48" i="1260"/>
  <c r="G48" i="1260"/>
  <c r="D48" i="1260"/>
  <c r="H47" i="1260"/>
  <c r="G47" i="1260"/>
  <c r="D47" i="1260"/>
  <c r="H46" i="1260"/>
  <c r="G46" i="1260"/>
  <c r="D46" i="1260"/>
  <c r="H45" i="1260"/>
  <c r="G45" i="1260"/>
  <c r="D45" i="1260"/>
  <c r="H44" i="1260"/>
  <c r="G44" i="1260"/>
  <c r="D44" i="1260"/>
  <c r="H43" i="1260"/>
  <c r="G43" i="1260"/>
  <c r="D43" i="1260"/>
  <c r="H42" i="1260"/>
  <c r="G42" i="1260"/>
  <c r="D42" i="1260"/>
  <c r="H41" i="1260"/>
  <c r="G41" i="1260"/>
  <c r="D41" i="1260"/>
  <c r="H40" i="1260"/>
  <c r="G40" i="1260"/>
  <c r="D40" i="1260"/>
  <c r="H39" i="1260"/>
  <c r="G39" i="1260"/>
  <c r="D39" i="1260"/>
  <c r="H38" i="1260"/>
  <c r="G38" i="1260"/>
  <c r="D38" i="1260"/>
  <c r="H37" i="1260"/>
  <c r="G37" i="1260"/>
  <c r="D37" i="1260"/>
  <c r="H36" i="1260"/>
  <c r="G36" i="1260"/>
  <c r="D36" i="1260"/>
  <c r="F31" i="1260"/>
  <c r="G31" i="1260" s="1"/>
  <c r="E31" i="1260"/>
  <c r="C31" i="1260"/>
  <c r="D31" i="1260" s="1"/>
  <c r="B31" i="1260"/>
  <c r="H30" i="1260"/>
  <c r="G30" i="1260"/>
  <c r="H29" i="1260"/>
  <c r="G29" i="1260"/>
  <c r="D29" i="1260"/>
  <c r="H28" i="1260"/>
  <c r="H27" i="1260"/>
  <c r="G27" i="1260"/>
  <c r="H26" i="1260"/>
  <c r="H25" i="1260"/>
  <c r="G25" i="1260"/>
  <c r="D25" i="1260"/>
  <c r="H24" i="1260"/>
  <c r="G24" i="1260"/>
  <c r="D24" i="1260"/>
  <c r="H23" i="1260"/>
  <c r="G23" i="1260"/>
  <c r="D23" i="1260"/>
  <c r="H22" i="1260"/>
  <c r="G22" i="1260"/>
  <c r="D22" i="1260"/>
  <c r="H21" i="1260"/>
  <c r="G21" i="1260"/>
  <c r="D21" i="1260"/>
  <c r="H20" i="1260"/>
  <c r="G20" i="1260"/>
  <c r="D20" i="1260"/>
  <c r="H19" i="1260"/>
  <c r="G19" i="1260"/>
  <c r="D19" i="1260"/>
  <c r="H18" i="1260"/>
  <c r="G18" i="1260"/>
  <c r="D18" i="1260"/>
  <c r="H17" i="1260"/>
  <c r="H31" i="1260" s="1"/>
  <c r="G17" i="1260"/>
  <c r="D17" i="1260"/>
  <c r="H16" i="1260"/>
  <c r="G16" i="1260"/>
  <c r="D16" i="1260"/>
  <c r="H15" i="1260"/>
  <c r="G15" i="1260"/>
  <c r="D15" i="1260"/>
  <c r="H14" i="1260"/>
  <c r="G14" i="1260"/>
  <c r="D14" i="1260"/>
  <c r="H13" i="1260"/>
  <c r="G13" i="1260"/>
  <c r="D13" i="1260"/>
  <c r="H12" i="1260"/>
  <c r="G12" i="1260"/>
  <c r="D12" i="1260"/>
  <c r="H11" i="1260"/>
  <c r="G11" i="1260"/>
  <c r="D11" i="1260"/>
  <c r="H10" i="1260"/>
  <c r="G10" i="1260"/>
  <c r="D10" i="1260"/>
  <c r="H9" i="1260"/>
  <c r="G9" i="1260"/>
  <c r="D9" i="1260"/>
  <c r="H8" i="1260"/>
  <c r="G8" i="1260"/>
  <c r="D8" i="1260"/>
  <c r="H7" i="1260"/>
  <c r="G7" i="1260"/>
  <c r="D7" i="1260"/>
  <c r="G53" i="1259"/>
  <c r="F53" i="1259"/>
  <c r="E53" i="1259"/>
  <c r="D53" i="1259"/>
  <c r="C53" i="1259"/>
  <c r="B53" i="1259"/>
  <c r="H52" i="1259"/>
  <c r="H53" i="1259" s="1"/>
  <c r="H51" i="1259"/>
  <c r="G48" i="1259"/>
  <c r="F48" i="1259"/>
  <c r="E48" i="1259"/>
  <c r="D48" i="1259"/>
  <c r="C48" i="1259"/>
  <c r="B48" i="1259"/>
  <c r="H47" i="1259"/>
  <c r="H48" i="1259" s="1"/>
  <c r="H46" i="1259"/>
  <c r="G43" i="1259"/>
  <c r="F43" i="1259"/>
  <c r="E43" i="1259"/>
  <c r="D43" i="1259"/>
  <c r="C43" i="1259"/>
  <c r="B43" i="1259"/>
  <c r="H42" i="1259"/>
  <c r="H43" i="1259" s="1"/>
  <c r="H41" i="1259"/>
  <c r="H38" i="1259"/>
  <c r="H37" i="1259"/>
  <c r="H36" i="1259"/>
  <c r="H35" i="1259"/>
  <c r="H34" i="1259"/>
  <c r="H33" i="1259"/>
  <c r="H32" i="1259"/>
  <c r="H31" i="1259"/>
  <c r="G30" i="1259"/>
  <c r="F30" i="1259"/>
  <c r="E30" i="1259"/>
  <c r="D30" i="1259"/>
  <c r="C30" i="1259"/>
  <c r="B30" i="1259"/>
  <c r="H30" i="1259" s="1"/>
  <c r="I30" i="1259" s="1"/>
  <c r="H29" i="1259"/>
  <c r="I29" i="1259" s="1"/>
  <c r="H28" i="1259"/>
  <c r="I28" i="1259" s="1"/>
  <c r="I27" i="1259"/>
  <c r="H27" i="1259"/>
  <c r="I26" i="1259"/>
  <c r="H26" i="1259"/>
  <c r="H25" i="1259"/>
  <c r="I25" i="1259" s="1"/>
  <c r="H24" i="1259"/>
  <c r="I24" i="1259" s="1"/>
  <c r="H23" i="1259"/>
  <c r="I23" i="1259" s="1"/>
  <c r="H22" i="1259"/>
  <c r="I22" i="1259" s="1"/>
  <c r="H21" i="1259"/>
  <c r="I21" i="1259" s="1"/>
  <c r="H20" i="1259"/>
  <c r="I20" i="1259" s="1"/>
  <c r="H19" i="1259"/>
  <c r="I19" i="1259" s="1"/>
  <c r="H18" i="1259"/>
  <c r="I18" i="1259" s="1"/>
  <c r="I17" i="1259"/>
  <c r="H17" i="1259"/>
  <c r="H16" i="1259"/>
  <c r="I16" i="1259" s="1"/>
  <c r="H15" i="1259"/>
  <c r="H14" i="1259"/>
  <c r="H13" i="1259"/>
  <c r="H12" i="1259"/>
  <c r="H11" i="1259"/>
  <c r="H10" i="1259"/>
  <c r="H9" i="1259"/>
  <c r="H8" i="1259"/>
  <c r="H7" i="1259"/>
  <c r="H6" i="1259"/>
  <c r="H5" i="1259"/>
  <c r="D79" i="1261" l="1"/>
  <c r="H52" i="1261"/>
  <c r="H62" i="1261"/>
  <c r="G19" i="1261"/>
  <c r="H39" i="1261"/>
  <c r="H64" i="1261"/>
  <c r="H14" i="1261"/>
  <c r="H28" i="1261"/>
  <c r="H15" i="1261"/>
  <c r="H46" i="1261"/>
  <c r="H59" i="1261"/>
  <c r="H22" i="1261"/>
  <c r="H35" i="1261"/>
  <c r="H42" i="1261"/>
  <c r="H54" i="1261"/>
  <c r="H10" i="1261"/>
  <c r="H30" i="1261"/>
  <c r="G55" i="1261"/>
  <c r="H63" i="1261"/>
  <c r="H57" i="1261"/>
  <c r="H20" i="1261"/>
  <c r="H40" i="1261"/>
  <c r="H65" i="1261"/>
  <c r="H58" i="1261"/>
  <c r="H41" i="1261"/>
  <c r="H53" i="1261"/>
  <c r="H66" i="1261"/>
  <c r="H17" i="1261"/>
  <c r="H48" i="1261"/>
  <c r="H60" i="1261"/>
  <c r="F79" i="1261"/>
  <c r="H49" i="1261"/>
  <c r="H37" i="1261"/>
  <c r="G43" i="1261"/>
  <c r="D19" i="1261"/>
  <c r="H38" i="1261"/>
  <c r="H13" i="1261"/>
  <c r="H26" i="1261"/>
  <c r="H44" i="1261"/>
  <c r="H43" i="1261" s="1"/>
  <c r="H56" i="1261"/>
  <c r="H55" i="1261" s="1"/>
  <c r="G7" i="1261"/>
  <c r="H32" i="1261"/>
  <c r="H51" i="1261"/>
  <c r="H8" i="1261"/>
  <c r="H21" i="1261"/>
  <c r="H34" i="1261"/>
  <c r="H23" i="1261"/>
  <c r="H36" i="1261"/>
  <c r="H73" i="1261"/>
  <c r="H67" i="1261" s="1"/>
  <c r="G31" i="1261"/>
  <c r="H50" i="1261"/>
  <c r="H27" i="1261"/>
  <c r="H45" i="1261"/>
  <c r="H9" i="1261"/>
  <c r="H16" i="1261"/>
  <c r="H31" i="1261" l="1"/>
  <c r="H79" i="1261"/>
  <c r="G79" i="1261"/>
  <c r="H7" i="1261"/>
  <c r="H19" i="1261"/>
  <c r="C43" i="1258" l="1"/>
  <c r="B43" i="1258"/>
  <c r="G42" i="1258"/>
  <c r="G43" i="1258" s="1"/>
  <c r="G41" i="1258"/>
  <c r="F38" i="1258"/>
  <c r="E38" i="1258"/>
  <c r="D38" i="1258"/>
  <c r="C38" i="1258"/>
  <c r="B38" i="1258"/>
  <c r="G37" i="1258"/>
  <c r="G38" i="1258" s="1"/>
  <c r="G36" i="1258"/>
  <c r="F33" i="1258"/>
  <c r="E33" i="1258"/>
  <c r="D33" i="1258"/>
  <c r="C33" i="1258"/>
  <c r="B33" i="1258"/>
  <c r="G32" i="1258"/>
  <c r="G33" i="1258" s="1"/>
  <c r="G31" i="1258"/>
  <c r="G28" i="1258"/>
  <c r="G27" i="1258"/>
  <c r="G26" i="1258"/>
  <c r="G25" i="1258"/>
  <c r="G24" i="1258"/>
  <c r="G23" i="1258"/>
  <c r="G22" i="1258"/>
  <c r="G21" i="1258"/>
  <c r="F20" i="1258"/>
  <c r="E20" i="1258"/>
  <c r="D20" i="1258"/>
  <c r="C20" i="1258"/>
  <c r="B20" i="1258"/>
  <c r="G20" i="1258" s="1"/>
  <c r="G19" i="1258"/>
  <c r="G18" i="1258"/>
  <c r="G17" i="1258"/>
  <c r="G16" i="1258"/>
  <c r="G15" i="1258"/>
  <c r="G14" i="1258"/>
  <c r="G13" i="1258"/>
  <c r="G12" i="1258"/>
  <c r="G11" i="1258"/>
  <c r="G10" i="1258"/>
  <c r="G9" i="1258"/>
  <c r="G8" i="1258"/>
  <c r="G7" i="1258"/>
  <c r="G6" i="1258"/>
  <c r="C13" i="1257" l="1"/>
  <c r="A13" i="1257"/>
  <c r="D12" i="1257"/>
  <c r="D11" i="1257"/>
  <c r="D10" i="1257"/>
  <c r="D9" i="1257"/>
  <c r="D8" i="1257"/>
  <c r="D7" i="1257"/>
  <c r="D6" i="1257"/>
  <c r="D5" i="1257"/>
  <c r="D13" i="1257" s="1"/>
  <c r="C23" i="1256" l="1"/>
  <c r="E22" i="1256"/>
  <c r="E21" i="1256"/>
  <c r="E20" i="1256"/>
  <c r="E19" i="1256"/>
  <c r="E18" i="1256"/>
  <c r="E17" i="1256"/>
  <c r="E16" i="1256"/>
  <c r="E15" i="1256"/>
  <c r="E14" i="1256"/>
  <c r="E13" i="1256"/>
  <c r="E12" i="1256"/>
  <c r="E11" i="1256"/>
  <c r="E10" i="1256"/>
  <c r="E9" i="1256"/>
  <c r="E8" i="1256"/>
  <c r="E7" i="1256"/>
  <c r="E6" i="1256"/>
  <c r="E5" i="1256"/>
  <c r="N58" i="1255"/>
  <c r="N57" i="1255"/>
  <c r="N56" i="1255"/>
  <c r="N55" i="1255"/>
  <c r="N54" i="1255"/>
  <c r="N53" i="1255"/>
  <c r="N52" i="1255"/>
  <c r="N51" i="1255"/>
  <c r="N50" i="1255"/>
  <c r="N49" i="1255"/>
  <c r="N48" i="1255"/>
  <c r="N47" i="1255"/>
  <c r="N46" i="1255"/>
  <c r="N45" i="1255"/>
  <c r="N44" i="1255"/>
  <c r="N43" i="1255"/>
  <c r="N42" i="1255"/>
  <c r="N40" i="1255"/>
  <c r="N39" i="1255"/>
  <c r="N38" i="1255"/>
  <c r="N37" i="1255"/>
  <c r="N36" i="1255"/>
  <c r="N35" i="1255"/>
  <c r="N34" i="1255"/>
  <c r="N33" i="1255"/>
  <c r="N32" i="1255"/>
  <c r="N31" i="1255"/>
  <c r="N30" i="1255"/>
  <c r="N29" i="1255"/>
  <c r="N28" i="1255"/>
  <c r="N27" i="1255"/>
  <c r="N26" i="1255"/>
  <c r="N25" i="1255"/>
  <c r="N24" i="1255"/>
  <c r="N22" i="1255"/>
  <c r="N21" i="1255"/>
  <c r="N20" i="1255"/>
  <c r="N19" i="1255"/>
  <c r="N18" i="1255"/>
  <c r="N17" i="1255"/>
  <c r="N16" i="1255"/>
  <c r="N15" i="1255"/>
  <c r="N14" i="1255"/>
  <c r="N13" i="1255"/>
  <c r="N12" i="1255"/>
  <c r="N11" i="1255"/>
  <c r="N10" i="1255"/>
  <c r="N9" i="1255"/>
  <c r="N8" i="1255"/>
  <c r="N7" i="1255"/>
  <c r="N6" i="1255"/>
  <c r="L57" i="1254"/>
  <c r="K57" i="1254"/>
  <c r="J57" i="1254"/>
  <c r="I57" i="1254"/>
  <c r="H57" i="1254"/>
  <c r="G57" i="1254"/>
  <c r="F57" i="1254"/>
  <c r="E57" i="1254"/>
  <c r="D57" i="1254"/>
  <c r="C57" i="1254"/>
  <c r="B57" i="1254"/>
  <c r="L31" i="1254"/>
  <c r="K31" i="1254"/>
  <c r="J31" i="1254"/>
  <c r="L5" i="1254"/>
  <c r="K5" i="1254"/>
  <c r="J5" i="1254"/>
  <c r="I5" i="1254"/>
  <c r="H5" i="1254"/>
  <c r="G5" i="1254"/>
  <c r="F5" i="1254"/>
  <c r="E5" i="1254"/>
  <c r="D5" i="1254"/>
  <c r="C5" i="1254"/>
  <c r="B5" i="1254"/>
  <c r="L31" i="1253"/>
  <c r="K31" i="1253"/>
  <c r="J31" i="1253"/>
  <c r="I31" i="1253"/>
  <c r="H31" i="1253"/>
  <c r="G31" i="1253"/>
  <c r="F31" i="1253"/>
  <c r="E31" i="1253"/>
  <c r="D31" i="1253"/>
  <c r="C31" i="1253"/>
  <c r="B31" i="1253"/>
  <c r="C35" i="1252"/>
  <c r="C34" i="1252"/>
  <c r="C33" i="1252"/>
  <c r="C32" i="1252"/>
  <c r="C31" i="1252"/>
  <c r="C30" i="1252"/>
  <c r="C29" i="1252"/>
  <c r="C28" i="1252"/>
  <c r="C27" i="1252"/>
  <c r="C26" i="1252"/>
  <c r="B25" i="1252"/>
  <c r="C25" i="1252" s="1"/>
  <c r="B20" i="1252"/>
  <c r="C11" i="1252" s="1"/>
  <c r="C18" i="1252"/>
  <c r="C16" i="1252"/>
  <c r="C15" i="1252"/>
  <c r="C14" i="1252"/>
  <c r="C13" i="1252"/>
  <c r="C12" i="1252"/>
  <c r="B6" i="1252"/>
  <c r="C6" i="1252" s="1"/>
  <c r="C20" i="1252" s="1"/>
  <c r="R23" i="1251"/>
  <c r="Q23" i="1251"/>
  <c r="P23" i="1251"/>
  <c r="O23" i="1251"/>
  <c r="N23" i="1251"/>
  <c r="M23" i="1251"/>
  <c r="L23" i="1251"/>
  <c r="K23" i="1251"/>
  <c r="J23" i="1251"/>
  <c r="I23" i="1251"/>
  <c r="H23" i="1251"/>
  <c r="G23" i="1251"/>
  <c r="F23" i="1251"/>
  <c r="E23" i="1251"/>
  <c r="D23" i="1251"/>
  <c r="C23" i="1251"/>
  <c r="B23" i="1251"/>
  <c r="R21" i="1251"/>
  <c r="Q21" i="1251"/>
  <c r="P21" i="1251"/>
  <c r="O21" i="1251"/>
  <c r="N21" i="1251"/>
  <c r="M21" i="1251"/>
  <c r="L21" i="1251"/>
  <c r="K21" i="1251"/>
  <c r="J21" i="1251"/>
  <c r="I21" i="1251"/>
  <c r="H21" i="1251"/>
  <c r="G21" i="1251"/>
  <c r="F21" i="1251"/>
  <c r="E21" i="1251"/>
  <c r="D21" i="1251"/>
  <c r="C21" i="1251"/>
  <c r="B21" i="1251"/>
  <c r="S18" i="1251"/>
  <c r="T18" i="1251" s="1"/>
  <c r="S17" i="1251"/>
  <c r="T17" i="1251" s="1"/>
  <c r="S16" i="1251"/>
  <c r="T16" i="1251" s="1"/>
  <c r="S15" i="1251"/>
  <c r="T15" i="1251" s="1"/>
  <c r="S14" i="1251"/>
  <c r="T14" i="1251" s="1"/>
  <c r="S13" i="1251"/>
  <c r="T13" i="1251" s="1"/>
  <c r="S12" i="1251"/>
  <c r="T12" i="1251" s="1"/>
  <c r="S11" i="1251"/>
  <c r="T11" i="1251" s="1"/>
  <c r="S10" i="1251"/>
  <c r="T10" i="1251" s="1"/>
  <c r="S9" i="1251"/>
  <c r="T9" i="1251" s="1"/>
  <c r="S8" i="1251"/>
  <c r="T8" i="1251" s="1"/>
  <c r="S7" i="1251"/>
  <c r="T7" i="1251" s="1"/>
  <c r="S6" i="1251"/>
  <c r="S21" i="1251" s="1"/>
  <c r="I95" i="1250"/>
  <c r="H95" i="1250"/>
  <c r="G95" i="1250"/>
  <c r="F95" i="1250"/>
  <c r="E95" i="1250"/>
  <c r="D95" i="1250"/>
  <c r="C95" i="1250"/>
  <c r="B95" i="1250"/>
  <c r="I89" i="1250"/>
  <c r="H89" i="1250"/>
  <c r="G89" i="1250"/>
  <c r="F89" i="1250"/>
  <c r="E89" i="1250"/>
  <c r="D89" i="1250"/>
  <c r="C89" i="1250"/>
  <c r="B89" i="1250"/>
  <c r="I84" i="1250"/>
  <c r="H84" i="1250"/>
  <c r="G84" i="1250"/>
  <c r="F84" i="1250"/>
  <c r="E84" i="1250"/>
  <c r="D84" i="1250"/>
  <c r="C84" i="1250"/>
  <c r="B84" i="1250"/>
  <c r="I72" i="1250"/>
  <c r="H72" i="1250"/>
  <c r="G72" i="1250"/>
  <c r="F72" i="1250"/>
  <c r="E72" i="1250"/>
  <c r="D72" i="1250"/>
  <c r="C72" i="1250"/>
  <c r="B72" i="1250"/>
  <c r="J39" i="1250"/>
  <c r="I39" i="1250"/>
  <c r="H39" i="1250"/>
  <c r="G39" i="1250"/>
  <c r="F39" i="1250"/>
  <c r="E39" i="1250"/>
  <c r="D39" i="1250"/>
  <c r="C39" i="1250"/>
  <c r="B39" i="1250"/>
  <c r="K38" i="1250"/>
  <c r="K39" i="1250" s="1"/>
  <c r="K37" i="1250"/>
  <c r="K33" i="1250"/>
  <c r="J33" i="1250"/>
  <c r="I33" i="1250"/>
  <c r="H33" i="1250"/>
  <c r="G33" i="1250"/>
  <c r="F33" i="1250"/>
  <c r="E33" i="1250"/>
  <c r="D33" i="1250"/>
  <c r="C33" i="1250"/>
  <c r="B33" i="1250"/>
  <c r="K32" i="1250"/>
  <c r="K31" i="1250"/>
  <c r="I28" i="1250"/>
  <c r="H28" i="1250"/>
  <c r="G28" i="1250"/>
  <c r="F28" i="1250"/>
  <c r="E28" i="1250"/>
  <c r="D28" i="1250"/>
  <c r="C28" i="1250"/>
  <c r="B28" i="1250"/>
  <c r="K27" i="1250"/>
  <c r="K28" i="1250" s="1"/>
  <c r="K26" i="1250"/>
  <c r="K23" i="1250"/>
  <c r="K22" i="1250"/>
  <c r="K21" i="1250"/>
  <c r="K16" i="1250" s="1"/>
  <c r="K20" i="1250"/>
  <c r="K19" i="1250"/>
  <c r="K18" i="1250"/>
  <c r="K17" i="1250"/>
  <c r="J16" i="1250"/>
  <c r="I16" i="1250"/>
  <c r="H16" i="1250"/>
  <c r="G16" i="1250"/>
  <c r="F16" i="1250"/>
  <c r="E16" i="1250"/>
  <c r="D16" i="1250"/>
  <c r="C16" i="1250"/>
  <c r="B16" i="1250"/>
  <c r="K15" i="1250"/>
  <c r="K14" i="1250"/>
  <c r="K13" i="1250"/>
  <c r="K12" i="1250"/>
  <c r="K11" i="1250"/>
  <c r="K10" i="1250"/>
  <c r="K9" i="1250"/>
  <c r="K8" i="1250"/>
  <c r="K7" i="1250"/>
  <c r="K6" i="1250"/>
  <c r="C9" i="1252" l="1"/>
  <c r="T6" i="1251"/>
  <c r="T21" i="1251" s="1"/>
  <c r="S23" i="1251"/>
  <c r="T23" i="1251" s="1"/>
  <c r="C8" i="1252"/>
  <c r="C10" i="1252"/>
  <c r="H12" i="1248" l="1"/>
  <c r="D12" i="1248"/>
  <c r="G11" i="1248"/>
  <c r="I12" i="1248" s="1"/>
  <c r="I11" i="1248" s="1"/>
  <c r="F11" i="1248"/>
  <c r="D11" i="1248"/>
  <c r="C11" i="1248"/>
  <c r="B11" i="1248"/>
  <c r="I10" i="1248"/>
  <c r="H10" i="1248"/>
  <c r="D10" i="1248"/>
  <c r="I9" i="1248"/>
  <c r="H9" i="1248"/>
  <c r="D9" i="1248"/>
  <c r="I8" i="1248"/>
  <c r="H8" i="1248"/>
  <c r="D8" i="1248"/>
  <c r="I7" i="1248"/>
  <c r="I6" i="1248" s="1"/>
  <c r="H7" i="1248"/>
  <c r="D7" i="1248"/>
  <c r="G6" i="1248"/>
  <c r="H6" i="1248" s="1"/>
  <c r="F6" i="1248"/>
  <c r="C6" i="1248"/>
  <c r="D6" i="1248" s="1"/>
  <c r="B6" i="1248"/>
  <c r="G136" i="1247"/>
  <c r="F136" i="1247"/>
  <c r="C136" i="1247"/>
  <c r="B136" i="1247"/>
  <c r="G134" i="1247"/>
  <c r="F134" i="1247"/>
  <c r="C134" i="1247"/>
  <c r="B134" i="1247"/>
  <c r="I133" i="1247"/>
  <c r="I132" i="1247" s="1"/>
  <c r="H133" i="1247"/>
  <c r="D133" i="1247"/>
  <c r="G132" i="1247"/>
  <c r="H132" i="1247" s="1"/>
  <c r="F132" i="1247"/>
  <c r="C132" i="1247"/>
  <c r="D132" i="1247" s="1"/>
  <c r="B132" i="1247"/>
  <c r="I131" i="1247"/>
  <c r="I130" i="1247" s="1"/>
  <c r="G130" i="1247"/>
  <c r="F130" i="1247"/>
  <c r="C130" i="1247"/>
  <c r="B130" i="1247"/>
  <c r="H129" i="1247"/>
  <c r="G128" i="1247"/>
  <c r="I129" i="1247" s="1"/>
  <c r="I128" i="1247" s="1"/>
  <c r="F128" i="1247"/>
  <c r="C128" i="1247"/>
  <c r="B128" i="1247"/>
  <c r="H127" i="1247"/>
  <c r="D127" i="1247"/>
  <c r="G126" i="1247"/>
  <c r="I127" i="1247" s="1"/>
  <c r="I126" i="1247" s="1"/>
  <c r="F126" i="1247"/>
  <c r="C126" i="1247"/>
  <c r="D126" i="1247" s="1"/>
  <c r="B126" i="1247"/>
  <c r="H125" i="1247"/>
  <c r="D125" i="1247"/>
  <c r="G124" i="1247"/>
  <c r="I125" i="1247" s="1"/>
  <c r="I124" i="1247" s="1"/>
  <c r="F124" i="1247"/>
  <c r="C124" i="1247"/>
  <c r="D124" i="1247" s="1"/>
  <c r="B124" i="1247"/>
  <c r="H121" i="1247"/>
  <c r="D121" i="1247"/>
  <c r="G120" i="1247"/>
  <c r="I122" i="1247" s="1"/>
  <c r="F120" i="1247"/>
  <c r="C120" i="1247"/>
  <c r="D120" i="1247" s="1"/>
  <c r="B120" i="1247"/>
  <c r="H119" i="1247"/>
  <c r="G118" i="1247"/>
  <c r="I119" i="1247" s="1"/>
  <c r="I118" i="1247" s="1"/>
  <c r="F118" i="1247"/>
  <c r="C118" i="1247"/>
  <c r="B118" i="1247"/>
  <c r="H117" i="1247"/>
  <c r="G116" i="1247"/>
  <c r="I117" i="1247" s="1"/>
  <c r="I116" i="1247" s="1"/>
  <c r="F116" i="1247"/>
  <c r="C116" i="1247"/>
  <c r="B116" i="1247"/>
  <c r="H114" i="1247"/>
  <c r="D114" i="1247"/>
  <c r="G113" i="1247"/>
  <c r="H113" i="1247" s="1"/>
  <c r="F113" i="1247"/>
  <c r="C113" i="1247"/>
  <c r="D113" i="1247" s="1"/>
  <c r="B113" i="1247"/>
  <c r="I112" i="1247"/>
  <c r="I111" i="1247"/>
  <c r="H111" i="1247"/>
  <c r="D111" i="1247"/>
  <c r="H110" i="1247"/>
  <c r="G109" i="1247"/>
  <c r="I110" i="1247" s="1"/>
  <c r="I109" i="1247" s="1"/>
  <c r="F109" i="1247"/>
  <c r="C109" i="1247"/>
  <c r="D109" i="1247" s="1"/>
  <c r="B109" i="1247"/>
  <c r="H108" i="1247"/>
  <c r="D108" i="1247"/>
  <c r="H107" i="1247"/>
  <c r="D107" i="1247"/>
  <c r="G106" i="1247"/>
  <c r="F106" i="1247"/>
  <c r="C106" i="1247"/>
  <c r="D106" i="1247" s="1"/>
  <c r="B106" i="1247"/>
  <c r="H105" i="1247"/>
  <c r="H104" i="1247"/>
  <c r="D104" i="1247"/>
  <c r="H103" i="1247"/>
  <c r="D103" i="1247"/>
  <c r="G102" i="1247"/>
  <c r="I105" i="1247" s="1"/>
  <c r="F102" i="1247"/>
  <c r="C102" i="1247"/>
  <c r="B102" i="1247"/>
  <c r="I101" i="1247"/>
  <c r="I100" i="1247" s="1"/>
  <c r="H101" i="1247"/>
  <c r="D101" i="1247"/>
  <c r="G100" i="1247"/>
  <c r="H100" i="1247" s="1"/>
  <c r="F100" i="1247"/>
  <c r="C100" i="1247"/>
  <c r="D100" i="1247" s="1"/>
  <c r="B100" i="1247"/>
  <c r="H99" i="1247"/>
  <c r="D99" i="1247"/>
  <c r="I98" i="1247"/>
  <c r="H98" i="1247"/>
  <c r="D98" i="1247"/>
  <c r="I97" i="1247"/>
  <c r="H97" i="1247"/>
  <c r="D97" i="1247"/>
  <c r="I96" i="1247"/>
  <c r="H96" i="1247"/>
  <c r="D96" i="1247"/>
  <c r="G95" i="1247"/>
  <c r="H95" i="1247" s="1"/>
  <c r="F95" i="1247"/>
  <c r="C95" i="1247"/>
  <c r="D95" i="1247" s="1"/>
  <c r="B95" i="1247"/>
  <c r="H93" i="1247"/>
  <c r="D93" i="1247"/>
  <c r="H92" i="1247"/>
  <c r="H91" i="1247"/>
  <c r="G90" i="1247"/>
  <c r="F90" i="1247"/>
  <c r="D90" i="1247"/>
  <c r="C90" i="1247"/>
  <c r="B90" i="1247"/>
  <c r="H89" i="1247"/>
  <c r="D89" i="1247"/>
  <c r="G88" i="1247"/>
  <c r="I89" i="1247" s="1"/>
  <c r="I88" i="1247" s="1"/>
  <c r="F88" i="1247"/>
  <c r="C88" i="1247"/>
  <c r="D88" i="1247" s="1"/>
  <c r="B88" i="1247"/>
  <c r="H86" i="1247"/>
  <c r="D86" i="1247"/>
  <c r="G85" i="1247"/>
  <c r="F85" i="1247"/>
  <c r="C85" i="1247"/>
  <c r="D85" i="1247" s="1"/>
  <c r="B85" i="1247"/>
  <c r="G83" i="1247"/>
  <c r="F83" i="1247"/>
  <c r="C83" i="1247"/>
  <c r="B83" i="1247"/>
  <c r="H80" i="1247"/>
  <c r="D80" i="1247"/>
  <c r="I79" i="1247"/>
  <c r="H79" i="1247"/>
  <c r="D79" i="1247"/>
  <c r="I78" i="1247"/>
  <c r="H78" i="1247"/>
  <c r="D78" i="1247"/>
  <c r="I77" i="1247"/>
  <c r="H77" i="1247"/>
  <c r="H76" i="1247"/>
  <c r="D76" i="1247"/>
  <c r="G75" i="1247"/>
  <c r="I76" i="1247" s="1"/>
  <c r="F75" i="1247"/>
  <c r="D75" i="1247"/>
  <c r="C75" i="1247"/>
  <c r="B75" i="1247"/>
  <c r="I74" i="1247"/>
  <c r="H74" i="1247"/>
  <c r="D74" i="1247"/>
  <c r="I73" i="1247"/>
  <c r="H73" i="1247"/>
  <c r="D73" i="1247"/>
  <c r="I72" i="1247"/>
  <c r="H72" i="1247"/>
  <c r="D72" i="1247"/>
  <c r="I71" i="1247"/>
  <c r="G71" i="1247"/>
  <c r="H71" i="1247" s="1"/>
  <c r="F71" i="1247"/>
  <c r="C71" i="1247"/>
  <c r="D71" i="1247" s="1"/>
  <c r="B71" i="1247"/>
  <c r="H70" i="1247"/>
  <c r="H69" i="1247"/>
  <c r="D69" i="1247"/>
  <c r="H68" i="1247"/>
  <c r="D68" i="1247"/>
  <c r="G67" i="1247"/>
  <c r="I70" i="1247" s="1"/>
  <c r="F67" i="1247"/>
  <c r="C67" i="1247"/>
  <c r="D67" i="1247" s="1"/>
  <c r="B67" i="1247"/>
  <c r="H66" i="1247"/>
  <c r="D66" i="1247"/>
  <c r="I65" i="1247"/>
  <c r="H65" i="1247"/>
  <c r="D65" i="1247"/>
  <c r="I64" i="1247"/>
  <c r="H64" i="1247"/>
  <c r="D64" i="1247"/>
  <c r="I63" i="1247"/>
  <c r="H63" i="1247"/>
  <c r="D63" i="1247"/>
  <c r="I62" i="1247"/>
  <c r="H62" i="1247"/>
  <c r="D62" i="1247"/>
  <c r="I61" i="1247"/>
  <c r="H61" i="1247"/>
  <c r="D61" i="1247"/>
  <c r="G60" i="1247"/>
  <c r="H60" i="1247" s="1"/>
  <c r="F60" i="1247"/>
  <c r="C60" i="1247"/>
  <c r="D60" i="1247" s="1"/>
  <c r="B60" i="1247"/>
  <c r="H59" i="1247"/>
  <c r="D59" i="1247"/>
  <c r="G58" i="1247"/>
  <c r="I59" i="1247" s="1"/>
  <c r="I58" i="1247" s="1"/>
  <c r="F58" i="1247"/>
  <c r="C58" i="1247"/>
  <c r="D58" i="1247" s="1"/>
  <c r="B58" i="1247"/>
  <c r="I57" i="1247"/>
  <c r="I56" i="1247"/>
  <c r="H56" i="1247"/>
  <c r="D56" i="1247"/>
  <c r="H55" i="1247"/>
  <c r="D55" i="1247"/>
  <c r="H54" i="1247"/>
  <c r="D54" i="1247"/>
  <c r="H53" i="1247"/>
  <c r="D53" i="1247"/>
  <c r="G52" i="1247"/>
  <c r="I55" i="1247" s="1"/>
  <c r="F52" i="1247"/>
  <c r="C52" i="1247"/>
  <c r="D52" i="1247" s="1"/>
  <c r="B52" i="1247"/>
  <c r="I51" i="1247"/>
  <c r="H51" i="1247"/>
  <c r="D51" i="1247"/>
  <c r="I50" i="1247"/>
  <c r="H50" i="1247"/>
  <c r="H49" i="1247"/>
  <c r="D49" i="1247"/>
  <c r="H48" i="1247"/>
  <c r="D48" i="1247"/>
  <c r="H47" i="1247"/>
  <c r="D47" i="1247"/>
  <c r="G46" i="1247"/>
  <c r="I49" i="1247" s="1"/>
  <c r="F46" i="1247"/>
  <c r="C46" i="1247"/>
  <c r="B46" i="1247"/>
  <c r="D46" i="1247" s="1"/>
  <c r="I44" i="1247"/>
  <c r="H44" i="1247"/>
  <c r="D44" i="1247"/>
  <c r="H43" i="1247"/>
  <c r="G42" i="1247"/>
  <c r="I43" i="1247" s="1"/>
  <c r="F42" i="1247"/>
  <c r="C42" i="1247"/>
  <c r="D42" i="1247" s="1"/>
  <c r="B42" i="1247"/>
  <c r="H41" i="1247"/>
  <c r="D41" i="1247"/>
  <c r="I40" i="1247"/>
  <c r="H40" i="1247"/>
  <c r="D40" i="1247"/>
  <c r="I39" i="1247"/>
  <c r="H39" i="1247"/>
  <c r="D39" i="1247"/>
  <c r="I38" i="1247"/>
  <c r="H38" i="1247"/>
  <c r="D38" i="1247"/>
  <c r="H37" i="1247"/>
  <c r="D37" i="1247"/>
  <c r="I36" i="1247"/>
  <c r="H36" i="1247"/>
  <c r="D36" i="1247"/>
  <c r="G35" i="1247"/>
  <c r="I37" i="1247" s="1"/>
  <c r="F35" i="1247"/>
  <c r="C35" i="1247"/>
  <c r="D35" i="1247" s="1"/>
  <c r="B35" i="1247"/>
  <c r="H34" i="1247"/>
  <c r="D34" i="1247"/>
  <c r="I33" i="1247"/>
  <c r="H33" i="1247"/>
  <c r="I32" i="1247"/>
  <c r="H32" i="1247"/>
  <c r="D32" i="1247"/>
  <c r="H31" i="1247"/>
  <c r="D31" i="1247"/>
  <c r="H30" i="1247"/>
  <c r="D30" i="1247"/>
  <c r="H29" i="1247"/>
  <c r="D29" i="1247"/>
  <c r="H28" i="1247"/>
  <c r="D28" i="1247"/>
  <c r="G27" i="1247"/>
  <c r="I31" i="1247" s="1"/>
  <c r="F27" i="1247"/>
  <c r="C27" i="1247"/>
  <c r="D27" i="1247" s="1"/>
  <c r="B27" i="1247"/>
  <c r="H23" i="1247"/>
  <c r="H22" i="1247"/>
  <c r="D22" i="1247"/>
  <c r="H21" i="1247"/>
  <c r="D21" i="1247"/>
  <c r="G20" i="1247"/>
  <c r="I24" i="1247" s="1"/>
  <c r="F20" i="1247"/>
  <c r="C20" i="1247"/>
  <c r="B20" i="1247"/>
  <c r="D20" i="1247" s="1"/>
  <c r="I19" i="1247"/>
  <c r="H19" i="1247"/>
  <c r="D19" i="1247"/>
  <c r="H18" i="1247"/>
  <c r="D18" i="1247"/>
  <c r="H17" i="1247"/>
  <c r="D17" i="1247"/>
  <c r="H16" i="1247"/>
  <c r="D16" i="1247"/>
  <c r="H15" i="1247"/>
  <c r="D15" i="1247"/>
  <c r="G14" i="1247"/>
  <c r="I18" i="1247" s="1"/>
  <c r="F14" i="1247"/>
  <c r="C14" i="1247"/>
  <c r="B14" i="1247"/>
  <c r="I13" i="1247"/>
  <c r="I12" i="1247" s="1"/>
  <c r="H13" i="1247"/>
  <c r="D13" i="1247"/>
  <c r="G12" i="1247"/>
  <c r="H12" i="1247" s="1"/>
  <c r="F12" i="1247"/>
  <c r="C12" i="1247"/>
  <c r="D12" i="1247" s="1"/>
  <c r="B12" i="1247"/>
  <c r="H11" i="1247"/>
  <c r="D11" i="1247"/>
  <c r="I10" i="1247"/>
  <c r="H10" i="1247"/>
  <c r="D10" i="1247"/>
  <c r="I9" i="1247"/>
  <c r="H9" i="1247"/>
  <c r="D9" i="1247"/>
  <c r="I8" i="1247"/>
  <c r="H8" i="1247"/>
  <c r="D8" i="1247"/>
  <c r="H7" i="1247"/>
  <c r="D7" i="1247"/>
  <c r="G6" i="1247"/>
  <c r="I7" i="1247" s="1"/>
  <c r="F6" i="1247"/>
  <c r="C6" i="1247"/>
  <c r="D6" i="1247" s="1"/>
  <c r="B6" i="1247"/>
  <c r="H43" i="1246"/>
  <c r="D43" i="1246"/>
  <c r="H42" i="1246"/>
  <c r="D42" i="1246"/>
  <c r="G41" i="1246"/>
  <c r="F41" i="1246"/>
  <c r="C41" i="1246"/>
  <c r="D41" i="1246" s="1"/>
  <c r="B41" i="1246"/>
  <c r="H38" i="1246"/>
  <c r="D38" i="1246"/>
  <c r="H36" i="1246"/>
  <c r="H35" i="1246"/>
  <c r="D35" i="1246"/>
  <c r="I34" i="1246"/>
  <c r="H34" i="1246"/>
  <c r="D34" i="1246"/>
  <c r="I33" i="1246"/>
  <c r="H33" i="1246"/>
  <c r="D33" i="1246"/>
  <c r="I32" i="1246"/>
  <c r="H32" i="1246"/>
  <c r="H31" i="1246"/>
  <c r="H30" i="1246"/>
  <c r="D30" i="1246"/>
  <c r="H29" i="1246"/>
  <c r="D29" i="1246"/>
  <c r="H28" i="1246"/>
  <c r="D28" i="1246"/>
  <c r="H27" i="1246"/>
  <c r="D27" i="1246"/>
  <c r="H26" i="1246"/>
  <c r="D26" i="1246"/>
  <c r="I25" i="1246"/>
  <c r="H25" i="1246"/>
  <c r="D25" i="1246"/>
  <c r="H24" i="1246"/>
  <c r="D24" i="1246"/>
  <c r="H23" i="1246"/>
  <c r="D23" i="1246"/>
  <c r="H22" i="1246"/>
  <c r="D22" i="1246"/>
  <c r="H20" i="1246"/>
  <c r="D20" i="1246"/>
  <c r="I19" i="1246"/>
  <c r="H19" i="1246"/>
  <c r="D19" i="1246"/>
  <c r="I18" i="1246"/>
  <c r="H18" i="1246"/>
  <c r="D18" i="1246"/>
  <c r="H17" i="1246"/>
  <c r="D17" i="1246"/>
  <c r="H16" i="1246"/>
  <c r="D16" i="1246"/>
  <c r="H15" i="1246"/>
  <c r="D15" i="1246"/>
  <c r="H14" i="1246"/>
  <c r="D14" i="1246"/>
  <c r="H13" i="1246"/>
  <c r="D13" i="1246"/>
  <c r="H12" i="1246"/>
  <c r="D12" i="1246"/>
  <c r="I11" i="1246"/>
  <c r="H11" i="1246"/>
  <c r="D11" i="1246"/>
  <c r="H10" i="1246"/>
  <c r="D10" i="1246"/>
  <c r="H9" i="1246"/>
  <c r="D9" i="1246"/>
  <c r="H8" i="1246"/>
  <c r="D8" i="1246"/>
  <c r="H7" i="1246"/>
  <c r="D7" i="1246"/>
  <c r="G6" i="1246"/>
  <c r="I17" i="1246" s="1"/>
  <c r="F6" i="1246"/>
  <c r="H6" i="1246" s="1"/>
  <c r="C6" i="1246"/>
  <c r="D6" i="1246" s="1"/>
  <c r="B6" i="1246"/>
  <c r="I42" i="1246" l="1"/>
  <c r="I41" i="1246" s="1"/>
  <c r="I43" i="1246"/>
  <c r="H41" i="1246"/>
  <c r="I87" i="1247"/>
  <c r="I86" i="1247"/>
  <c r="I85" i="1247" s="1"/>
  <c r="I6" i="1247"/>
  <c r="D14" i="1247"/>
  <c r="I95" i="1247"/>
  <c r="I107" i="1247"/>
  <c r="I108" i="1247"/>
  <c r="I75" i="1247"/>
  <c r="I91" i="1247"/>
  <c r="I93" i="1247"/>
  <c r="I92" i="1247"/>
  <c r="H90" i="1247"/>
  <c r="H106" i="1247"/>
  <c r="H85" i="1247"/>
  <c r="D102" i="1247"/>
  <c r="I35" i="1247"/>
  <c r="I42" i="1247"/>
  <c r="H128" i="1247"/>
  <c r="I12" i="1246"/>
  <c r="I26" i="1246"/>
  <c r="H27" i="1247"/>
  <c r="H67" i="1247"/>
  <c r="H118" i="1247"/>
  <c r="H124" i="1247"/>
  <c r="H102" i="1247"/>
  <c r="I13" i="1246"/>
  <c r="I27" i="1246"/>
  <c r="H20" i="1247"/>
  <c r="I28" i="1247"/>
  <c r="I27" i="1247" s="1"/>
  <c r="H46" i="1247"/>
  <c r="I68" i="1247"/>
  <c r="I67" i="1247" s="1"/>
  <c r="I7" i="1246"/>
  <c r="I21" i="1246"/>
  <c r="I35" i="1246"/>
  <c r="H52" i="1247"/>
  <c r="H58" i="1247"/>
  <c r="I14" i="1246"/>
  <c r="I28" i="1246"/>
  <c r="I11" i="1247"/>
  <c r="I15" i="1247"/>
  <c r="I41" i="1247"/>
  <c r="I80" i="1247"/>
  <c r="I99" i="1247"/>
  <c r="I103" i="1247"/>
  <c r="I36" i="1246"/>
  <c r="I29" i="1247"/>
  <c r="H35" i="1247"/>
  <c r="I69" i="1247"/>
  <c r="I114" i="1247"/>
  <c r="I113" i="1247" s="1"/>
  <c r="I22" i="1246"/>
  <c r="I37" i="1246"/>
  <c r="I21" i="1247"/>
  <c r="I20" i="1247" s="1"/>
  <c r="I47" i="1247"/>
  <c r="I46" i="1247" s="1"/>
  <c r="I15" i="1246"/>
  <c r="I29" i="1246"/>
  <c r="I16" i="1247"/>
  <c r="H88" i="1247"/>
  <c r="H120" i="1247"/>
  <c r="H126" i="1247"/>
  <c r="I38" i="1246"/>
  <c r="I34" i="1247"/>
  <c r="H14" i="1247"/>
  <c r="I20" i="1246"/>
  <c r="I8" i="1246"/>
  <c r="I53" i="1247"/>
  <c r="I52" i="1247" s="1"/>
  <c r="I104" i="1247"/>
  <c r="H6" i="1247"/>
  <c r="I30" i="1247"/>
  <c r="H109" i="1247"/>
  <c r="I9" i="1246"/>
  <c r="I23" i="1246"/>
  <c r="I22" i="1247"/>
  <c r="I48" i="1247"/>
  <c r="H75" i="1247"/>
  <c r="H11" i="1248"/>
  <c r="I16" i="1246"/>
  <c r="I30" i="1246"/>
  <c r="I17" i="1247"/>
  <c r="H42" i="1247"/>
  <c r="I54" i="1247"/>
  <c r="I84" i="1247"/>
  <c r="I83" i="1247" s="1"/>
  <c r="H116" i="1247"/>
  <c r="I23" i="1247"/>
  <c r="I121" i="1247"/>
  <c r="I120" i="1247" s="1"/>
  <c r="I10" i="1246"/>
  <c r="I24" i="1246"/>
  <c r="I31" i="1246"/>
  <c r="I66" i="1247"/>
  <c r="I60" i="1247" s="1"/>
  <c r="I6" i="1246" l="1"/>
  <c r="I90" i="1247"/>
  <c r="I102" i="1247"/>
  <c r="I14" i="1247"/>
  <c r="I106" i="1247"/>
  <c r="I74" i="910" l="1"/>
  <c r="L87" i="864" l="1"/>
</calcChain>
</file>

<file path=xl/sharedStrings.xml><?xml version="1.0" encoding="utf-8"?>
<sst xmlns="http://schemas.openxmlformats.org/spreadsheetml/2006/main" count="2483" uniqueCount="942">
  <si>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</si>
  <si>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</si>
  <si>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</si>
  <si>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</si>
  <si>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</si>
  <si>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</si>
  <si>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</si>
  <si>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</si>
  <si>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</si>
  <si>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</si>
  <si>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</si>
  <si>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</si>
  <si>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</si>
  <si>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</si>
  <si>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</si>
  <si>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</si>
  <si>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</si>
  <si>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</si>
  <si>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</si>
  <si>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</si>
  <si>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</si>
  <si>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</si>
  <si>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</si>
  <si>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</si>
  <si>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</si>
  <si>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</si>
  <si>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</si>
  <si>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</si>
  <si>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</si>
  <si>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</si>
  <si>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</si>
  <si>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</si>
  <si>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</si>
  <si>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</si>
  <si>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</si>
  <si>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</si>
  <si>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</si>
  <si>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</si>
  <si>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</si>
  <si>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</si>
  <si>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</si>
  <si>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</si>
  <si>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</si>
  <si>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</si>
  <si>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</si>
  <si>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</si>
  <si>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</si>
  <si>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</si>
  <si>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</si>
  <si>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</si>
  <si>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</si>
  <si>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</si>
  <si>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</si>
  <si>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</si>
  <si>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</si>
  <si>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</si>
  <si>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</si>
  <si>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</si>
  <si>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</si>
  <si>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</si>
  <si>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</si>
  <si>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</si>
  <si>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</si>
  <si>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</si>
  <si>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</si>
  <si>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</si>
  <si>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</si>
  <si>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</si>
  <si>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</si>
  <si>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</si>
  <si>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</si>
  <si>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</si>
  <si>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</si>
  <si>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</si>
  <si>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</si>
  <si>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</si>
  <si>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</si>
  <si>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</si>
  <si>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</si>
  <si>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</si>
  <si>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</si>
  <si>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</si>
  <si>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</si>
  <si>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</si>
  <si>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</si>
  <si>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</si>
  <si>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</si>
  <si>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</si>
  <si>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</si>
  <si>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</si>
  <si>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</si>
  <si>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</si>
  <si>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</si>
  <si>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</si>
  <si>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</si>
  <si>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</si>
  <si>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</si>
  <si>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Minera Chinalco Perú S.A.</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</si>
  <si>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</si>
  <si>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</si>
  <si>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</si>
  <si>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</si>
  <si>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</si>
  <si>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</si>
  <si>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</si>
  <si>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</si>
  <si>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</si>
  <si>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</si>
  <si>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</si>
  <si>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</si>
  <si>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</si>
  <si>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</si>
  <si>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</si>
  <si>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</si>
  <si>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</si>
  <si>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</si>
  <si>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</si>
  <si>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</si>
  <si>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</si>
  <si>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</si>
  <si>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</si>
  <si>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</si>
  <si>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</si>
  <si>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</si>
  <si>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</si>
  <si>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</si>
  <si>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</si>
  <si>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</si>
  <si>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</si>
  <si>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</si>
  <si>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</si>
  <si>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</si>
  <si>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</si>
  <si>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</si>
  <si>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</si>
  <si>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</si>
  <si>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</si>
  <si>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</si>
  <si>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</si>
  <si>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</si>
  <si>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</si>
  <si>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</si>
  <si>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</si>
  <si>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</si>
  <si>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</si>
  <si>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</si>
  <si>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</si>
  <si>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</si>
  <si>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</si>
  <si>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II</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</si>
  <si>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</si>
  <si>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</si>
  <si>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</si>
  <si>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</si>
  <si>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</si>
  <si>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</si>
  <si>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</si>
  <si>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</si>
  <si>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</si>
  <si>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</si>
  <si>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</si>
  <si>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</si>
  <si>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</si>
  <si>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</si>
  <si>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</si>
  <si>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</si>
  <si>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</si>
  <si>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Reposición Tantahuatay</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</si>
  <si>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</si>
  <si>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</si>
  <si>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</si>
  <si>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</si>
  <si>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</si>
  <si>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</si>
  <si>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</si>
  <si>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</si>
  <si>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</si>
  <si>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</si>
  <si>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</si>
  <si>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</si>
  <si>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</si>
  <si>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</si>
  <si>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</si>
  <si>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</si>
  <si>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</si>
  <si>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</si>
  <si>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</si>
  <si>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</si>
  <si>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</si>
  <si>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</si>
  <si>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</si>
  <si>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</si>
  <si>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</si>
  <si>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</si>
  <si>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</si>
  <si>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</si>
  <si>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</si>
  <si>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</si>
  <si>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</si>
  <si>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</si>
  <si>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</si>
  <si>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</si>
  <si>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</si>
  <si>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</si>
  <si>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</si>
  <si>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</si>
  <si>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</si>
  <si>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</si>
  <si>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</si>
  <si>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</si>
  <si>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</si>
  <si>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</si>
  <si>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</si>
  <si>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</si>
  <si>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</si>
  <si>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</si>
  <si>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</si>
  <si>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Ampliación Toromocho (Fase II)</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</si>
  <si>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</si>
  <si>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</si>
  <si>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</si>
  <si>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</si>
  <si>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</si>
  <si>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</si>
  <si>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</si>
  <si>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</si>
  <si>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</si>
  <si>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</si>
  <si>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</si>
  <si>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</si>
  <si>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</si>
  <si>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</si>
  <si>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</si>
  <si>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</si>
  <si>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</si>
  <si>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</si>
  <si>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</si>
  <si>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</si>
  <si>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</si>
  <si>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</si>
  <si>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</si>
  <si>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</si>
  <si>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</si>
  <si>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</si>
  <si>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</si>
  <si>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</si>
  <si>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</si>
  <si>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</si>
  <si>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</si>
  <si>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</si>
  <si>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</si>
  <si>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</si>
  <si>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</si>
  <si>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</si>
  <si>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</si>
  <si>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</si>
  <si>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</si>
  <si>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</si>
  <si>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</si>
  <si>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</si>
  <si>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</si>
  <si>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</si>
  <si>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</si>
  <si>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</si>
  <si>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</si>
  <si>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</si>
  <si>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</si>
  <si>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</si>
  <si>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</si>
  <si>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</si>
  <si>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</si>
  <si>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</si>
  <si>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</si>
  <si>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</si>
  <si>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</si>
  <si>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</si>
  <si>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</si>
  <si>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</si>
  <si>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</si>
  <si>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</si>
  <si>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</si>
  <si>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</si>
  <si>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</si>
  <si>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</si>
  <si>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</si>
  <si>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</si>
  <si>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</si>
  <si>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</si>
  <si>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</si>
  <si>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</si>
  <si>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</si>
  <si>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</si>
  <si>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</si>
  <si>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</si>
  <si>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</si>
  <si>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</si>
  <si>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</si>
  <si>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</si>
  <si>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</si>
  <si>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</si>
  <si>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</si>
  <si>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</si>
  <si>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</si>
  <si>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</si>
  <si>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</si>
  <si>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</si>
  <si>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</si>
  <si>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</si>
  <si>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</si>
  <si>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</si>
  <si>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</si>
  <si>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</si>
  <si>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</si>
  <si>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</si>
  <si>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</si>
  <si>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</si>
  <si>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</si>
  <si>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</si>
  <si>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</si>
  <si>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</si>
  <si>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EMPRESA MINERA LOS QUENUALES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</si>
  <si>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</si>
  <si>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</si>
  <si>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</si>
  <si>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</si>
  <si>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</si>
  <si>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</si>
  <si>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</si>
  <si>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</si>
  <si>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</si>
  <si>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</si>
  <si>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</si>
  <si>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</si>
  <si>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</si>
  <si>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</si>
  <si>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</si>
  <si>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</si>
  <si>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</si>
  <si>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</si>
  <si>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</si>
  <si>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</si>
  <si>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</si>
  <si>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</si>
  <si>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</si>
  <si>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</si>
  <si>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</si>
  <si>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</si>
  <si>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</si>
  <si>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</si>
  <si>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</si>
  <si>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</si>
  <si>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</si>
  <si>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</si>
  <si>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</si>
  <si>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</si>
  <si>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</si>
  <si>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</si>
  <si>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</si>
  <si>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</si>
  <si>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</si>
  <si>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</si>
  <si>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</si>
  <si>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</si>
  <si>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</si>
  <si>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</si>
  <si>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</si>
  <si>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</si>
  <si>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</si>
  <si>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</si>
  <si>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</si>
  <si>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</si>
  <si>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</si>
  <si>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</si>
  <si>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</si>
  <si>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</si>
  <si>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SEP</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</si>
  <si>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</si>
  <si>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</si>
  <si>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</si>
  <si>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</si>
  <si>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</si>
  <si>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</si>
  <si>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</si>
  <si>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</si>
  <si>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</si>
  <si>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</si>
  <si>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</si>
  <si>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</si>
  <si>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</si>
  <si>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</si>
  <si>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</si>
  <si>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</si>
  <si>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</si>
  <si>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</si>
  <si>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</si>
  <si>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</si>
  <si>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</si>
  <si>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</si>
  <si>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</si>
  <si>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</si>
  <si>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</si>
  <si>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</si>
  <si>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</si>
  <si>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</si>
  <si>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</si>
  <si>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</si>
  <si>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</si>
  <si>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</si>
  <si>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</si>
  <si>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</si>
  <si>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</si>
  <si>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</si>
  <si>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</si>
  <si>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</si>
  <si>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</si>
  <si>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</si>
  <si>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</si>
  <si>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</si>
  <si>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</si>
  <si>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</si>
  <si>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</si>
  <si>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</si>
  <si>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</si>
  <si>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</si>
  <si>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</si>
  <si>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</si>
  <si>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</si>
  <si>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</si>
  <si>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</si>
  <si>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</si>
  <si>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</si>
  <si>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</si>
  <si>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</si>
  <si>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</si>
  <si>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</si>
  <si>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</si>
  <si>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</si>
  <si>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</si>
  <si>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</si>
  <si>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</si>
  <si>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</si>
  <si>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 Tonelada métrica seca.
**Precio del compuesto Mn32%-Fe20%.
Nd: No disponible a la fecha.
Fuente: Bolsa de Metales de Londres, Standard &amp; Poor's Capital IQ. Elaborado por el Ministerio de Energía y Minas. 
Información disponible a la fecha de elaboración de este boletín.</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</si>
  <si>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</si>
  <si>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</si>
  <si>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</si>
  <si>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</si>
  <si>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</si>
  <si>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</si>
  <si>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Nd</t>
  </si>
  <si>
    <t>EL MOLLE VERDE S.A.C.</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</si>
  <si>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</si>
  <si>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</si>
  <si>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</si>
  <si>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</si>
  <si>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</si>
  <si>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</si>
  <si>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</si>
  <si>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</si>
  <si>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</si>
  <si>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</si>
  <si>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</si>
  <si>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</si>
  <si>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</si>
  <si>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</si>
  <si>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</si>
  <si>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</si>
  <si>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</si>
  <si>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</si>
  <si>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</si>
  <si>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</si>
  <si>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</si>
  <si>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</si>
  <si>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</si>
  <si>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</si>
  <si>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</si>
  <si>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</si>
  <si>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</si>
  <si>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</si>
  <si>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</si>
  <si>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</si>
  <si>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</si>
  <si>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</si>
  <si>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</si>
  <si>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</si>
  <si>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</si>
  <si>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</si>
  <si>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</si>
  <si>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</si>
  <si>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</si>
  <si>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</si>
  <si>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</si>
  <si>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</si>
  <si>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</si>
  <si>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</si>
  <si>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</si>
  <si>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</si>
  <si>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</si>
  <si>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</si>
  <si>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</si>
  <si>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</si>
  <si>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</si>
  <si>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</si>
  <si>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</si>
  <si>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</si>
  <si>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</si>
  <si>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</si>
  <si>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</si>
  <si>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</si>
  <si>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</si>
  <si>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</si>
  <si>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</si>
  <si>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</si>
  <si>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</si>
  <si>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</si>
  <si>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</si>
  <si>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</si>
  <si>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</si>
  <si>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COMPAÑIA MINERA MISKI MAYO S.R.L.</t>
  </si>
  <si>
    <t>PART. %</t>
  </si>
  <si>
    <t>TSI</t>
  </si>
  <si>
    <t>Tabla 07</t>
  </si>
  <si>
    <t>Tabla 08</t>
  </si>
  <si>
    <t>Tabla 09</t>
  </si>
  <si>
    <t>Fuente: Instituto Geológico Minero y Metalúrgico (INGEMMET)</t>
  </si>
  <si>
    <t>SOBREANDES S.A.C.</t>
  </si>
  <si>
    <t>EMPLEO SEGÚN GÉNERO Y TIPO DE EMPLEADOR</t>
  </si>
  <si>
    <t>UCAYALI</t>
  </si>
  <si>
    <t>Tabla 04</t>
  </si>
  <si>
    <t>EXTRACCIÓN MINERA NO METÁLICA Y CARBONÍFERA*</t>
  </si>
  <si>
    <t>RECURSO EXTRAÍDO</t>
  </si>
  <si>
    <t>VAR. %</t>
  </si>
  <si>
    <t>NO METÁLICO (TM)</t>
  </si>
  <si>
    <t>CALIZA / DOLOMITA</t>
  </si>
  <si>
    <t>FOSFATOS</t>
  </si>
  <si>
    <t>HORMIGÓN</t>
  </si>
  <si>
    <t>ARENA (GRUESA/FINA)</t>
  </si>
  <si>
    <t>CALCITA</t>
  </si>
  <si>
    <t>PIEDRA (CONSTRUCCIÓN)</t>
  </si>
  <si>
    <t>PUZOLANA</t>
  </si>
  <si>
    <t>SAL</t>
  </si>
  <si>
    <t>ARCILLAS</t>
  </si>
  <si>
    <t>CONCHUELAS</t>
  </si>
  <si>
    <t>ANDALUCITA</t>
  </si>
  <si>
    <t>TRAVERTINO</t>
  </si>
  <si>
    <t>SÍLICE</t>
  </si>
  <si>
    <t>YESO</t>
  </si>
  <si>
    <t>DIATOMITAS</t>
  </si>
  <si>
    <t>GRANITO</t>
  </si>
  <si>
    <t>BENTONITA</t>
  </si>
  <si>
    <t>PIROFILITA</t>
  </si>
  <si>
    <t>ARENISCA / CUARCITA</t>
  </si>
  <si>
    <t>ANDESITA</t>
  </si>
  <si>
    <t>CAOLÍN</t>
  </si>
  <si>
    <t>DOLOMITA</t>
  </si>
  <si>
    <t>BARITINA</t>
  </si>
  <si>
    <t>TALCO</t>
  </si>
  <si>
    <t>FELDESPATOS</t>
  </si>
  <si>
    <t>PIEDRA LAJA</t>
  </si>
  <si>
    <t>GRANODIORITA ORNAMENTAL</t>
  </si>
  <si>
    <t>SULFATOS</t>
  </si>
  <si>
    <t>ÓNIX</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</si>
  <si>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</si>
  <si>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</si>
  <si>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</si>
  <si>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</si>
  <si>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</si>
  <si>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</si>
  <si>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</si>
  <si>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</si>
  <si>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</si>
  <si>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</si>
  <si>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</si>
  <si>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</si>
  <si>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</si>
  <si>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</si>
  <si>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</si>
  <si>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</si>
  <si>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</si>
  <si>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</si>
  <si>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</si>
  <si>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</si>
  <si>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</si>
  <si>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</si>
  <si>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</si>
  <si>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</si>
  <si>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</si>
  <si>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</si>
  <si>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</si>
  <si>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</si>
  <si>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</si>
  <si>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</si>
  <si>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</si>
  <si>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</si>
  <si>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</si>
  <si>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</si>
  <si>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</si>
  <si>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</si>
  <si>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</si>
  <si>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</si>
  <si>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</si>
  <si>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</si>
  <si>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2025*</t>
  </si>
  <si>
    <t>2025**</t>
  </si>
  <si>
    <t>NORCOBRE S.A.C.</t>
  </si>
  <si>
    <t>MINERA CASTOR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</si>
  <si>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</si>
  <si>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</si>
  <si>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</si>
  <si>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</si>
  <si>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</si>
  <si>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</si>
  <si>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</si>
  <si>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</si>
  <si>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</si>
  <si>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</si>
  <si>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</si>
  <si>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</si>
  <si>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 xml:space="preserve"> Información disponible a la fecha de elaboración de este boletín.
(*) Mediante R.D. N°0043-2020-MINEM/DGM,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</si>
  <si>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COQUINA</t>
  </si>
  <si>
    <t>COQUINA (TM)</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</si>
  <si>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</si>
  <si>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</si>
  <si>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</si>
  <si>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</si>
  <si>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</si>
  <si>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</si>
  <si>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</si>
  <si>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</si>
  <si>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</si>
  <si>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</si>
  <si>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</si>
  <si>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</si>
  <si>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</si>
  <si>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</si>
  <si>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</si>
  <si>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</si>
  <si>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</si>
  <si>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</si>
  <si>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</si>
  <si>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</si>
  <si>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</si>
  <si>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</si>
  <si>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</si>
  <si>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</si>
  <si>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</si>
  <si>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</si>
  <si>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</si>
  <si>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</si>
  <si>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</si>
  <si>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</si>
  <si>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</si>
  <si>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</si>
  <si>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</si>
  <si>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</si>
  <si>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</si>
  <si>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</si>
  <si>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</si>
  <si>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</si>
  <si>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</si>
  <si>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</si>
  <si>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</si>
  <si>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</si>
  <si>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</si>
  <si>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</si>
  <si>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</si>
  <si>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</si>
  <si>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</si>
  <si>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</si>
  <si>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</si>
  <si>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</si>
  <si>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</si>
  <si>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</si>
  <si>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</si>
  <si>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</si>
  <si>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</si>
  <si>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</si>
  <si>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</si>
  <si>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</si>
  <si>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</si>
  <si>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</si>
  <si>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</si>
  <si>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</si>
  <si>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</si>
  <si>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</si>
  <si>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Febrero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</si>
  <si>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</si>
  <si>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</si>
  <si>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</si>
  <si>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</si>
  <si>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</si>
  <si>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</si>
  <si>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</si>
  <si>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</si>
  <si>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</si>
  <si>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</si>
  <si>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</si>
  <si>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</si>
  <si>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</si>
  <si>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</si>
  <si>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</si>
  <si>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</si>
  <si>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</si>
  <si>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</si>
  <si>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</si>
  <si>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</si>
  <si>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</si>
  <si>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</si>
  <si>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</si>
  <si>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</si>
  <si>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</si>
  <si>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</si>
  <si>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</si>
  <si>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</si>
  <si>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</si>
  <si>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</si>
  <si>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</si>
  <si>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</si>
  <si>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</si>
  <si>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</si>
  <si>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</si>
  <si>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</si>
  <si>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</si>
  <si>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</si>
  <si>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</si>
  <si>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</si>
  <si>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</si>
  <si>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</si>
  <si>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</si>
  <si>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</si>
  <si>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</si>
  <si>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</si>
  <si>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</si>
  <si>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</si>
  <si>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Mar.</t>
  </si>
  <si>
    <t>Marzo</t>
  </si>
  <si>
    <t>2023 / 2025</t>
  </si>
  <si>
    <t>2024 / 2026</t>
  </si>
  <si>
    <t>Reposición San Rafael</t>
  </si>
  <si>
    <t>2025 / 2030</t>
  </si>
  <si>
    <t>Compañía Minera Coimolache S.A.</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</si>
  <si>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</si>
  <si>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</si>
  <si>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</si>
  <si>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</si>
  <si>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</si>
  <si>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</si>
  <si>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</si>
  <si>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</si>
  <si>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</si>
  <si>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</si>
  <si>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</si>
  <si>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</si>
  <si>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</si>
  <si>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</si>
  <si>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</si>
  <si>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</si>
  <si>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</si>
  <si>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</si>
  <si>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</si>
  <si>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</si>
  <si>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</si>
  <si>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</si>
  <si>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</si>
  <si>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</si>
  <si>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</si>
  <si>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</si>
  <si>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</si>
  <si>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</si>
  <si>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</si>
  <si>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</si>
  <si>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</si>
  <si>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</si>
  <si>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</si>
  <si>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</si>
  <si>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</si>
  <si>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</si>
  <si>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</si>
  <si>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</si>
  <si>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</si>
  <si>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</si>
  <si>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</si>
  <si>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</si>
  <si>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</si>
  <si>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</si>
  <si>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PERÚ: CARTERA DE PROYECTOS DE INVERSIÓN MINERA, EDICIÓN 2025</t>
  </si>
  <si>
    <t>Cartera de Proyectos de Inversión Minera, edición 2025</t>
  </si>
  <si>
    <t>CPIM 2025'!A1</t>
  </si>
  <si>
    <t>CMC CRITICAL MINERALS CORPORATION S.A.C.</t>
  </si>
  <si>
    <t>Feb</t>
  </si>
  <si>
    <t>PIZARRA</t>
  </si>
  <si>
    <t>PIZARRA (TM)</t>
  </si>
  <si>
    <t>Abr.</t>
  </si>
  <si>
    <t>Mar</t>
  </si>
  <si>
    <t>Abril</t>
  </si>
  <si>
    <t>SITIO HISTORICO DE BATALLA</t>
  </si>
  <si>
    <t>May.</t>
  </si>
  <si>
    <t>Abr</t>
  </si>
  <si>
    <t>Mayo</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</si>
  <si>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</si>
  <si>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</si>
  <si>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</si>
  <si>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</si>
  <si>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</si>
  <si>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</si>
  <si>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</si>
  <si>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</si>
  <si>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</si>
  <si>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</si>
  <si>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</si>
  <si>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</si>
  <si>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</si>
  <si>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</si>
  <si>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</si>
  <si>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</si>
  <si>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</si>
  <si>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</si>
  <si>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</si>
  <si>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</si>
  <si>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</si>
  <si>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</si>
  <si>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</si>
  <si>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</si>
  <si>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</si>
  <si>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</si>
  <si>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</si>
  <si>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</si>
  <si>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</si>
  <si>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GOLD FIELDS LA CIMA S.A.</t>
  </si>
  <si>
    <t>MINERA VETA DORADA S.A.C.</t>
  </si>
  <si>
    <t>ZINC (TMF)</t>
  </si>
  <si>
    <t>PLATA (kg finos)</t>
  </si>
  <si>
    <t>PLOMO (TMF)</t>
  </si>
  <si>
    <t>MINERA BATEAS S.A.C.</t>
  </si>
  <si>
    <t>HIERRO (TMF)</t>
  </si>
  <si>
    <t>ESTAÑO (TMF)</t>
  </si>
  <si>
    <t>MOLIBDENO (TMF)</t>
  </si>
  <si>
    <t>ARSÉNICO (TMF)</t>
  </si>
  <si>
    <t>SOCIEDAD MINERA ANDEREAL S.A.C.</t>
  </si>
  <si>
    <t>GLORE PERU S.A.C</t>
  </si>
  <si>
    <t>EL PACIFICO DORADO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</si>
  <si>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</si>
  <si>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</si>
  <si>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</si>
  <si>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</si>
  <si>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</si>
  <si>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</si>
  <si>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</si>
  <si>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</si>
  <si>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</si>
  <si>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</si>
  <si>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</si>
  <si>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</si>
  <si>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</si>
  <si>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</si>
  <si>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</si>
  <si>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</si>
  <si>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</si>
  <si>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</si>
  <si>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</si>
  <si>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</si>
  <si>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ARAGONITO</t>
  </si>
  <si>
    <t>ARAGONITO (TM)</t>
  </si>
  <si>
    <t>Jun.</t>
  </si>
  <si>
    <t>May</t>
  </si>
  <si>
    <t>Junio</t>
  </si>
  <si>
    <t>Jun. 2025</t>
  </si>
  <si>
    <t>MINERA CRC SOCIEDAD ANONIMA CERRADA</t>
  </si>
  <si>
    <t>Jul.</t>
  </si>
  <si>
    <t>Jun</t>
  </si>
  <si>
    <t>Jul. 2024</t>
  </si>
  <si>
    <t>Jul. 2025</t>
  </si>
  <si>
    <t>Ene-Jul 2024</t>
  </si>
  <si>
    <t>Ene-Jul 2025</t>
  </si>
  <si>
    <t>Julio</t>
  </si>
  <si>
    <t>MÁRMOL</t>
  </si>
  <si>
    <t>MÁRMOL (TM)</t>
  </si>
  <si>
    <t>OTROS (2024: 3 titulares mineros, 2025: 3 titulares mineros)</t>
  </si>
  <si>
    <t>OTROS** (2024: 3 departamentos, 2025: 3 departamentos)</t>
  </si>
  <si>
    <t>Según ESTAMIN Agosto 2025</t>
  </si>
  <si>
    <t>Edición Nº 08 - 2025</t>
  </si>
  <si>
    <t>AGOSTO</t>
  </si>
  <si>
    <t>ENERO - AGOSTO</t>
  </si>
  <si>
    <t>BORATOS / ULEXITA</t>
  </si>
  <si>
    <t>Fuente: Dirección de Gestión Minera, DGM / Fecha de consulta: 25 de setiembre de 2025.
Elaboración: Dirección General de Promoción y Sostenibilidad Minera, DGPSM.</t>
  </si>
  <si>
    <t>BORATOS / ULEXITA (TM)</t>
  </si>
  <si>
    <t>Fuente: Dirección de Gestión Minera, DGM / Fecha de consulta: 25 de setiembre de 2025.
Elaboración: Dirección General de Promoción y Sostenibilidad Minera, DGPSM.                                                                                                                                 
 (*) Información preliminar</t>
  </si>
  <si>
    <t>Ago.</t>
  </si>
  <si>
    <t>2025 
(Ene - Jul)</t>
  </si>
  <si>
    <t>VARIACIÓN INTERANUAL * EN MILLONES DE US$ / JULIO</t>
  </si>
  <si>
    <t>VARIACIÓN INTERANUAL ACUMULADA* EN MILLONES DE US$ / ENERO-JULIO</t>
  </si>
  <si>
    <t>VARIACIÓN INTERANUAL * VOLUMEN /JULIO</t>
  </si>
  <si>
    <t>VARIACIÓN INTERANUAL ACUMULADA * VOLUMEN / ENERO-JULIO</t>
  </si>
  <si>
    <t>Fuente: BCRP, Cuadros Estadísticos Mensuales. Elaborado por el Ministerio de Energía y Minas
Fecha de consulta:  12 de setiembre de 2025.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</si>
  <si>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Jul</t>
  </si>
  <si>
    <t>Fuente: BCRP, Cuadros Estadísticos Mensuales. Elaborado por el Ministerio de Energía y Minas.
Fecha de consulta: 12 de setiembre de 2025.</t>
  </si>
  <si>
    <t>Fuente: BCRP, Cuadros Estadísticos Mensuales. Elaborado por el Ministerio de Energía y Minas
Fecha de consulta: 12 de setiembre de 2025.</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</si>
  <si>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19 de setiembre de 2025
   Canon Minero 2025
   Regalías Mineras - Datos a agosto 2025 
   Derecho de Vigencia y Penalidad - Datos a julio 2025    </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</si>
  <si>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19 de setiembre de 2025
   Canon Minero 2025
   Regalías Mineras - Datos a agosto 2025 
   Derecho de Vigencia y Penalidad - Datos a julio 2025    
                                                                                                                                                                                                                                                                       </t>
  </si>
  <si>
    <t>Fuente: Instituto Geológico Minero y Metalúrgico (INGEMMET) /  Fecha de consulta: 17 de setiembre de 2025.</t>
  </si>
  <si>
    <t>ÁREAS RESTRINGIDAS A LA MINERÍA - AGOSTO 2025</t>
  </si>
  <si>
    <r>
      <t>ACTIVIDAD MINERA - AGOSTO</t>
    </r>
    <r>
      <rPr>
        <b/>
        <sz val="12"/>
        <rFont val="Calibri"/>
        <family val="2"/>
      </rPr>
      <t xml:space="preserve"> 2025</t>
    </r>
  </si>
  <si>
    <t>Fuente:  Declaración Estadística Mensual (ESTAMIN) - Ministerio de Energía y Minas.   /    Fecha de consulta: 25 de setiembre de 2025.</t>
  </si>
  <si>
    <t>2025 
(ene-ago)</t>
  </si>
  <si>
    <t>VARIACIÓN INTERANUAL / AGOSTO</t>
  </si>
  <si>
    <t>Ago. 2024</t>
  </si>
  <si>
    <t>Ago. 2025</t>
  </si>
  <si>
    <t>VARIACIÓN INTERANUAL ACUMULADA / ENERO - AGOSTO</t>
  </si>
  <si>
    <t>Ene-Ago 2024</t>
  </si>
  <si>
    <t>Ene-Ago 2025</t>
  </si>
  <si>
    <t>Fuente: SUNAT, Nota Tributaria. Elaborado por Ministerio de Energía y Minas.
Fecha de consulta: 16 de setiembre de 2025.
* Incluye Ingresos Tributarios y No Tributarios mineros recaudados por SUNAT.</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</si>
  <si>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</si>
  <si>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</si>
  <si>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</si>
  <si>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</si>
  <si>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</si>
  <si>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</si>
  <si>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2025
(ene-ago)</t>
  </si>
  <si>
    <t>Agosto</t>
  </si>
  <si>
    <t>VARIACIÓN INTERANUAL ACUMULADA / ENERO-AGOSTO</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</si>
  <si>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26 de setiembre de 2025.</t>
  </si>
  <si>
    <t>OTROS (2024: 288 titulares mineros, 2025: 261 titulares mineros)</t>
  </si>
  <si>
    <t>OTROS (2024: 81 titulares mineros, 2025: 82 titulares mineros)</t>
  </si>
  <si>
    <t>OTROS (2024: 138 titulares mineros, 2025: 125 titulares mineros)</t>
  </si>
  <si>
    <t>OTROS (2024: 203 titulares mineros, 2025: 182 titulares mineros)</t>
  </si>
  <si>
    <t>OTROS (2024: 161 titulares mineros, 2025: 144 titulares mineros)</t>
  </si>
  <si>
    <t>OTROS (2024: 146 titulares mineros, 2025: 125 titulares mineros)</t>
  </si>
  <si>
    <t>OTROS (2024: 123 titulares mineros, 2025: 111 titulares mineros)</t>
  </si>
  <si>
    <t>SEGÚN DEPARTAMENTO Y GÉNERO - AGOSTO 2025</t>
  </si>
  <si>
    <t>Variación Interanual - Agosto</t>
  </si>
  <si>
    <t>Fuente: Dirección General de Minería - Ministerio de Energía y Minas.
- 2015-2019:  Información proporcionada por los Titulares Mineros a través de la Declaración Anual Consolidada (DAC).
- 2020-2025:  Información proporcionada por los Titulares Mineros a través del Declaración Estadística Mensual (ESTAMIN).
* Las cifras han sido ajustadas a lo reportado por los Titulares Mineros al 26 de setiembre de 2025.</t>
  </si>
  <si>
    <t>Fuente: Dirección General de Minería - Ministerio de Energía y Minas.
 *Las cifras han sido ajustadas a lo reportado por los Titulares Mineros al 29 de setiembre de 2025.</t>
  </si>
  <si>
    <t>Fuente: Dirección General de Minería - Ministerio de Energía y Minas.
Información proporcionada por los Titulares Mineros a través del Declaración Estadística Mensual (ESTAMIN).
* Las cifras han sido ajustadas a lo reportado por los Titulares Mineros al 26 de setiembre de 2025.</t>
  </si>
  <si>
    <t>2025
(Ene-Ago)</t>
  </si>
  <si>
    <r>
      <t>Fuente:  Dirección de Gestión Minera</t>
    </r>
    <r>
      <rPr>
        <sz val="10"/>
        <color theme="1"/>
        <rFont val="Calibri"/>
        <family val="2"/>
      </rPr>
      <t>, DGM/  Fecha de consulta: 25 de setiembre de 2025.</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</si>
  <si>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25 de setiembre de 2025.
Elaboración: Dirección General de Promoción y Sostenibilidad Minera, DGPSM.
(*) Información preliminar. Incluye producción aurífera estimada de mineros artesanales de Madre de Dios, Puno, Piura y Arequipa.</t>
  </si>
  <si>
    <t>OTROS (2024: 50 titulares mineros, 2025: 46 titulares mineros)</t>
  </si>
  <si>
    <t>OTROS (2024: 258 titulares mineros, 2025: 263 titulares mineros)</t>
  </si>
  <si>
    <t>OTROS (2024: 32 titulares mineros, 2025: 32 titulares mineros)</t>
  </si>
  <si>
    <t>OTROS (2024: 87 titulares mineros, 2025: 82 titulares mineros)</t>
  </si>
  <si>
    <t>OTROS (2024: 31 titulares mineros, 2025: 32 titulares mineros)</t>
  </si>
  <si>
    <t>Fuente:  Dirección de Gestión Minera, DGM/  Fecha de consulta: 25 de setiembre de 2025.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</si>
  <si>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25 de setiembre de 2025.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</si>
</sst>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_-* #,##0.000000_-;\-* #,##0.000000_-;_-* &quot;-&quot;??_-;_-@_-"/>
  </numFmts>
  <fonts count="88"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sz val="8"/>
      <color rgb="FF4D5156"/>
      <name val="Arial"/>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8"/>
      <color rgb="FF000000"/>
      <name val="Arial"/>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sz val="9"/>
      <color rgb="FFFF0000"/>
      <name val="Calibri"/>
      <family val="2"/>
      <scheme val="minor"/>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sz val="7"/>
      <color rgb="FF000000"/>
      <name val="Arial"/>
      <family val="2"/>
    </font>
    <font>
      <b/>
      <sz val="16"/>
      <color rgb="FF000000"/>
      <name val="Calibri"/>
      <family val="2"/>
    </font>
    <font>
      <sz val="10"/>
      <color theme="0"/>
      <name val="Calibri"/>
      <family val="2"/>
    </font>
    <font>
      <sz val="11"/>
      <color rgb="FFFF0000"/>
      <name val="Calibri"/>
      <family val="2"/>
      <scheme val="min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s>
  <borders count="78">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style="thin">
        <color theme="1"/>
      </right>
      <top/>
      <bottom/>
      <diagonal/>
    </border>
    <border>
      <left style="thin">
        <color indexed="64"/>
      </left>
      <right style="thin">
        <color indexed="64"/>
      </right>
      <top/>
      <bottom style="thin">
        <color indexed="64"/>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style="medium">
        <color indexed="64"/>
      </left>
      <right style="medium">
        <color indexed="64"/>
      </right>
      <top/>
      <bottom style="thin">
        <color indexed="64"/>
      </bottom>
      <diagonal/>
    </border>
    <border>
      <left/>
      <right/>
      <top style="medium">
        <color rgb="FF5B9BD5"/>
      </top>
      <bottom style="thin">
        <color indexed="64"/>
      </bottom>
      <diagonal/>
    </border>
    <border>
      <left/>
      <right style="dashed">
        <color indexed="64"/>
      </right>
      <top/>
      <bottom/>
      <diagonal/>
    </border>
    <border>
      <left style="thin">
        <color rgb="FFAAAAAA"/>
      </left>
      <right style="thin">
        <color rgb="FFAAAAAA"/>
      </right>
      <top style="thin">
        <color rgb="FFAAAAAA"/>
      </top>
      <bottom style="thin">
        <color rgb="FFAAAAAA"/>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style="thick">
        <color rgb="FF534A51"/>
      </top>
      <bottom style="thin">
        <color indexed="64"/>
      </bottom>
      <diagonal/>
    </border>
    <border>
      <left style="thin">
        <color indexed="64"/>
      </left>
      <right/>
      <top style="thin">
        <color theme="1"/>
      </top>
      <bottom style="thin">
        <color theme="1"/>
      </bottom>
      <diagonal/>
    </border>
    <border>
      <left/>
      <right/>
      <top style="thin">
        <color theme="1"/>
      </top>
      <bottom style="thin">
        <color theme="1"/>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5" fillId="0" borderId="0" applyBorder="0"/>
    <xf numFmtId="0" fontId="5" fillId="0" borderId="0" applyBorder="0"/>
    <xf numFmtId="43" fontId="1" fillId="0" borderId="0" applyFont="0" applyFill="0" applyBorder="0" applyAlignment="0" applyProtection="0"/>
  </cellStyleXfs>
  <cellXfs count="1113">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10" fontId="20" fillId="0" borderId="0" xfId="0" applyNumberFormat="1" applyFont="1" applyAlignment="1">
      <alignment horizontal="center"/>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78" fontId="4" fillId="2" borderId="0" xfId="4" applyNumberFormat="1" applyFont="1" applyFill="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66" fontId="20" fillId="12" borderId="34" xfId="1" applyNumberFormat="1" applyFont="1" applyFill="1" applyBorder="1" applyAlignment="1">
      <alignment horizontal="right" vertical="center"/>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66" fontId="4" fillId="2" borderId="17" xfId="1" applyNumberFormat="1" applyFont="1" applyFill="1" applyBorder="1" applyAlignment="1">
      <alignment horizontal="right" vertical="center"/>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6"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7" xfId="0" applyFont="1" applyBorder="1" applyAlignment="1">
      <alignment horizontal="center" vertical="center"/>
    </xf>
    <xf numFmtId="0" fontId="38" fillId="15" borderId="37"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9"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9"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9"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2"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9"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60" fillId="6" borderId="0" xfId="0" applyFont="1" applyFill="1" applyAlignment="1">
      <alignment horizontal="center" vertical="center" wrapText="1"/>
    </xf>
    <xf numFmtId="0" fontId="60" fillId="6" borderId="0" xfId="0" applyFont="1" applyFill="1" applyAlignment="1">
      <alignment vertical="center" wrapText="1"/>
    </xf>
    <xf numFmtId="0" fontId="23" fillId="2" borderId="0" xfId="0" applyFont="1" applyFill="1"/>
    <xf numFmtId="0" fontId="60" fillId="2" borderId="43" xfId="0" applyFont="1" applyFill="1" applyBorder="1" applyAlignment="1">
      <alignment horizontal="center" vertical="center" wrapText="1"/>
    </xf>
    <xf numFmtId="0" fontId="60" fillId="2" borderId="43" xfId="0" applyFont="1" applyFill="1" applyBorder="1" applyAlignment="1">
      <alignment vertical="center" wrapText="1"/>
    </xf>
    <xf numFmtId="0" fontId="60" fillId="2" borderId="0" xfId="0" applyFont="1" applyFill="1" applyAlignment="1">
      <alignment horizontal="center" vertical="center" wrapText="1"/>
    </xf>
    <xf numFmtId="0" fontId="61" fillId="18" borderId="44" xfId="0" applyFont="1" applyFill="1" applyBorder="1" applyAlignment="1">
      <alignment horizontal="center" vertical="center"/>
    </xf>
    <xf numFmtId="0" fontId="62" fillId="18" borderId="44" xfId="0" applyFont="1" applyFill="1" applyBorder="1" applyAlignment="1">
      <alignment vertical="center"/>
    </xf>
    <xf numFmtId="0" fontId="61" fillId="18" borderId="44" xfId="0" applyFont="1" applyFill="1" applyBorder="1" applyAlignment="1">
      <alignment vertical="center"/>
    </xf>
    <xf numFmtId="0" fontId="63" fillId="0" borderId="0" xfId="0" applyFont="1" applyAlignment="1">
      <alignment horizontal="center" vertical="center"/>
    </xf>
    <xf numFmtId="0" fontId="64" fillId="0" borderId="0" xfId="0" applyFont="1" applyAlignment="1">
      <alignment vertical="center"/>
    </xf>
    <xf numFmtId="0" fontId="63" fillId="0" borderId="0" xfId="0" applyFont="1" applyAlignment="1">
      <alignment vertical="center"/>
    </xf>
    <xf numFmtId="0" fontId="63" fillId="0" borderId="1" xfId="0" applyFont="1" applyBorder="1" applyAlignment="1">
      <alignment horizontal="center" vertical="center"/>
    </xf>
    <xf numFmtId="0" fontId="64" fillId="0" borderId="1" xfId="0" applyFont="1" applyBorder="1" applyAlignment="1">
      <alignment vertical="center"/>
    </xf>
    <xf numFmtId="0" fontId="63" fillId="0" borderId="1" xfId="0" applyFont="1" applyBorder="1" applyAlignment="1">
      <alignment vertical="center"/>
    </xf>
    <xf numFmtId="0" fontId="63" fillId="0" borderId="43" xfId="0" applyFont="1" applyBorder="1" applyAlignment="1">
      <alignment horizontal="center" vertical="center" wrapText="1"/>
    </xf>
    <xf numFmtId="0" fontId="64" fillId="0" borderId="43" xfId="0" applyFont="1" applyBorder="1" applyAlignment="1">
      <alignment vertical="center"/>
    </xf>
    <xf numFmtId="0" fontId="63" fillId="0" borderId="43" xfId="0" applyFont="1" applyBorder="1" applyAlignment="1">
      <alignment vertical="center"/>
    </xf>
    <xf numFmtId="0" fontId="63" fillId="0" borderId="43" xfId="0" applyFont="1" applyBorder="1" applyAlignment="1">
      <alignment horizontal="center" vertical="center"/>
    </xf>
    <xf numFmtId="0" fontId="63" fillId="0" borderId="1" xfId="0" applyFont="1" applyBorder="1" applyAlignment="1">
      <alignment horizontal="center" vertical="center" wrapText="1"/>
    </xf>
    <xf numFmtId="0" fontId="63" fillId="0" borderId="2" xfId="0" applyFont="1" applyBorder="1" applyAlignment="1">
      <alignment horizontal="center" vertical="center" wrapText="1"/>
    </xf>
    <xf numFmtId="0" fontId="64" fillId="0" borderId="2" xfId="0" applyFont="1" applyBorder="1" applyAlignment="1">
      <alignment vertical="center"/>
    </xf>
    <xf numFmtId="0" fontId="63" fillId="0" borderId="2" xfId="0" applyFont="1" applyBorder="1" applyAlignment="1">
      <alignment vertical="center"/>
    </xf>
    <xf numFmtId="0" fontId="63" fillId="0" borderId="2" xfId="0" applyFont="1" applyBorder="1" applyAlignment="1">
      <alignment horizontal="center" vertical="center"/>
    </xf>
    <xf numFmtId="0" fontId="63" fillId="0" borderId="0" xfId="0" applyFont="1" applyAlignment="1">
      <alignment horizontal="center" vertical="center" wrapText="1"/>
    </xf>
    <xf numFmtId="0" fontId="63" fillId="0" borderId="49" xfId="0" applyFont="1" applyBorder="1" applyAlignment="1">
      <alignment horizontal="center" vertical="center" wrapText="1"/>
    </xf>
    <xf numFmtId="0" fontId="63" fillId="0" borderId="49" xfId="0" applyFont="1" applyBorder="1" applyAlignment="1">
      <alignment horizontal="center" vertical="center"/>
    </xf>
    <xf numFmtId="0" fontId="64" fillId="0" borderId="49" xfId="0" applyFont="1" applyBorder="1" applyAlignment="1">
      <alignment vertical="center"/>
    </xf>
    <xf numFmtId="0" fontId="63" fillId="0" borderId="49" xfId="0" applyFont="1" applyBorder="1" applyAlignment="1">
      <alignment vertical="center"/>
    </xf>
    <xf numFmtId="0" fontId="63" fillId="0" borderId="45" xfId="0" applyFont="1" applyBorder="1" applyAlignment="1">
      <alignment horizontal="center" vertical="center" wrapText="1"/>
    </xf>
    <xf numFmtId="0" fontId="61" fillId="18" borderId="0" xfId="0" applyFont="1" applyFill="1" applyAlignment="1">
      <alignment vertical="center"/>
    </xf>
    <xf numFmtId="0" fontId="62" fillId="18" borderId="46" xfId="0" applyFont="1" applyFill="1" applyBorder="1" applyAlignment="1">
      <alignment vertical="center"/>
    </xf>
    <xf numFmtId="0" fontId="62" fillId="18" borderId="46"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6" fillId="5" borderId="0" xfId="26" applyFont="1" applyFill="1" applyAlignment="1">
      <alignment horizontal="center" vertical="center" wrapText="1"/>
    </xf>
    <xf numFmtId="0" fontId="27" fillId="2" borderId="53" xfId="26" applyFont="1" applyFill="1" applyBorder="1" applyAlignment="1">
      <alignment horizontal="center" vertical="center"/>
    </xf>
    <xf numFmtId="14" fontId="27" fillId="2" borderId="53" xfId="26" applyNumberFormat="1" applyFont="1" applyFill="1" applyBorder="1" applyAlignment="1">
      <alignment horizontal="center" vertical="center"/>
    </xf>
    <xf numFmtId="168" fontId="27" fillId="2" borderId="53" xfId="26" applyNumberFormat="1" applyFont="1" applyFill="1" applyBorder="1" applyAlignment="1">
      <alignment horizontal="center" vertical="center"/>
    </xf>
    <xf numFmtId="3" fontId="27" fillId="2" borderId="53"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3" fontId="25" fillId="2" borderId="54" xfId="26" applyNumberFormat="1" applyFont="1" applyFill="1" applyBorder="1" applyAlignment="1">
      <alignment horizontal="center" vertical="center"/>
    </xf>
    <xf numFmtId="0" fontId="25" fillId="2" borderId="54" xfId="26" applyFont="1" applyFill="1" applyBorder="1" applyAlignment="1">
      <alignment horizontal="center" vertical="center"/>
    </xf>
    <xf numFmtId="14" fontId="25" fillId="2" borderId="54" xfId="26" applyNumberFormat="1" applyFont="1" applyFill="1" applyBorder="1" applyAlignment="1">
      <alignment horizontal="center" vertical="center"/>
    </xf>
    <xf numFmtId="168" fontId="25" fillId="2" borderId="54" xfId="26" applyNumberFormat="1" applyFont="1" applyFill="1" applyBorder="1" applyAlignment="1">
      <alignment horizontal="center" vertical="center"/>
    </xf>
    <xf numFmtId="168" fontId="31" fillId="2" borderId="55" xfId="26" applyNumberFormat="1" applyFont="1" applyFill="1" applyBorder="1" applyAlignment="1">
      <alignment horizontal="center" vertical="center"/>
    </xf>
    <xf numFmtId="0" fontId="67" fillId="0" borderId="0" xfId="26" applyFont="1" applyAlignment="1">
      <alignment vertical="center"/>
    </xf>
    <xf numFmtId="14" fontId="67" fillId="0" borderId="0" xfId="26" applyNumberFormat="1" applyFont="1" applyAlignment="1">
      <alignment vertical="center"/>
    </xf>
    <xf numFmtId="0" fontId="68" fillId="0" borderId="0" xfId="26" applyFont="1" applyAlignment="1">
      <alignment vertical="center"/>
    </xf>
    <xf numFmtId="168" fontId="23" fillId="0" borderId="0" xfId="26" applyNumberFormat="1" applyFont="1" applyAlignment="1">
      <alignment vertical="center"/>
    </xf>
    <xf numFmtId="0" fontId="69" fillId="2" borderId="0" xfId="24" quotePrefix="1" applyFont="1" applyFill="1"/>
    <xf numFmtId="0" fontId="70"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52" fillId="0" borderId="2" xfId="0" applyFont="1" applyBorder="1" applyAlignment="1">
      <alignment horizontal="left" vertical="top" wrapText="1"/>
    </xf>
    <xf numFmtId="0" fontId="4" fillId="2" borderId="0" xfId="9" applyFont="1" applyAlignment="1"/>
    <xf numFmtId="0" fontId="6" fillId="0" borderId="0" xfId="9" applyFill="1" applyAlignment="1">
      <alignment horizontal="center"/>
    </xf>
    <xf numFmtId="4" fontId="71" fillId="0" borderId="0" xfId="0" applyNumberFormat="1" applyFo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2" fillId="2" borderId="0" xfId="9" applyFont="1">
      <alignment horizontal="left"/>
    </xf>
    <xf numFmtId="4" fontId="8" fillId="0" borderId="0" xfId="0" applyNumberFormat="1" applyFont="1"/>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3" fillId="0" borderId="0" xfId="0" applyNumberFormat="1" applyFont="1" applyAlignment="1">
      <alignment horizontal="left"/>
    </xf>
    <xf numFmtId="4" fontId="0" fillId="0" borderId="0" xfId="0" applyNumberFormat="1" applyAlignment="1">
      <alignment horizontal="left"/>
    </xf>
    <xf numFmtId="4" fontId="6" fillId="2" borderId="0" xfId="9" applyNumberForma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3"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4"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4" fillId="21" borderId="0" xfId="12" applyFont="1" applyFill="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7" xfId="12" applyFont="1" applyFill="1" applyBorder="1" applyAlignment="1">
      <alignment horizontal="center"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0" fontId="57" fillId="0" borderId="0" xfId="0" applyNumberFormat="1" applyFont="1"/>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3" fillId="0" borderId="0" xfId="19" applyFont="1" applyFill="1"/>
    <xf numFmtId="0" fontId="72" fillId="0" borderId="0" xfId="9" applyFont="1" applyFill="1">
      <alignment horizontal="left"/>
    </xf>
    <xf numFmtId="0" fontId="3" fillId="0" borderId="8" xfId="12" applyFont="1" applyBorder="1"/>
    <xf numFmtId="3" fontId="41" fillId="15" borderId="37" xfId="31" applyNumberFormat="1" applyFont="1" applyFill="1" applyBorder="1" applyAlignment="1">
      <alignment horizontal="center" vertical="center"/>
    </xf>
    <xf numFmtId="3" fontId="41" fillId="15" borderId="37" xfId="31" applyNumberFormat="1" applyFont="1" applyFill="1" applyBorder="1" applyAlignment="1">
      <alignment horizontal="right" vertical="center"/>
    </xf>
    <xf numFmtId="3" fontId="20" fillId="2" borderId="37" xfId="31" applyNumberFormat="1" applyFont="1" applyFill="1" applyBorder="1" applyAlignment="1">
      <alignment horizontal="center" vertical="center"/>
    </xf>
    <xf numFmtId="3" fontId="20" fillId="15" borderId="37"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7" xfId="31" applyNumberFormat="1" applyFont="1" applyFill="1" applyBorder="1" applyAlignment="1">
      <alignment horizontal="center" vertical="center"/>
    </xf>
    <xf numFmtId="3" fontId="41" fillId="2" borderId="37"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166" fontId="6" fillId="0" borderId="0" xfId="1" applyNumberFormat="1" applyFont="1" applyFill="1" applyAlignment="1">
      <alignment horizontal="left"/>
    </xf>
    <xf numFmtId="0" fontId="72"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6"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1"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1" xfId="9" applyFont="1" applyFill="1" applyBorder="1">
      <alignment horizontal="left"/>
    </xf>
    <xf numFmtId="175" fontId="20" fillId="8" borderId="40"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76" fontId="21" fillId="2" borderId="0" xfId="2" applyNumberFormat="1" applyFont="1" applyFill="1" applyAlignment="1">
      <alignment horizontal="center" wrapText="1"/>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75" fontId="3" fillId="0" borderId="0" xfId="12" applyNumberFormat="1" applyFont="1" applyAlignment="1">
      <alignment horizontal="right" vertical="center" wrapText="1"/>
    </xf>
    <xf numFmtId="10" fontId="4" fillId="0" borderId="0" xfId="11" applyNumberFormat="1" applyFont="1" applyAlignment="1">
      <alignment horizontal="center" vertical="center" wrapText="1"/>
    </xf>
    <xf numFmtId="0" fontId="4" fillId="0" borderId="56" xfId="12" applyFont="1" applyBorder="1"/>
    <xf numFmtId="175" fontId="4" fillId="0" borderId="7" xfId="0" applyNumberFormat="1" applyFont="1" applyBorder="1"/>
    <xf numFmtId="10" fontId="4" fillId="0" borderId="0" xfId="11" applyNumberFormat="1"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66" fontId="77" fillId="0" borderId="0" xfId="1" applyNumberFormat="1" applyFont="1" applyFill="1" applyAlignment="1">
      <alignment horizontal="left"/>
    </xf>
    <xf numFmtId="171" fontId="17" fillId="22" borderId="13" xfId="5" applyNumberFormat="1" applyFont="1" applyFill="1" applyBorder="1" applyAlignment="1">
      <alignment horizontal="center" vertical="center"/>
    </xf>
    <xf numFmtId="0" fontId="21" fillId="4" borderId="36" xfId="5" applyFont="1" applyFill="1" applyBorder="1" applyAlignment="1">
      <alignment horizontal="left" vertical="center"/>
    </xf>
    <xf numFmtId="172" fontId="21" fillId="4" borderId="37" xfId="19" applyNumberFormat="1" applyFont="1" applyFill="1" applyBorder="1" applyAlignment="1">
      <alignment horizontal="right" vertical="center"/>
    </xf>
    <xf numFmtId="172" fontId="21" fillId="4" borderId="38" xfId="19" applyNumberFormat="1" applyFont="1" applyFill="1" applyBorder="1" applyAlignment="1">
      <alignment horizontal="right" vertical="center"/>
    </xf>
    <xf numFmtId="171" fontId="21" fillId="4" borderId="37" xfId="5" applyNumberFormat="1" applyFont="1" applyFill="1" applyBorder="1" applyAlignment="1">
      <alignment vertical="center"/>
    </xf>
    <xf numFmtId="171" fontId="21" fillId="4" borderId="5" xfId="5" applyNumberFormat="1" applyFont="1" applyFill="1" applyBorder="1" applyAlignment="1">
      <alignment vertical="center"/>
    </xf>
    <xf numFmtId="174" fontId="21" fillId="4" borderId="38" xfId="5" applyNumberFormat="1" applyFont="1" applyFill="1" applyBorder="1" applyAlignment="1">
      <alignment vertical="center"/>
    </xf>
    <xf numFmtId="171" fontId="21" fillId="4" borderId="36" xfId="5" applyNumberFormat="1" applyFont="1" applyFill="1" applyBorder="1" applyAlignment="1">
      <alignment horizontal="center" vertical="center"/>
    </xf>
    <xf numFmtId="0" fontId="21" fillId="4" borderId="57"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10" xfId="5" applyNumberFormat="1" applyFont="1" applyFill="1" applyBorder="1" applyAlignment="1">
      <alignment vertical="center"/>
    </xf>
    <xf numFmtId="171" fontId="21" fillId="4" borderId="57"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172" fontId="21" fillId="4" borderId="0" xfId="32" applyNumberFormat="1" applyFont="1" applyFill="1" applyBorder="1" applyAlignment="1">
      <alignment vertical="center"/>
    </xf>
    <xf numFmtId="0" fontId="82" fillId="2" borderId="62" xfId="26" applyFont="1" applyFill="1" applyBorder="1" applyAlignment="1">
      <alignment horizontal="center" vertical="center"/>
    </xf>
    <xf numFmtId="14" fontId="81" fillId="2" borderId="53" xfId="26" applyNumberFormat="1" applyFont="1" applyFill="1" applyBorder="1" applyAlignment="1">
      <alignment horizontal="center" vertical="center"/>
    </xf>
    <xf numFmtId="0" fontId="83" fillId="2" borderId="0" xfId="26" applyFont="1" applyFill="1" applyAlignment="1">
      <alignment horizontal="center" vertical="center"/>
    </xf>
    <xf numFmtId="0" fontId="83" fillId="2" borderId="53" xfId="26" applyFont="1" applyFill="1" applyBorder="1" applyAlignment="1">
      <alignment horizontal="center" vertical="center"/>
    </xf>
    <xf numFmtId="0" fontId="83" fillId="2" borderId="54" xfId="26" applyFont="1" applyFill="1" applyBorder="1" applyAlignment="1">
      <alignment horizontal="center" vertical="center"/>
    </xf>
    <xf numFmtId="166" fontId="20" fillId="2" borderId="0" xfId="0" applyNumberFormat="1" applyFont="1" applyFill="1"/>
    <xf numFmtId="0" fontId="21" fillId="24" borderId="0" xfId="0" applyFont="1" applyFill="1" applyAlignment="1">
      <alignment horizontal="left"/>
    </xf>
    <xf numFmtId="3" fontId="21" fillId="24" borderId="0" xfId="0" applyNumberFormat="1" applyFont="1" applyFill="1" applyAlignment="1">
      <alignment horizontal="right"/>
    </xf>
    <xf numFmtId="0" fontId="17" fillId="25" borderId="1" xfId="0" applyFont="1" applyFill="1" applyBorder="1" applyAlignment="1">
      <alignment horizontal="left"/>
    </xf>
    <xf numFmtId="166" fontId="17" fillId="25" borderId="1" xfId="0" applyNumberFormat="1" applyFont="1" applyFill="1" applyBorder="1"/>
    <xf numFmtId="166" fontId="43" fillId="26"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3" fontId="43" fillId="13" borderId="26" xfId="9" applyNumberFormat="1" applyFont="1" applyFill="1" applyBorder="1" applyAlignment="1">
      <alignment horizontal="center" vertical="center"/>
    </xf>
    <xf numFmtId="175" fontId="20" fillId="8" borderId="32" xfId="4" applyNumberFormat="1" applyFont="1" applyFill="1" applyBorder="1" applyAlignment="1">
      <alignment horizontal="right"/>
    </xf>
    <xf numFmtId="9" fontId="20" fillId="8" borderId="63" xfId="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5"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50" xfId="1" applyFont="1" applyFill="1" applyBorder="1" applyAlignment="1">
      <alignment horizontal="right" vertical="center"/>
    </xf>
    <xf numFmtId="0" fontId="0" fillId="2" borderId="25" xfId="0" applyFill="1" applyBorder="1" applyAlignment="1">
      <alignment horizontal="right"/>
    </xf>
    <xf numFmtId="0" fontId="16" fillId="10" borderId="0" xfId="0" applyFont="1" applyFill="1" applyAlignment="1">
      <alignment horizontal="left" wrapText="1" indent="1"/>
    </xf>
    <xf numFmtId="0" fontId="65" fillId="0" borderId="0" xfId="0" quotePrefix="1" applyFont="1" applyAlignment="1">
      <alignment horizontal="left" wrapText="1"/>
    </xf>
    <xf numFmtId="0" fontId="65" fillId="0" borderId="0" xfId="0" applyFont="1" applyAlignment="1">
      <alignment horizontal="left"/>
    </xf>
    <xf numFmtId="0" fontId="21" fillId="4" borderId="39"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63" fillId="0" borderId="64" xfId="0" applyFont="1" applyBorder="1" applyAlignment="1">
      <alignment horizontal="center" vertical="center"/>
    </xf>
    <xf numFmtId="0" fontId="64" fillId="0" borderId="64" xfId="0" applyFont="1" applyBorder="1" applyAlignment="1">
      <alignment vertical="center"/>
    </xf>
    <xf numFmtId="0" fontId="63" fillId="0" borderId="64" xfId="0" applyFont="1" applyBorder="1" applyAlignment="1">
      <alignment vertical="center"/>
    </xf>
    <xf numFmtId="1" fontId="61" fillId="18" borderId="44" xfId="19" applyNumberFormat="1" applyFont="1" applyFill="1" applyBorder="1" applyAlignment="1">
      <alignment horizontal="center" vertical="center"/>
    </xf>
    <xf numFmtId="1" fontId="63" fillId="0" borderId="64" xfId="19" applyNumberFormat="1" applyFont="1" applyBorder="1" applyAlignment="1">
      <alignment horizontal="center" vertical="center"/>
    </xf>
    <xf numFmtId="1" fontId="63" fillId="0" borderId="43" xfId="19" applyNumberFormat="1" applyFont="1" applyBorder="1" applyAlignment="1">
      <alignment horizontal="center" vertical="center"/>
    </xf>
    <xf numFmtId="1" fontId="63" fillId="0" borderId="1" xfId="19" applyNumberFormat="1" applyFont="1" applyBorder="1" applyAlignment="1">
      <alignment horizontal="center" vertical="center"/>
    </xf>
    <xf numFmtId="1" fontId="63" fillId="0" borderId="0" xfId="19" applyNumberFormat="1" applyFont="1" applyAlignment="1">
      <alignment horizontal="center" vertical="center"/>
    </xf>
    <xf numFmtId="1" fontId="63" fillId="0" borderId="2" xfId="19" applyNumberFormat="1" applyFont="1" applyBorder="1" applyAlignment="1">
      <alignment horizontal="center" vertical="center"/>
    </xf>
    <xf numFmtId="1" fontId="63" fillId="0" borderId="49" xfId="19" applyNumberFormat="1" applyFont="1" applyBorder="1" applyAlignment="1">
      <alignment horizontal="center" vertical="center"/>
    </xf>
    <xf numFmtId="0" fontId="63" fillId="0" borderId="64" xfId="0" applyFont="1" applyBorder="1" applyAlignment="1">
      <alignment horizontal="center" vertical="center" wrapText="1"/>
    </xf>
    <xf numFmtId="1" fontId="62" fillId="18" borderId="46" xfId="0" applyNumberFormat="1" applyFont="1" applyFill="1" applyBorder="1" applyAlignment="1">
      <alignment horizontal="center" vertical="center"/>
    </xf>
    <xf numFmtId="0" fontId="65" fillId="0" borderId="0" xfId="0" quotePrefix="1" applyFont="1" applyAlignment="1">
      <alignment horizontal="center" vertical="center" wrapText="1"/>
    </xf>
    <xf numFmtId="0" fontId="65" fillId="0" borderId="0" xfId="0" quotePrefix="1" applyFont="1" applyAlignment="1">
      <alignment horizontal="left" vertical="center"/>
    </xf>
    <xf numFmtId="0" fontId="65" fillId="0" borderId="0" xfId="0" quotePrefix="1" applyFont="1" applyAlignment="1">
      <alignment horizontal="center" vertical="center"/>
    </xf>
    <xf numFmtId="0" fontId="65"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9" fontId="20" fillId="2" borderId="1" xfId="1" applyFont="1" applyFill="1" applyBorder="1" applyAlignment="1">
      <alignment horizontal="center"/>
    </xf>
    <xf numFmtId="10" fontId="3" fillId="0" borderId="39" xfId="11" applyNumberFormat="1" applyFont="1" applyFill="1" applyBorder="1" applyAlignment="1">
      <alignment horizontal="center" vertical="center" wrapText="1"/>
    </xf>
    <xf numFmtId="10" fontId="4" fillId="2" borderId="17" xfId="1" applyNumberFormat="1" applyFont="1" applyFill="1" applyBorder="1" applyAlignment="1">
      <alignment horizontal="right" vertical="center"/>
    </xf>
    <xf numFmtId="4" fontId="84" fillId="0" borderId="0" xfId="0" applyNumberFormat="1" applyFont="1"/>
    <xf numFmtId="4" fontId="36" fillId="0" borderId="66" xfId="0" applyNumberFormat="1" applyFont="1" applyBorder="1" applyAlignment="1">
      <alignment horizontal="right" vertical="center"/>
    </xf>
    <xf numFmtId="0" fontId="43" fillId="10" borderId="0" xfId="0" applyFont="1" applyFill="1" applyAlignment="1">
      <alignment horizontal="right" vertical="center" indent="1"/>
    </xf>
    <xf numFmtId="43" fontId="20" fillId="0" borderId="0" xfId="19" applyFont="1" applyFill="1" applyAlignment="1">
      <alignment horizontal="center"/>
    </xf>
    <xf numFmtId="186" fontId="20" fillId="2" borderId="0" xfId="19" applyNumberFormat="1" applyFont="1" applyFill="1" applyAlignment="1">
      <alignment horizontal="center"/>
    </xf>
    <xf numFmtId="10" fontId="4" fillId="2" borderId="19" xfId="1" applyNumberFormat="1" applyFont="1" applyFill="1" applyBorder="1" applyAlignment="1">
      <alignment horizontal="center"/>
    </xf>
    <xf numFmtId="185" fontId="21" fillId="4" borderId="0" xfId="5" applyNumberFormat="1" applyFont="1" applyFill="1" applyAlignment="1">
      <alignment vertical="center"/>
    </xf>
    <xf numFmtId="171" fontId="21" fillId="4" borderId="2" xfId="5" applyNumberFormat="1" applyFont="1" applyFill="1" applyBorder="1" applyAlignment="1">
      <alignment vertical="center"/>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5"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16" fillId="2" borderId="0" xfId="0" applyFont="1" applyFill="1" applyAlignment="1">
      <alignment horizontal="center" vertical="center" wrapText="1"/>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16" fillId="2" borderId="16" xfId="0" applyFont="1" applyFill="1" applyBorder="1"/>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6"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21" fillId="4" borderId="40" xfId="7" applyFont="1" applyFill="1" applyBorder="1" applyAlignment="1">
      <alignment horizontal="left"/>
    </xf>
    <xf numFmtId="0" fontId="17" fillId="27" borderId="30" xfId="7" applyFont="1" applyFill="1" applyBorder="1" applyAlignment="1">
      <alignment horizontal="left" wrapText="1"/>
    </xf>
    <xf numFmtId="3" fontId="17" fillId="27"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6"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8" borderId="30" xfId="7" applyFont="1" applyFill="1" applyBorder="1" applyAlignment="1">
      <alignment horizontal="left"/>
    </xf>
    <xf numFmtId="0" fontId="21" fillId="28" borderId="1" xfId="7" applyFont="1" applyFill="1" applyBorder="1" applyAlignment="1">
      <alignment horizontal="center"/>
    </xf>
    <xf numFmtId="3" fontId="21" fillId="28" borderId="1" xfId="7" applyNumberFormat="1" applyFont="1" applyFill="1" applyBorder="1" applyAlignment="1">
      <alignment horizontal="center"/>
    </xf>
    <xf numFmtId="43" fontId="4" fillId="2" borderId="0" xfId="19" applyFont="1" applyFill="1" applyAlignment="1">
      <alignment vertical="center"/>
    </xf>
    <xf numFmtId="0" fontId="17" fillId="29" borderId="30" xfId="7" applyFont="1" applyFill="1" applyBorder="1" applyAlignment="1">
      <alignment horizontal="left" vertical="center"/>
    </xf>
    <xf numFmtId="166" fontId="17" fillId="29" borderId="1" xfId="7" applyNumberFormat="1" applyFont="1" applyFill="1" applyBorder="1" applyAlignment="1">
      <alignment horizontal="center" vertical="center"/>
    </xf>
    <xf numFmtId="166" fontId="38" fillId="29" borderId="1" xfId="7" applyNumberFormat="1" applyFont="1" applyFill="1" applyBorder="1" applyAlignment="1">
      <alignment horizontal="center" vertical="center"/>
    </xf>
    <xf numFmtId="0" fontId="41" fillId="8" borderId="30" xfId="9" applyFont="1" applyFill="1" applyBorder="1" applyAlignment="1"/>
    <xf numFmtId="166" fontId="38" fillId="30" borderId="1" xfId="7" applyNumberFormat="1" applyFont="1" applyFill="1" applyBorder="1" applyAlignment="1">
      <alignment horizontal="center" vertical="center"/>
    </xf>
    <xf numFmtId="166" fontId="17" fillId="30"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30"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10" fontId="38"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10" fontId="43" fillId="10" borderId="25" xfId="1"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0" fontId="43" fillId="31" borderId="26" xfId="1" applyNumberFormat="1" applyFont="1" applyFill="1" applyBorder="1" applyAlignment="1">
      <alignment horizontal="right" vertical="center"/>
    </xf>
    <xf numFmtId="175" fontId="20" fillId="8" borderId="35"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2" borderId="17" xfId="9" applyFont="1" applyBorder="1" applyAlignment="1">
      <alignment horizontal="left" vertical="center" indent="1"/>
    </xf>
    <xf numFmtId="166" fontId="4" fillId="2" borderId="0"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0" borderId="2" xfId="4" applyNumberFormat="1" applyFont="1" applyFill="1" applyBorder="1" applyAlignment="1">
      <alignment horizontal="center" vertical="center"/>
    </xf>
    <xf numFmtId="175" fontId="4" fillId="2" borderId="40"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66" fontId="4" fillId="0" borderId="0" xfId="1" applyNumberFormat="1" applyFont="1" applyFill="1" applyBorder="1" applyAlignment="1">
      <alignment horizontal="center" vertical="center"/>
    </xf>
    <xf numFmtId="175" fontId="4" fillId="0" borderId="40"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10" fontId="4" fillId="0" borderId="23" xfId="1" applyNumberFormat="1" applyFont="1" applyFill="1" applyBorder="1" applyAlignment="1">
      <alignment horizontal="right" vertical="center"/>
    </xf>
    <xf numFmtId="0" fontId="20" fillId="8" borderId="35"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0" borderId="1" xfId="4" applyNumberFormat="1" applyFont="1" applyFill="1" applyBorder="1" applyAlignment="1">
      <alignment horizontal="center" vertical="center"/>
    </xf>
    <xf numFmtId="175" fontId="4" fillId="2" borderId="30" xfId="4"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5" fontId="4" fillId="2" borderId="68"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1" fontId="20" fillId="8" borderId="5"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9" xfId="1" applyNumberFormat="1" applyFont="1" applyFill="1" applyBorder="1" applyAlignment="1">
      <alignment horizontal="right" vertical="center"/>
    </xf>
    <xf numFmtId="0" fontId="4" fillId="0" borderId="19" xfId="9" applyFont="1" applyFill="1" applyBorder="1" applyAlignment="1">
      <alignment horizontal="left" vertical="center" indent="1"/>
    </xf>
    <xf numFmtId="171" fontId="4" fillId="0" borderId="4" xfId="4" applyNumberFormat="1" applyFont="1" applyFill="1" applyBorder="1" applyAlignment="1">
      <alignment horizontal="center" vertical="center"/>
    </xf>
    <xf numFmtId="166" fontId="4" fillId="2" borderId="4" xfId="1" applyNumberFormat="1" applyFont="1" applyFill="1" applyBorder="1" applyAlignment="1">
      <alignment horizontal="center" vertical="center"/>
    </xf>
    <xf numFmtId="166" fontId="4" fillId="2" borderId="24" xfId="1"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66" fontId="43" fillId="10" borderId="26" xfId="1" applyNumberFormat="1" applyFont="1" applyFill="1" applyBorder="1" applyAlignment="1">
      <alignment horizontal="center" vertical="center"/>
    </xf>
    <xf numFmtId="10" fontId="43" fillId="31" borderId="70" xfId="1" applyNumberFormat="1" applyFont="1" applyFill="1" applyBorder="1" applyAlignment="1">
      <alignment horizontal="right" vertical="center"/>
    </xf>
    <xf numFmtId="0" fontId="41" fillId="8" borderId="41" xfId="9" applyFont="1" applyFill="1" applyBorder="1" applyAlignment="1">
      <alignment horizontal="left" vertical="center"/>
    </xf>
    <xf numFmtId="175" fontId="41" fillId="8" borderId="41"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71" xfId="1" applyNumberFormat="1" applyFont="1" applyFill="1" applyBorder="1" applyAlignment="1">
      <alignment horizontal="center" vertical="center"/>
    </xf>
    <xf numFmtId="166" fontId="41" fillId="8" borderId="72"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73"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73" xfId="1" applyNumberFormat="1" applyFont="1" applyFill="1" applyBorder="1" applyAlignment="1">
      <alignment horizontal="right" vertical="center"/>
    </xf>
    <xf numFmtId="175" fontId="41" fillId="8" borderId="41"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75" fontId="3" fillId="0" borderId="16" xfId="4" applyNumberFormat="1" applyFont="1" applyFill="1" applyBorder="1" applyAlignment="1">
      <alignment horizontal="left" vertical="center"/>
    </xf>
    <xf numFmtId="176" fontId="3" fillId="2" borderId="73" xfId="1" applyNumberFormat="1" applyFont="1" applyFill="1" applyBorder="1" applyAlignment="1">
      <alignment horizontal="right" vertical="center"/>
    </xf>
    <xf numFmtId="166" fontId="3" fillId="2" borderId="23" xfId="1" applyNumberFormat="1" applyFont="1" applyFill="1" applyBorder="1" applyAlignment="1">
      <alignment horizontal="right" vertical="center"/>
    </xf>
    <xf numFmtId="175" fontId="3" fillId="0" borderId="16" xfId="4" applyNumberFormat="1" applyFont="1" applyFill="1" applyBorder="1" applyAlignment="1">
      <alignment horizontal="right" vertical="center"/>
    </xf>
    <xf numFmtId="171" fontId="3" fillId="0" borderId="16" xfId="4" applyNumberFormat="1" applyFont="1" applyFill="1" applyBorder="1" applyAlignment="1">
      <alignment horizontal="left" vertical="center"/>
    </xf>
    <xf numFmtId="171" fontId="3" fillId="0" borderId="0" xfId="4" applyNumberFormat="1" applyFont="1" applyFill="1" applyAlignment="1">
      <alignment horizontal="left" vertical="center"/>
    </xf>
    <xf numFmtId="17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8" xfId="4" applyNumberFormat="1" applyFont="1" applyFill="1" applyBorder="1" applyAlignment="1">
      <alignment horizontal="center" vertical="center"/>
    </xf>
    <xf numFmtId="171" fontId="4" fillId="0" borderId="16" xfId="4" applyNumberFormat="1" applyFont="1" applyFill="1" applyBorder="1" applyAlignment="1">
      <alignment horizontal="center" vertical="center"/>
    </xf>
    <xf numFmtId="165" fontId="4" fillId="0" borderId="16" xfId="4" applyFont="1" applyFill="1" applyBorder="1" applyAlignment="1">
      <alignment horizontal="center" vertical="center"/>
    </xf>
    <xf numFmtId="165" fontId="4" fillId="0" borderId="0" xfId="4" applyFont="1" applyFill="1" applyBorder="1" applyAlignment="1">
      <alignment horizontal="center" vertical="center"/>
    </xf>
    <xf numFmtId="171" fontId="41" fillId="8" borderId="32" xfId="4" applyNumberFormat="1" applyFont="1" applyFill="1" applyBorder="1" applyAlignment="1">
      <alignment horizontal="left" vertical="center"/>
    </xf>
    <xf numFmtId="166" fontId="0" fillId="0" borderId="0" xfId="0" applyNumberFormat="1" applyAlignment="1">
      <alignment horizontal="center" vertical="center"/>
    </xf>
    <xf numFmtId="166" fontId="3" fillId="0" borderId="8" xfId="1" applyNumberFormat="1" applyFont="1" applyFill="1" applyBorder="1" applyAlignment="1">
      <alignment horizontal="center"/>
    </xf>
    <xf numFmtId="10" fontId="3" fillId="0" borderId="8" xfId="1" applyNumberFormat="1" applyFont="1" applyFill="1" applyBorder="1" applyAlignment="1">
      <alignment horizont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0" fontId="4" fillId="2" borderId="23" xfId="1" applyNumberFormat="1" applyFont="1" applyFill="1" applyBorder="1" applyAlignment="1">
      <alignment horizontal="center"/>
    </xf>
    <xf numFmtId="165" fontId="21" fillId="4" borderId="7" xfId="5" applyNumberFormat="1" applyFont="1" applyFill="1" applyBorder="1" applyAlignment="1">
      <alignment vertical="center"/>
    </xf>
    <xf numFmtId="172" fontId="21" fillId="4" borderId="9" xfId="19" applyNumberFormat="1" applyFont="1" applyFill="1" applyBorder="1" applyAlignment="1">
      <alignment vertical="center"/>
    </xf>
    <xf numFmtId="3" fontId="86" fillId="4" borderId="7" xfId="7" applyNumberFormat="1" applyFont="1" applyFill="1" applyBorder="1" applyAlignment="1">
      <alignment horizontal="center" vertical="center"/>
    </xf>
    <xf numFmtId="2" fontId="21" fillId="4" borderId="0" xfId="7" applyNumberFormat="1" applyFont="1" applyFill="1" applyAlignment="1">
      <alignment horizontal="left"/>
    </xf>
    <xf numFmtId="0" fontId="21" fillId="28" borderId="13" xfId="7" applyFont="1" applyFill="1" applyBorder="1" applyAlignment="1">
      <alignment horizontal="center"/>
    </xf>
    <xf numFmtId="166" fontId="17" fillId="29" borderId="13" xfId="7" applyNumberFormat="1" applyFont="1" applyFill="1" applyBorder="1" applyAlignment="1">
      <alignment horizontal="center" vertical="center"/>
    </xf>
    <xf numFmtId="166" fontId="17" fillId="30" borderId="13" xfId="7" applyNumberFormat="1" applyFont="1" applyFill="1" applyBorder="1" applyAlignment="1">
      <alignment horizontal="center" vertical="center"/>
    </xf>
    <xf numFmtId="177" fontId="3" fillId="2" borderId="23" xfId="1" applyNumberFormat="1" applyFont="1" applyFill="1" applyBorder="1" applyAlignment="1">
      <alignment horizontal="right"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4" borderId="2" xfId="7" applyNumberFormat="1" applyFont="1" applyFill="1" applyBorder="1" applyAlignment="1">
      <alignment horizontal="center" vertical="center"/>
    </xf>
    <xf numFmtId="3" fontId="39" fillId="0" borderId="67" xfId="7" applyNumberFormat="1" applyFont="1" applyBorder="1" applyAlignment="1">
      <alignment horizontal="center" vertical="center"/>
    </xf>
    <xf numFmtId="0" fontId="4" fillId="0" borderId="4" xfId="0" applyFont="1" applyBorder="1"/>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168" fontId="21" fillId="0" borderId="74"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3" fontId="4" fillId="21" borderId="0" xfId="0" applyNumberFormat="1" applyFont="1" applyFill="1" applyAlignment="1">
      <alignment vertical="center"/>
    </xf>
    <xf numFmtId="0" fontId="4" fillId="21" borderId="0" xfId="0" applyFont="1" applyFill="1" applyAlignment="1">
      <alignment horizontal="left"/>
    </xf>
    <xf numFmtId="0" fontId="4" fillId="21" borderId="0" xfId="0" applyFont="1" applyFill="1"/>
    <xf numFmtId="0" fontId="21" fillId="0" borderId="40"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43" fontId="4" fillId="21" borderId="0" xfId="19" applyFont="1" applyFill="1" applyAlignment="1">
      <alignment vertical="center"/>
    </xf>
    <xf numFmtId="0" fontId="4" fillId="0" borderId="16" xfId="9" applyFont="1" applyFill="1" applyBorder="1">
      <alignment horizontal="left"/>
    </xf>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40" xfId="7" applyNumberFormat="1" applyFont="1" applyBorder="1" applyAlignment="1">
      <alignment horizontal="left"/>
    </xf>
    <xf numFmtId="170" fontId="4" fillId="2" borderId="0" xfId="19" applyNumberFormat="1" applyFont="1" applyFill="1" applyBorder="1" applyAlignment="1">
      <alignment horizontal="center" vertical="center"/>
    </xf>
    <xf numFmtId="0" fontId="87" fillId="2" borderId="0" xfId="0" applyFont="1" applyFill="1"/>
    <xf numFmtId="175" fontId="3" fillId="2" borderId="16" xfId="4" applyNumberFormat="1" applyFont="1" applyFill="1" applyBorder="1" applyAlignment="1">
      <alignment horizontal="right" vertical="center"/>
    </xf>
    <xf numFmtId="171" fontId="3" fillId="0" borderId="16" xfId="4" applyNumberFormat="1" applyFont="1" applyFill="1" applyBorder="1" applyAlignment="1">
      <alignment horizontal="center" vertical="center"/>
    </xf>
    <xf numFmtId="177" fontId="3" fillId="0" borderId="8" xfId="1" applyNumberFormat="1" applyFont="1" applyFill="1" applyBorder="1" applyAlignment="1">
      <alignment horizontal="center"/>
    </xf>
    <xf numFmtId="168" fontId="4" fillId="8" borderId="0" xfId="9" applyNumberFormat="1" applyFont="1" applyFill="1" applyAlignment="1">
      <alignment horizontal="right"/>
    </xf>
    <xf numFmtId="0" fontId="78"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0" fontId="78" fillId="2" borderId="58" xfId="26" applyFont="1" applyFill="1" applyBorder="1" applyAlignment="1">
      <alignment horizontal="center" vertical="center"/>
    </xf>
    <xf numFmtId="0" fontId="29" fillId="2" borderId="58" xfId="26" applyFont="1" applyFill="1" applyBorder="1" applyAlignment="1">
      <alignment horizontal="center" vertical="center"/>
    </xf>
    <xf numFmtId="3" fontId="29" fillId="2" borderId="58" xfId="26" applyNumberFormat="1" applyFont="1" applyFill="1" applyBorder="1" applyAlignment="1">
      <alignment horizontal="center" vertical="center"/>
    </xf>
    <xf numFmtId="14" fontId="29" fillId="2" borderId="58" xfId="26" applyNumberFormat="1" applyFont="1" applyFill="1" applyBorder="1" applyAlignment="1">
      <alignment horizontal="center" vertical="center"/>
    </xf>
    <xf numFmtId="168" fontId="29" fillId="2" borderId="58" xfId="26" applyNumberFormat="1" applyFont="1" applyFill="1" applyBorder="1" applyAlignment="1">
      <alignment horizontal="center" vertical="center"/>
    </xf>
    <xf numFmtId="14" fontId="79" fillId="2" borderId="58" xfId="26" applyNumberFormat="1" applyFont="1" applyFill="1" applyBorder="1" applyAlignment="1">
      <alignment horizontal="center" vertical="center"/>
    </xf>
    <xf numFmtId="184" fontId="29" fillId="2" borderId="58" xfId="26" applyNumberFormat="1" applyFont="1" applyFill="1" applyBorder="1" applyAlignment="1">
      <alignment horizontal="center" vertical="center"/>
    </xf>
    <xf numFmtId="0" fontId="78" fillId="2" borderId="59" xfId="26" applyFont="1" applyFill="1" applyBorder="1" applyAlignment="1">
      <alignment horizontal="center" vertical="center"/>
    </xf>
    <xf numFmtId="0" fontId="29" fillId="2" borderId="59" xfId="26" applyFont="1" applyFill="1" applyBorder="1" applyAlignment="1">
      <alignment horizontal="center" vertical="center"/>
    </xf>
    <xf numFmtId="3" fontId="29" fillId="2" borderId="59" xfId="26" applyNumberFormat="1" applyFont="1" applyFill="1" applyBorder="1" applyAlignment="1">
      <alignment horizontal="center" vertical="center"/>
    </xf>
    <xf numFmtId="14" fontId="29" fillId="2" borderId="59" xfId="26" applyNumberFormat="1" applyFont="1" applyFill="1" applyBorder="1" applyAlignment="1">
      <alignment horizontal="center" vertical="center"/>
    </xf>
    <xf numFmtId="168" fontId="29" fillId="2" borderId="59" xfId="26" applyNumberFormat="1" applyFont="1" applyFill="1" applyBorder="1" applyAlignment="1">
      <alignment horizontal="center" vertical="center"/>
    </xf>
    <xf numFmtId="0" fontId="78" fillId="2" borderId="53" xfId="26" applyFont="1" applyFill="1" applyBorder="1" applyAlignment="1">
      <alignment horizontal="center" vertical="center"/>
    </xf>
    <xf numFmtId="0" fontId="29" fillId="2" borderId="53" xfId="26" applyFont="1" applyFill="1" applyBorder="1" applyAlignment="1">
      <alignment horizontal="center" vertical="center"/>
    </xf>
    <xf numFmtId="3" fontId="29" fillId="2" borderId="53"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68" fontId="29" fillId="2" borderId="53" xfId="26" applyNumberFormat="1" applyFont="1" applyFill="1" applyBorder="1" applyAlignment="1">
      <alignment horizontal="center" vertical="center"/>
    </xf>
    <xf numFmtId="14" fontId="29" fillId="2" borderId="60" xfId="26" applyNumberFormat="1" applyFont="1" applyFill="1" applyBorder="1" applyAlignment="1">
      <alignment horizontal="center" vertical="center"/>
    </xf>
    <xf numFmtId="0" fontId="78"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27" fillId="2" borderId="52" xfId="26" applyFont="1" applyFill="1" applyBorder="1" applyAlignment="1">
      <alignment horizontal="center" vertical="center"/>
    </xf>
    <xf numFmtId="3" fontId="27" fillId="2" borderId="52" xfId="26" applyNumberFormat="1"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81"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61" xfId="26" applyFont="1" applyFill="1" applyBorder="1" applyAlignment="1">
      <alignment horizontal="center" vertical="center"/>
    </xf>
    <xf numFmtId="0" fontId="27" fillId="2" borderId="61" xfId="26" applyFont="1" applyFill="1" applyBorder="1" applyAlignment="1">
      <alignment horizontal="center" vertical="center"/>
    </xf>
    <xf numFmtId="14" fontId="27" fillId="2" borderId="61" xfId="26" applyNumberFormat="1" applyFont="1" applyFill="1" applyBorder="1" applyAlignment="1">
      <alignment horizontal="center" vertical="center"/>
    </xf>
    <xf numFmtId="14" fontId="81" fillId="2" borderId="61" xfId="26" applyNumberFormat="1" applyFont="1" applyFill="1" applyBorder="1" applyAlignment="1">
      <alignment horizontal="center" vertical="center"/>
    </xf>
    <xf numFmtId="168" fontId="27" fillId="2" borderId="61"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81"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3" xfId="26" applyFont="1" applyFill="1" applyBorder="1" applyAlignment="1">
      <alignment horizontal="center" vertical="center"/>
    </xf>
    <xf numFmtId="0" fontId="82" fillId="2" borderId="53" xfId="26" applyFont="1" applyFill="1" applyBorder="1" applyAlignment="1">
      <alignment horizontal="center" vertical="center"/>
    </xf>
    <xf numFmtId="0" fontId="83" fillId="2" borderId="2" xfId="26" applyFont="1" applyFill="1" applyBorder="1" applyAlignment="1">
      <alignment horizontal="center" vertical="center"/>
    </xf>
    <xf numFmtId="0" fontId="25" fillId="2" borderId="75" xfId="26" applyFont="1" applyFill="1" applyBorder="1" applyAlignment="1">
      <alignment horizontal="center" vertical="center"/>
    </xf>
    <xf numFmtId="3" fontId="25" fillId="2" borderId="75" xfId="26" applyNumberFormat="1" applyFont="1" applyFill="1" applyBorder="1" applyAlignment="1">
      <alignment horizontal="center" vertical="center"/>
    </xf>
    <xf numFmtId="14" fontId="25" fillId="2" borderId="75" xfId="26" applyNumberFormat="1" applyFont="1" applyFill="1" applyBorder="1" applyAlignment="1">
      <alignment horizontal="center" vertical="center"/>
    </xf>
    <xf numFmtId="168" fontId="25" fillId="2" borderId="75" xfId="26" applyNumberFormat="1" applyFont="1" applyFill="1" applyBorder="1" applyAlignment="1">
      <alignment horizontal="center" vertical="center"/>
    </xf>
    <xf numFmtId="14" fontId="25" fillId="2" borderId="59"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0" fontId="0" fillId="2" borderId="77" xfId="0" applyFill="1" applyBorder="1"/>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43" fillId="13" borderId="21" xfId="9" applyNumberFormat="1" applyFont="1" applyFill="1" applyBorder="1" applyAlignment="1">
      <alignment horizontal="center" vertical="center"/>
    </xf>
    <xf numFmtId="3" fontId="43" fillId="13" borderId="29" xfId="9" applyNumberFormat="1" applyFont="1" applyFill="1" applyBorder="1" applyAlignment="1">
      <alignment horizontal="center" vertical="center"/>
    </xf>
    <xf numFmtId="3" fontId="43"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0" xfId="9" applyFont="1" applyFill="1" applyAlignment="1">
      <alignment horizontal="center" vertical="center" wrapText="1"/>
    </xf>
    <xf numFmtId="0" fontId="43" fillId="13" borderId="65"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3"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2" borderId="0" xfId="0" applyFont="1" applyFill="1" applyAlignment="1">
      <alignment horizontal="left" vertical="center" wrapText="1"/>
    </xf>
    <xf numFmtId="0" fontId="4" fillId="0" borderId="76" xfId="0" applyFont="1" applyBorder="1" applyAlignment="1">
      <alignment horizontal="left" vertical="center" wrapText="1"/>
    </xf>
    <xf numFmtId="0" fontId="4" fillId="0" borderId="77"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top"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8" fillId="4" borderId="47" xfId="2" applyFont="1" applyFill="1" applyBorder="1" applyAlignment="1">
      <alignment horizontal="left" vertical="center"/>
    </xf>
    <xf numFmtId="0" fontId="9" fillId="0" borderId="47" xfId="2" applyFont="1" applyBorder="1" applyAlignment="1">
      <alignment vertical="center"/>
    </xf>
    <xf numFmtId="0" fontId="58" fillId="4" borderId="48" xfId="2" applyFont="1" applyFill="1" applyBorder="1" applyAlignment="1">
      <alignment horizontal="left" vertical="center" wrapText="1"/>
    </xf>
    <xf numFmtId="0" fontId="9" fillId="0" borderId="48"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53" fillId="17" borderId="37" xfId="5" applyFont="1" applyFill="1" applyBorder="1" applyAlignment="1">
      <alignment horizontal="center" vertical="center" wrapText="1"/>
    </xf>
    <xf numFmtId="0" fontId="53" fillId="17" borderId="38"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5" fillId="0" borderId="3" xfId="5" applyFont="1" applyBorder="1" applyAlignment="1">
      <alignment horizontal="left" vertical="center" wrapText="1"/>
    </xf>
    <xf numFmtId="0" fontId="32" fillId="0" borderId="0" xfId="0" applyFont="1" applyAlignment="1">
      <alignment horizontal="left" vertical="center"/>
    </xf>
    <xf numFmtId="0" fontId="63" fillId="0" borderId="45" xfId="0" applyFont="1" applyBorder="1" applyAlignment="1">
      <alignment horizontal="center" vertical="center" textRotation="90" wrapText="1"/>
    </xf>
    <xf numFmtId="0" fontId="63" fillId="0" borderId="0" xfId="0" applyFont="1" applyAlignment="1">
      <alignment horizontal="center" vertical="center" textRotation="90" wrapText="1"/>
    </xf>
    <xf numFmtId="0" fontId="63" fillId="0" borderId="43" xfId="0" applyFont="1" applyBorder="1" applyAlignment="1">
      <alignment horizontal="center" vertical="center" textRotation="90" wrapText="1"/>
    </xf>
    <xf numFmtId="0" fontId="65" fillId="0" borderId="0" xfId="0" applyFont="1" applyAlignment="1">
      <alignment horizontal="left" vertical="center" wrapText="1"/>
    </xf>
    <xf numFmtId="0" fontId="30" fillId="2" borderId="55" xfId="26" applyFont="1" applyFill="1" applyBorder="1" applyAlignment="1">
      <alignment horizontal="left" vertical="center"/>
    </xf>
    <xf numFmtId="0" fontId="28" fillId="0" borderId="51"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4" xfId="26" applyFont="1" applyBorder="1" applyAlignment="1">
      <alignment horizontal="center" vertical="center" textRotation="90" wrapText="1"/>
    </xf>
    <xf numFmtId="0" fontId="80" fillId="0" borderId="51" xfId="26" applyFont="1" applyBorder="1" applyAlignment="1">
      <alignment horizontal="center" vertical="center" textRotation="90" wrapText="1"/>
    </xf>
    <xf numFmtId="0" fontId="80" fillId="0" borderId="0" xfId="26" applyFont="1" applyAlignment="1">
      <alignment horizontal="center" vertical="center" textRotation="90" wrapText="1"/>
    </xf>
    <xf numFmtId="0" fontId="80" fillId="0" borderId="54" xfId="26" applyFont="1" applyBorder="1" applyAlignment="1">
      <alignment horizontal="center" vertical="center" textRotation="90" wrapText="1"/>
    </xf>
    <xf numFmtId="0" fontId="24" fillId="0" borderId="51"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4" xfId="27" applyFont="1" applyFill="1" applyBorder="1" applyAlignment="1">
      <alignment horizontal="center" vertical="center" textRotation="90" wrapText="1"/>
    </xf>
    <xf numFmtId="0" fontId="32" fillId="0" borderId="0" xfId="26" applyFont="1" applyAlignment="1">
      <alignment horizontal="left" vertical="center"/>
    </xf>
    <xf numFmtId="168" fontId="21" fillId="0" borderId="0" xfId="7" applyNumberFormat="1" applyFont="1" applyAlignment="1">
      <alignment horizontal="center" vertical="center"/>
    </xf>
    <xf numFmtId="168" fontId="21" fillId="0" borderId="8" xfId="7" applyNumberFormat="1" applyFont="1" applyBorder="1" applyAlignment="1">
      <alignment horizontal="center" vertical="center"/>
    </xf>
    <xf numFmtId="3" fontId="39" fillId="0" borderId="38" xfId="7" applyNumberFormat="1" applyFont="1" applyBorder="1" applyAlignment="1">
      <alignment horizontal="center" vertical="center"/>
    </xf>
    <xf numFmtId="3" fontId="21" fillId="0" borderId="10" xfId="7" applyNumberFormat="1" applyFont="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68" fontId="39" fillId="0" borderId="8" xfId="7" applyNumberFormat="1" applyFont="1" applyBorder="1" applyAlignment="1">
      <alignment horizontal="center" vertical="center"/>
    </xf>
    <xf numFmtId="168" fontId="3" fillId="0" borderId="0" xfId="9" applyNumberFormat="1" applyFont="1" applyFill="1" applyAlignment="1">
      <alignment horizontal="center" vertical="center"/>
    </xf>
    <xf numFmtId="3" fontId="3" fillId="0" borderId="8" xfId="9" applyNumberFormat="1" applyFont="1" applyFill="1" applyBorder="1" applyAlignment="1">
      <alignment horizontal="center" vertical="center"/>
    </xf>
    <xf numFmtId="168" fontId="21" fillId="0" borderId="2" xfId="7" applyNumberFormat="1" applyFont="1" applyBorder="1" applyAlignment="1">
      <alignment horizontal="center" vertical="center"/>
    </xf>
    <xf numFmtId="10" fontId="17" fillId="30" borderId="1" xfId="7" applyNumberFormat="1" applyFont="1" applyFill="1" applyBorder="1" applyAlignment="1">
      <alignment horizontal="center" vertical="center"/>
    </xf>
    <xf numFmtId="171" fontId="4" fillId="0" borderId="0" xfId="19" applyNumberFormat="1" applyFont="1" applyFill="1" applyBorder="1" applyAlignment="1">
      <alignment horizontal="center" vertical="center"/>
    </xf>
    <xf numFmtId="165"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72" fontId="4" fillId="0" borderId="0" xfId="4" applyNumberFormat="1" applyFont="1" applyFill="1" applyBorder="1" applyAlignment="1">
      <alignment horizontal="center" vertical="center"/>
    </xf>
    <xf numFmtId="171" fontId="20" fillId="8" borderId="68" xfId="4" applyNumberFormat="1" applyFont="1" applyFill="1" applyBorder="1" applyAlignment="1">
      <alignment horizontal="center" vertical="center"/>
    </xf>
    <xf numFmtId="175" fontId="4" fillId="2" borderId="5" xfId="4" applyNumberFormat="1" applyFont="1" applyFill="1" applyBorder="1" applyAlignment="1">
      <alignment horizontal="center" vertical="center"/>
    </xf>
    <xf numFmtId="166" fontId="4" fillId="2" borderId="69" xfId="1" applyNumberFormat="1" applyFont="1" applyFill="1" applyBorder="1" applyAlignment="1">
      <alignment horizontal="right" vertical="center"/>
    </xf>
    <xf numFmtId="175" fontId="4" fillId="0" borderId="18" xfId="4" applyNumberFormat="1" applyFont="1" applyFill="1" applyBorder="1" applyAlignment="1">
      <alignment horizontal="center" vertical="center"/>
    </xf>
    <xf numFmtId="175" fontId="4" fillId="0" borderId="4" xfId="4" applyNumberFormat="1" applyFont="1" applyFill="1" applyBorder="1" applyAlignment="1">
      <alignment horizontal="center" vertical="center"/>
    </xf>
    <xf numFmtId="175" fontId="4" fillId="2" borderId="4" xfId="4" applyNumberFormat="1" applyFont="1" applyFill="1" applyBorder="1" applyAlignment="1">
      <alignment horizontal="center" vertical="center"/>
    </xf>
    <xf numFmtId="166" fontId="4" fillId="2" borderId="19" xfId="1" applyNumberFormat="1" applyFont="1" applyFill="1" applyBorder="1" applyAlignment="1">
      <alignment horizontal="right"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0" fontId="3" fillId="0" borderId="16" xfId="19" applyNumberFormat="1" applyFont="1" applyFill="1" applyBorder="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ill>
        <patternFill patternType="none"/>
      </fill>
    </dxf>
    <dxf>
      <font>
        <condense val="0"/>
        <extend val="0"/>
        <color indexed="9"/>
      </font>
    </dxf>
    <dxf>
      <font>
        <condense val="0"/>
        <extend val="0"/>
        <color indexed="9"/>
      </font>
    </dxf>
    <dxf>
      <font>
        <condense val="0"/>
        <extend val="0"/>
        <color indexed="9"/>
      </font>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7575"/>
            </a:solidFill>
          </c:spPr>
          <c:invertIfNegative val="0"/>
          <c:dPt>
            <c:idx val="7"/>
            <c:invertIfNegative val="0"/>
            <c:bubble3D val="0"/>
            <c:extLst>
              <c:ext xmlns:c16="http://schemas.microsoft.com/office/drawing/2014/chart" uri="{C3380CC4-5D6E-409C-BE32-E72D297353CC}">
                <c16:uniqueId val="{00000000-A127-4243-8128-D2857251E219}"/>
              </c:ext>
            </c:extLst>
          </c:dPt>
          <c:dPt>
            <c:idx val="9"/>
            <c:invertIfNegative val="0"/>
            <c:bubble3D val="0"/>
            <c:spPr>
              <a:solidFill>
                <a:srgbClr val="C00000"/>
              </a:solidFill>
            </c:spPr>
            <c:extLst>
              <c:ext xmlns:c16="http://schemas.microsoft.com/office/drawing/2014/chart" uri="{C3380CC4-5D6E-409C-BE32-E72D297353CC}">
                <c16:uniqueId val="{00000002-A127-4243-8128-D2857251E219}"/>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METÁLICA'!$A$22:$A$31</c:f>
              <c:strCache>
                <c:ptCount val="10"/>
                <c:pt idx="0">
                  <c:v>2016</c:v>
                </c:pt>
                <c:pt idx="1">
                  <c:v>2017</c:v>
                </c:pt>
                <c:pt idx="2">
                  <c:v>2018</c:v>
                </c:pt>
                <c:pt idx="3">
                  <c:v>2019</c:v>
                </c:pt>
                <c:pt idx="4">
                  <c:v>2020</c:v>
                </c:pt>
                <c:pt idx="5">
                  <c:v>2021</c:v>
                </c:pt>
                <c:pt idx="6">
                  <c:v>2022</c:v>
                </c:pt>
                <c:pt idx="7">
                  <c:v>2023</c:v>
                </c:pt>
                <c:pt idx="8">
                  <c:v>2024</c:v>
                </c:pt>
                <c:pt idx="9">
                  <c:v>2025
(Ene-Ago)</c:v>
                </c:pt>
              </c:strCache>
            </c:strRef>
          </c:cat>
          <c:val>
            <c:numRef>
              <c:f>'1. PRODUCCIÓN METÁLICA'!$O$22:$O$31</c:f>
              <c:numCache>
                <c:formatCode>#,##0</c:formatCode>
                <c:ptCount val="10"/>
                <c:pt idx="0">
                  <c:v>2352.9595047380653</c:v>
                </c:pt>
                <c:pt idx="1">
                  <c:v>2440.1811105834286</c:v>
                </c:pt>
                <c:pt idx="2">
                  <c:v>2416.8811002070697</c:v>
                </c:pt>
                <c:pt idx="3">
                  <c:v>2437.9253739027731</c:v>
                </c:pt>
                <c:pt idx="4">
                  <c:v>2150.1259121219628</c:v>
                </c:pt>
                <c:pt idx="5">
                  <c:v>2326.0353089323735</c:v>
                </c:pt>
                <c:pt idx="6">
                  <c:v>2445.2708303173977</c:v>
                </c:pt>
                <c:pt idx="7">
                  <c:v>2755.2443167853276</c:v>
                </c:pt>
                <c:pt idx="8">
                  <c:v>2736.2371072517262</c:v>
                </c:pt>
                <c:pt idx="9">
                  <c:v>1807.4058757616117</c:v>
                </c:pt>
              </c:numCache>
            </c:numRef>
          </c:val>
          <c:extLst>
            <c:ext xmlns:c16="http://schemas.microsoft.com/office/drawing/2014/chart" uri="{C3380CC4-5D6E-409C-BE32-E72D297353CC}">
              <c16:uniqueId val="{00000003-A127-4243-8128-D2857251E219}"/>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CDF-4D41-ACFD-BD7F882CDC71}"/>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EXPORTACIONES'!$B$60:$I$60</c:f>
              <c:strCache>
                <c:ptCount val="8"/>
                <c:pt idx="0">
                  <c:v>COBRE</c:v>
                </c:pt>
                <c:pt idx="1">
                  <c:v>ORO</c:v>
                </c:pt>
                <c:pt idx="2">
                  <c:v>ZINC</c:v>
                </c:pt>
                <c:pt idx="3">
                  <c:v>PLATA</c:v>
                </c:pt>
                <c:pt idx="4">
                  <c:v>PLOMO</c:v>
                </c:pt>
                <c:pt idx="5">
                  <c:v>ESTAÑO</c:v>
                </c:pt>
                <c:pt idx="6">
                  <c:v>HIERRO</c:v>
                </c:pt>
                <c:pt idx="7">
                  <c:v>MOLIBDENO</c:v>
                </c:pt>
              </c:strCache>
            </c:strRef>
          </c:cat>
          <c:val>
            <c:numRef>
              <c:f>'6. EXPORTACIONES'!$B$84:$I$84</c:f>
              <c:numCache>
                <c:formatCode>0.0%</c:formatCode>
                <c:ptCount val="8"/>
                <c:pt idx="0">
                  <c:v>-0.18361744852920303</c:v>
                </c:pt>
                <c:pt idx="1">
                  <c:v>4.4058764054020205E-3</c:v>
                </c:pt>
                <c:pt idx="2">
                  <c:v>0.26800300865785354</c:v>
                </c:pt>
                <c:pt idx="3">
                  <c:v>-0.22496509072952253</c:v>
                </c:pt>
                <c:pt idx="4">
                  <c:v>-0.46733545722578607</c:v>
                </c:pt>
                <c:pt idx="5">
                  <c:v>-8.9089970808736707E-3</c:v>
                </c:pt>
                <c:pt idx="6">
                  <c:v>0.28313456186154484</c:v>
                </c:pt>
                <c:pt idx="7">
                  <c:v>-0.31087370718879792</c:v>
                </c:pt>
              </c:numCache>
            </c:numRef>
          </c:val>
          <c:extLst>
            <c:ext xmlns:c16="http://schemas.microsoft.com/office/drawing/2014/chart" uri="{C3380CC4-5D6E-409C-BE32-E72D297353CC}">
              <c16:uniqueId val="{00000001-7CDF-4D41-ACFD-BD7F882CDC71}"/>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MX"/>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4"/>
            <c:invertIfNegative val="0"/>
            <c:bubble3D val="0"/>
            <c:extLst>
              <c:ext xmlns:c16="http://schemas.microsoft.com/office/drawing/2014/chart" uri="{C3380CC4-5D6E-409C-BE32-E72D297353CC}">
                <c16:uniqueId val="{00000000-D1DE-4553-8ACA-249CAD2080AE}"/>
              </c:ext>
            </c:extLst>
          </c:dPt>
          <c:dPt>
            <c:idx val="5"/>
            <c:invertIfNegative val="0"/>
            <c:bubble3D val="0"/>
            <c:extLst>
              <c:ext xmlns:c16="http://schemas.microsoft.com/office/drawing/2014/chart" uri="{C3380CC4-5D6E-409C-BE32-E72D297353CC}">
                <c16:uniqueId val="{00000001-D1DE-4553-8ACA-249CAD2080AE}"/>
              </c:ext>
            </c:extLst>
          </c:dPt>
          <c:dPt>
            <c:idx val="6"/>
            <c:invertIfNegative val="0"/>
            <c:bubble3D val="0"/>
            <c:extLst>
              <c:ext xmlns:c16="http://schemas.microsoft.com/office/drawing/2014/chart" uri="{C3380CC4-5D6E-409C-BE32-E72D297353CC}">
                <c16:uniqueId val="{00000002-D1DE-4553-8ACA-249CAD2080AE}"/>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D1DE-4553-8ACA-249CAD2080AE}"/>
              </c:ext>
            </c:extLst>
          </c:dPt>
          <c:dLbls>
            <c:dLbl>
              <c:idx val="6"/>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2-D1DE-4553-8ACA-249CAD2080AE}"/>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4-D1DE-4553-8ACA-249CAD2080AE}"/>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2015</c:v>
                </c:pt>
                <c:pt idx="1">
                  <c:v>2016</c:v>
                </c:pt>
                <c:pt idx="2">
                  <c:v>2017</c:v>
                </c:pt>
                <c:pt idx="3">
                  <c:v>2018</c:v>
                </c:pt>
                <c:pt idx="4">
                  <c:v>2019</c:v>
                </c:pt>
                <c:pt idx="5">
                  <c:v>2020</c:v>
                </c:pt>
                <c:pt idx="6">
                  <c:v>2021</c:v>
                </c:pt>
                <c:pt idx="7">
                  <c:v>2022</c:v>
                </c:pt>
                <c:pt idx="8">
                  <c:v>2023</c:v>
                </c:pt>
                <c:pt idx="9">
                  <c:v>2024</c:v>
                </c:pt>
                <c:pt idx="10">
                  <c:v>2025 
(Ene - Jul)</c:v>
                </c:pt>
              </c:strCache>
            </c:strRef>
          </c:cat>
          <c:val>
            <c:numRef>
              <c:f>'6. EXPORTACIONES'!$K$6:$K$16</c:f>
              <c:numCache>
                <c:formatCode>_-* #,##0_-;\-* #,##0_-;_-* "-"??_-;_-@_-</c:formatCode>
                <c:ptCount val="11"/>
                <c:pt idx="0">
                  <c:v>18949.83056080811</c:v>
                </c:pt>
                <c:pt idx="1">
                  <c:v>21825.521895734943</c:v>
                </c:pt>
                <c:pt idx="2">
                  <c:v>27564.080812126464</c:v>
                </c:pt>
                <c:pt idx="3">
                  <c:v>28904.416009361157</c:v>
                </c:pt>
                <c:pt idx="4">
                  <c:v>28350.684823899443</c:v>
                </c:pt>
                <c:pt idx="5">
                  <c:v>26123.679105276184</c:v>
                </c:pt>
                <c:pt idx="6">
                  <c:v>39900.752947377376</c:v>
                </c:pt>
                <c:pt idx="7">
                  <c:v>38278.00956854003</c:v>
                </c:pt>
                <c:pt idx="8">
                  <c:v>42397.759463426621</c:v>
                </c:pt>
                <c:pt idx="9">
                  <c:v>47933.74064288965</c:v>
                </c:pt>
                <c:pt idx="10" formatCode="_-* #,##0.0_-;\-* #,##0.0_-;_-* &quot;-&quot;??_-;_-@_-">
                  <c:v>30561.264527573883</c:v>
                </c:pt>
              </c:numCache>
            </c:numRef>
          </c:val>
          <c:extLst>
            <c:ext xmlns:c16="http://schemas.microsoft.com/office/drawing/2014/chart" uri="{C3380CC4-5D6E-409C-BE32-E72D297353CC}">
              <c16:uniqueId val="{00000005-D1DE-4553-8ACA-249CAD2080AE}"/>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MX"/>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8"/>
            <c:invertIfNegative val="0"/>
            <c:bubble3D val="0"/>
            <c:extLst>
              <c:ext xmlns:c16="http://schemas.microsoft.com/office/drawing/2014/chart" uri="{C3380CC4-5D6E-409C-BE32-E72D297353CC}">
                <c16:uniqueId val="{00000000-0A62-4F0A-9F18-5E5E9AE9DA3C}"/>
              </c:ext>
            </c:extLst>
          </c:dPt>
          <c:dPt>
            <c:idx val="9"/>
            <c:invertIfNegative val="0"/>
            <c:bubble3D val="0"/>
            <c:spPr>
              <a:solidFill>
                <a:srgbClr val="5B9BD5"/>
              </a:solidFill>
            </c:spPr>
            <c:extLst>
              <c:ext xmlns:c16="http://schemas.microsoft.com/office/drawing/2014/chart" uri="{C3380CC4-5D6E-409C-BE32-E72D297353CC}">
                <c16:uniqueId val="{00000002-0A62-4F0A-9F18-5E5E9AE9DA3C}"/>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INVERSIONES'!$A$21:$A$30</c:f>
              <c:strCache>
                <c:ptCount val="10"/>
                <c:pt idx="0">
                  <c:v>2016</c:v>
                </c:pt>
                <c:pt idx="1">
                  <c:v>2017</c:v>
                </c:pt>
                <c:pt idx="2">
                  <c:v>2018</c:v>
                </c:pt>
                <c:pt idx="3">
                  <c:v>2019</c:v>
                </c:pt>
                <c:pt idx="4">
                  <c:v>2020</c:v>
                </c:pt>
                <c:pt idx="5">
                  <c:v>2021</c:v>
                </c:pt>
                <c:pt idx="6">
                  <c:v>2022</c:v>
                </c:pt>
                <c:pt idx="7">
                  <c:v>2023</c:v>
                </c:pt>
                <c:pt idx="8">
                  <c:v>2024</c:v>
                </c:pt>
                <c:pt idx="9">
                  <c:v>2025
(ene-ago)</c:v>
                </c:pt>
              </c:strCache>
            </c:strRef>
          </c:cat>
          <c:val>
            <c:numRef>
              <c:f>'7. INVERSIONES'!$I$21:$I$30</c:f>
              <c:numCache>
                <c:formatCode>_ * #,##0_ ;_ * \-#,##0_ ;_ * "-"??_ ;_ @_ </c:formatCode>
                <c:ptCount val="10"/>
                <c:pt idx="0">
                  <c:v>3334.1488452199983</c:v>
                </c:pt>
                <c:pt idx="1">
                  <c:v>3974.7368350199986</c:v>
                </c:pt>
                <c:pt idx="2">
                  <c:v>4954.6334482999991</c:v>
                </c:pt>
                <c:pt idx="3">
                  <c:v>5902.6203698999998</c:v>
                </c:pt>
                <c:pt idx="4">
                  <c:v>4309.1731239999999</c:v>
                </c:pt>
                <c:pt idx="5">
                  <c:v>5155.3422629999995</c:v>
                </c:pt>
                <c:pt idx="6">
                  <c:v>5243.9973179999997</c:v>
                </c:pt>
                <c:pt idx="7">
                  <c:v>4936.0891089999996</c:v>
                </c:pt>
                <c:pt idx="8">
                  <c:v>5010.8172960000002</c:v>
                </c:pt>
                <c:pt idx="9">
                  <c:v>3342.949568</c:v>
                </c:pt>
              </c:numCache>
            </c:numRef>
          </c:val>
          <c:extLst>
            <c:ext xmlns:c16="http://schemas.microsoft.com/office/drawing/2014/chart" uri="{C3380CC4-5D6E-409C-BE32-E72D297353CC}">
              <c16:uniqueId val="{00000003-0A62-4F0A-9F18-5E5E9AE9DA3C}"/>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8"/>
            <c:invertIfNegative val="0"/>
            <c:bubble3D val="0"/>
            <c:spPr>
              <a:solidFill>
                <a:srgbClr val="93B7FF"/>
              </a:solidFill>
              <a:ln>
                <a:noFill/>
              </a:ln>
              <a:effectLst/>
            </c:spPr>
            <c:extLst>
              <c:ext xmlns:c16="http://schemas.microsoft.com/office/drawing/2014/chart" uri="{C3380CC4-5D6E-409C-BE32-E72D297353CC}">
                <c16:uniqueId val="{00000001-FF7D-4701-8731-9632664FF865}"/>
              </c:ext>
            </c:extLst>
          </c:dPt>
          <c:dPt>
            <c:idx val="9"/>
            <c:invertIfNegative val="0"/>
            <c:bubble3D val="0"/>
            <c:spPr>
              <a:solidFill>
                <a:srgbClr val="002060"/>
              </a:solidFill>
              <a:ln>
                <a:noFill/>
              </a:ln>
              <a:effectLst/>
            </c:spPr>
            <c:extLst>
              <c:ext xmlns:c16="http://schemas.microsoft.com/office/drawing/2014/chart" uri="{C3380CC4-5D6E-409C-BE32-E72D297353CC}">
                <c16:uniqueId val="{00000003-FF7D-4701-8731-9632664FF865}"/>
              </c:ext>
            </c:extLst>
          </c:dPt>
          <c:dLbls>
            <c:dLbl>
              <c:idx val="4"/>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F7D-4701-8731-9632664FF865}"/>
                </c:ext>
              </c:extLst>
            </c:dLbl>
            <c:dLbl>
              <c:idx val="8"/>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F7D-4701-8731-9632664FF865}"/>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FF7D-4701-8731-9632664FF865}"/>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RECAUDACIÓN'!$A$11:$A$20</c:f>
              <c:strCache>
                <c:ptCount val="10"/>
                <c:pt idx="0">
                  <c:v>2016</c:v>
                </c:pt>
                <c:pt idx="1">
                  <c:v>2017</c:v>
                </c:pt>
                <c:pt idx="2">
                  <c:v>2018</c:v>
                </c:pt>
                <c:pt idx="3">
                  <c:v>2019</c:v>
                </c:pt>
                <c:pt idx="4">
                  <c:v>2020</c:v>
                </c:pt>
                <c:pt idx="5">
                  <c:v>2021</c:v>
                </c:pt>
                <c:pt idx="6">
                  <c:v>2022</c:v>
                </c:pt>
                <c:pt idx="7">
                  <c:v>2023</c:v>
                </c:pt>
                <c:pt idx="8">
                  <c:v>2024</c:v>
                </c:pt>
                <c:pt idx="9">
                  <c:v>2025 
(ene-ago)</c:v>
                </c:pt>
              </c:strCache>
            </c:strRef>
          </c:cat>
          <c:val>
            <c:numRef>
              <c:f>'15. RECAUDACIÓN'!$G$11:$G$20</c:f>
              <c:numCache>
                <c:formatCode>_ * #,##0.0_ ;_ * \-#,##0.0_ ;_ * "-"??_ ;_ @_ </c:formatCode>
                <c:ptCount val="10"/>
                <c:pt idx="0">
                  <c:v>5997.20368478</c:v>
                </c:pt>
                <c:pt idx="1">
                  <c:v>9080.0895316599999</c:v>
                </c:pt>
                <c:pt idx="2">
                  <c:v>12248.277471096666</c:v>
                </c:pt>
                <c:pt idx="3">
                  <c:v>10513.433204446665</c:v>
                </c:pt>
                <c:pt idx="4">
                  <c:v>8016.9140878100006</c:v>
                </c:pt>
                <c:pt idx="5">
                  <c:v>24484.571917260004</c:v>
                </c:pt>
                <c:pt idx="6">
                  <c:v>23585.966682310001</c:v>
                </c:pt>
                <c:pt idx="7">
                  <c:v>16111.600872479999</c:v>
                </c:pt>
                <c:pt idx="8">
                  <c:v>18383.583112369997</c:v>
                </c:pt>
                <c:pt idx="9">
                  <c:v>16156.65319868</c:v>
                </c:pt>
              </c:numCache>
            </c:numRef>
          </c:val>
          <c:extLst>
            <c:ext xmlns:c16="http://schemas.microsoft.com/office/drawing/2014/chart" uri="{C3380CC4-5D6E-409C-BE32-E72D297353CC}">
              <c16:uniqueId val="{00000005-FF7D-4701-8731-9632664FF865}"/>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5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5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59</xdr:row>
      <xdr:rowOff>19050</xdr:rowOff>
    </xdr:from>
    <xdr:to>
      <xdr:col>13</xdr:col>
      <xdr:colOff>542924</xdr:colOff>
      <xdr:row>66</xdr:row>
      <xdr:rowOff>1</xdr:rowOff>
    </xdr:to>
    <xdr:graphicFrame macro="">
      <xdr:nvGraphicFramePr>
        <xdr:cNvPr id="2" name="2 Gráfico">
          <a:extLst>
            <a:ext uri="{FF2B5EF4-FFF2-40B4-BE49-F238E27FC236}">
              <a16:creationId xmlns:a16="http://schemas.microsoft.com/office/drawing/2014/main" id="{2CDBC32A-1B52-4DAC-AD2C-2BFA3778D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B4159CD5-8DD6-4A8D-B2FE-69AF1B73BFEB}"/>
            </a:ext>
          </a:extLst>
        </xdr:cNvPr>
        <xdr:cNvSpPr/>
      </xdr:nvSpPr>
      <xdr:spPr>
        <a:xfrm>
          <a:off x="100774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6F23BCA-2FC5-444A-A3C5-902C932C0E3E}"/>
            </a:ext>
          </a:extLst>
        </xdr:cNvPr>
        <xdr:cNvSpPr/>
      </xdr:nvSpPr>
      <xdr:spPr>
        <a:xfrm>
          <a:off x="7829550" y="66675"/>
          <a:ext cx="1333500"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EED2BB8-8D9B-4D55-B52C-27B27B2EA15F}"/>
            </a:ext>
          </a:extLst>
        </xdr:cNvPr>
        <xdr:cNvSpPr/>
      </xdr:nvSpPr>
      <xdr:spPr>
        <a:xfrm>
          <a:off x="7286624" y="85726"/>
          <a:ext cx="1400175"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762000</xdr:colOff>
      <xdr:row>0</xdr:row>
      <xdr:rowOff>47625</xdr:rowOff>
    </xdr:from>
    <xdr:to>
      <xdr:col>8</xdr:col>
      <xdr:colOff>681429</xdr:colOff>
      <xdr:row>2</xdr:row>
      <xdr:rowOff>108488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2747D66-DDB4-485E-AC58-19BBFD4443AB}"/>
            </a:ext>
          </a:extLst>
        </xdr:cNvPr>
        <xdr:cNvSpPr/>
      </xdr:nvSpPr>
      <xdr:spPr>
        <a:xfrm>
          <a:off x="6477000" y="4762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9DC505A-8A2E-4280-8A0A-8FED04C3DE33}"/>
            </a:ext>
          </a:extLst>
        </xdr:cNvPr>
        <xdr:cNvSpPr/>
      </xdr:nvSpPr>
      <xdr:spPr>
        <a:xfrm>
          <a:off x="62007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798D0E2-41F3-4AB5-9B8B-800CE6BA789A}"/>
            </a:ext>
          </a:extLst>
        </xdr:cNvPr>
        <xdr:cNvSpPr/>
      </xdr:nvSpPr>
      <xdr:spPr>
        <a:xfrm>
          <a:off x="5276850"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3953049-30F6-42D3-945A-B3C3D60ED6F8}"/>
            </a:ext>
          </a:extLst>
        </xdr:cNvPr>
        <xdr:cNvSpPr/>
      </xdr:nvSpPr>
      <xdr:spPr>
        <a:xfrm>
          <a:off x="9934575" y="57150"/>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98</xdr:row>
      <xdr:rowOff>20554</xdr:rowOff>
    </xdr:from>
    <xdr:to>
      <xdr:col>8</xdr:col>
      <xdr:colOff>0</xdr:colOff>
      <xdr:row>112</xdr:row>
      <xdr:rowOff>84722</xdr:rowOff>
    </xdr:to>
    <xdr:graphicFrame macro="">
      <xdr:nvGraphicFramePr>
        <xdr:cNvPr id="2" name="3 Gráfico">
          <a:extLst>
            <a:ext uri="{FF2B5EF4-FFF2-40B4-BE49-F238E27FC236}">
              <a16:creationId xmlns:a16="http://schemas.microsoft.com/office/drawing/2014/main" id="{BB118E6F-E767-485E-874C-EEDF8A902D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43</xdr:row>
      <xdr:rowOff>63567</xdr:rowOff>
    </xdr:from>
    <xdr:to>
      <xdr:col>9</xdr:col>
      <xdr:colOff>152399</xdr:colOff>
      <xdr:row>57</xdr:row>
      <xdr:rowOff>94553</xdr:rowOff>
    </xdr:to>
    <xdr:graphicFrame macro="">
      <xdr:nvGraphicFramePr>
        <xdr:cNvPr id="3" name="2 Gráfico">
          <a:extLst>
            <a:ext uri="{FF2B5EF4-FFF2-40B4-BE49-F238E27FC236}">
              <a16:creationId xmlns:a16="http://schemas.microsoft.com/office/drawing/2014/main" id="{2B3DC4B8-CA4B-476A-AA0A-F113694A12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590550</xdr:colOff>
      <xdr:row>0</xdr:row>
      <xdr:rowOff>95250</xdr:rowOff>
    </xdr:from>
    <xdr:to>
      <xdr:col>11</xdr:col>
      <xdr:colOff>5154</xdr:colOff>
      <xdr:row>2</xdr:row>
      <xdr:rowOff>127538</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1262F03D-5A15-45F0-A62B-32C6464451FD}"/>
            </a:ext>
          </a:extLst>
        </xdr:cNvPr>
        <xdr:cNvSpPr/>
      </xdr:nvSpPr>
      <xdr:spPr>
        <a:xfrm>
          <a:off x="10458450" y="95250"/>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123825</xdr:colOff>
      <xdr:row>0</xdr:row>
      <xdr:rowOff>66676</xdr:rowOff>
    </xdr:from>
    <xdr:to>
      <xdr:col>19</xdr:col>
      <xdr:colOff>652854</xdr:colOff>
      <xdr:row>2</xdr:row>
      <xdr:rowOff>85726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E410596-A1C6-4783-AEF4-FC7F2D1C1D12}"/>
            </a:ext>
          </a:extLst>
        </xdr:cNvPr>
        <xdr:cNvSpPr/>
      </xdr:nvSpPr>
      <xdr:spPr>
        <a:xfrm>
          <a:off x="10220325" y="66676"/>
          <a:ext cx="1691079"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1247775</xdr:colOff>
      <xdr:row>0</xdr:row>
      <xdr:rowOff>66675</xdr:rowOff>
    </xdr:from>
    <xdr:to>
      <xdr:col>2</xdr:col>
      <xdr:colOff>2738829</xdr:colOff>
      <xdr:row>2</xdr:row>
      <xdr:rowOff>79913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2CC0DBD-873D-4AEA-8B0D-21291882D8EF}"/>
            </a:ext>
          </a:extLst>
        </xdr:cNvPr>
        <xdr:cNvSpPr/>
      </xdr:nvSpPr>
      <xdr:spPr>
        <a:xfrm>
          <a:off x="5629275" y="66675"/>
          <a:ext cx="149105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54</xdr:row>
      <xdr:rowOff>76200</xdr:rowOff>
    </xdr:from>
    <xdr:to>
      <xdr:col>7</xdr:col>
      <xdr:colOff>866774</xdr:colOff>
      <xdr:row>60</xdr:row>
      <xdr:rowOff>152400</xdr:rowOff>
    </xdr:to>
    <xdr:graphicFrame macro="">
      <xdr:nvGraphicFramePr>
        <xdr:cNvPr id="2" name="2 Gráfico">
          <a:extLst>
            <a:ext uri="{FF2B5EF4-FFF2-40B4-BE49-F238E27FC236}">
              <a16:creationId xmlns:a16="http://schemas.microsoft.com/office/drawing/2014/main" id="{17C7B49C-57B0-4CE5-B8E3-2CE999B0B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78335A92-67F8-475B-AB07-AA4A90EA2A1E}"/>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1467D21-4DC5-48E8-8374-611FDF90B71C}"/>
            </a:ext>
          </a:extLst>
        </xdr:cNvPr>
        <xdr:cNvSpPr/>
      </xdr:nvSpPr>
      <xdr:spPr>
        <a:xfrm>
          <a:off x="849629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140BA8DF-76CF-40A8-9BA5-B9AAA29A9AFC}"/>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228600</xdr:colOff>
      <xdr:row>0</xdr:row>
      <xdr:rowOff>76200</xdr:rowOff>
    </xdr:from>
    <xdr:to>
      <xdr:col>14</xdr:col>
      <xdr:colOff>24204</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9A13055-45A8-44D7-91B8-B0D6FEBBC7BF}"/>
            </a:ext>
          </a:extLst>
        </xdr:cNvPr>
        <xdr:cNvSpPr/>
      </xdr:nvSpPr>
      <xdr:spPr>
        <a:xfrm>
          <a:off x="11125200"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333375</xdr:colOff>
      <xdr:row>0</xdr:row>
      <xdr:rowOff>85725</xdr:rowOff>
    </xdr:from>
    <xdr:to>
      <xdr:col>20</xdr:col>
      <xdr:colOff>638175</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5221E9A-31A4-4B58-82E7-1BF92B1955BF}"/>
            </a:ext>
          </a:extLst>
        </xdr:cNvPr>
        <xdr:cNvSpPr/>
      </xdr:nvSpPr>
      <xdr:spPr>
        <a:xfrm>
          <a:off x="12611100" y="85725"/>
          <a:ext cx="1619250"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371475</xdr:colOff>
      <xdr:row>0</xdr:row>
      <xdr:rowOff>114300</xdr:rowOff>
    </xdr:from>
    <xdr:to>
      <xdr:col>12</xdr:col>
      <xdr:colOff>5154</xdr:colOff>
      <xdr:row>1</xdr:row>
      <xdr:rowOff>375188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C75F282-A638-4F42-868E-E1762FE345E1}"/>
            </a:ext>
          </a:extLst>
        </xdr:cNvPr>
        <xdr:cNvSpPr/>
      </xdr:nvSpPr>
      <xdr:spPr>
        <a:xfrm>
          <a:off x="10934700" y="114300"/>
          <a:ext cx="17291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606701</xdr:colOff>
      <xdr:row>0</xdr:row>
      <xdr:rowOff>116784</xdr:rowOff>
    </xdr:from>
    <xdr:to>
      <xdr:col>12</xdr:col>
      <xdr:colOff>7639</xdr:colOff>
      <xdr:row>1</xdr:row>
      <xdr:rowOff>377672</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FBFFB6F-92DB-47CA-B5D1-9A76C2624931}"/>
            </a:ext>
          </a:extLst>
        </xdr:cNvPr>
        <xdr:cNvSpPr/>
      </xdr:nvSpPr>
      <xdr:spPr>
        <a:xfrm>
          <a:off x="11417576" y="116784"/>
          <a:ext cx="1496438"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914583E-D42B-4460-92C8-3FE65B54C7F8}"/>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DE264D6-722B-4A25-8532-A5611F7E79CD}"/>
            </a:ext>
          </a:extLst>
        </xdr:cNvPr>
        <xdr:cNvSpPr/>
      </xdr:nvSpPr>
      <xdr:spPr>
        <a:xfrm>
          <a:off x="5210175"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5361BC8-EE0B-4C9C-B527-52C530B96AA8}"/>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45</xdr:row>
      <xdr:rowOff>22860</xdr:rowOff>
    </xdr:from>
    <xdr:to>
      <xdr:col>6</xdr:col>
      <xdr:colOff>1152525</xdr:colOff>
      <xdr:row>57</xdr:row>
      <xdr:rowOff>114300</xdr:rowOff>
    </xdr:to>
    <xdr:graphicFrame macro="">
      <xdr:nvGraphicFramePr>
        <xdr:cNvPr id="2" name="Gráfico 1">
          <a:extLst>
            <a:ext uri="{FF2B5EF4-FFF2-40B4-BE49-F238E27FC236}">
              <a16:creationId xmlns:a16="http://schemas.microsoft.com/office/drawing/2014/main" id="{451B2281-7267-434C-BDEC-4F6C0F947C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F3BB1FF8-89FE-49B6-B4CF-1876CA7D43B2}"/>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1037104</xdr:colOff>
      <xdr:row>1</xdr:row>
      <xdr:rowOff>14568</xdr:rowOff>
    </xdr:from>
    <xdr:to>
      <xdr:col>9</xdr:col>
      <xdr:colOff>14118</xdr:colOff>
      <xdr:row>2</xdr:row>
      <xdr:rowOff>78793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B28AFA6-2D3D-4480-A369-9A51EC8D874D}"/>
            </a:ext>
          </a:extLst>
        </xdr:cNvPr>
        <xdr:cNvSpPr/>
      </xdr:nvSpPr>
      <xdr:spPr>
        <a:xfrm>
          <a:off x="10466854" y="205068"/>
          <a:ext cx="1663064" cy="4261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24"/>
    <col min="12" max="12" width="11.42578125" style="11"/>
    <col min="13" max="13" width="8.5703125" style="11" customWidth="1"/>
    <col min="14" max="16384" width="11.42578125" style="11"/>
  </cols>
  <sheetData>
    <row r="10" spans="2:17" ht="22.5" customHeight="1" x14ac:dyDescent="0.3">
      <c r="B10" s="1004" t="s">
        <v>62</v>
      </c>
      <c r="C10" s="1004"/>
      <c r="D10" s="1004"/>
      <c r="E10" s="1004"/>
      <c r="F10" s="1004"/>
      <c r="G10" s="1004"/>
      <c r="H10" s="1004"/>
      <c r="I10" s="1004"/>
      <c r="J10" s="1004"/>
      <c r="K10" s="1004"/>
      <c r="L10" s="1004"/>
      <c r="M10" s="13"/>
      <c r="N10" s="13"/>
      <c r="O10" s="13"/>
      <c r="P10" s="13"/>
      <c r="Q10" s="13"/>
    </row>
    <row r="11" spans="2:17" ht="18" customHeight="1" x14ac:dyDescent="0.3">
      <c r="B11" s="1005" t="s">
        <v>878</v>
      </c>
      <c r="C11" s="1005"/>
      <c r="D11" s="1005"/>
      <c r="E11" s="1005"/>
      <c r="F11" s="1005"/>
      <c r="G11" s="1005"/>
      <c r="H11" s="1005"/>
      <c r="I11" s="1005"/>
      <c r="J11" s="1005"/>
      <c r="K11" s="1005"/>
      <c r="L11" s="1005"/>
      <c r="M11" s="14"/>
      <c r="N11" s="14"/>
      <c r="O11" s="14"/>
      <c r="P11" s="14"/>
      <c r="Q11" s="14"/>
    </row>
    <row r="12" spans="2:17" ht="18" customHeight="1" x14ac:dyDescent="0.3">
      <c r="B12" s="1005" t="s">
        <v>879</v>
      </c>
      <c r="C12" s="1005"/>
      <c r="D12" s="1005"/>
      <c r="E12" s="1005"/>
      <c r="F12" s="1005"/>
      <c r="G12" s="1005"/>
      <c r="H12" s="1005"/>
      <c r="I12" s="1005"/>
      <c r="J12" s="1005"/>
      <c r="K12" s="1005"/>
      <c r="L12" s="1005"/>
      <c r="M12" s="14"/>
      <c r="N12" s="14"/>
      <c r="O12" s="14"/>
      <c r="P12" s="14"/>
      <c r="Q12" s="14"/>
    </row>
    <row r="14" spans="2:17" ht="18" x14ac:dyDescent="0.3">
      <c r="B14" s="12" t="s">
        <v>63</v>
      </c>
    </row>
    <row r="15" spans="2:17" x14ac:dyDescent="0.3">
      <c r="B15" s="11" t="s">
        <v>64</v>
      </c>
      <c r="J15" s="423" t="s">
        <v>65</v>
      </c>
    </row>
    <row r="16" spans="2:17" x14ac:dyDescent="0.3">
      <c r="B16" s="11" t="s">
        <v>66</v>
      </c>
      <c r="J16" s="423" t="s">
        <v>67</v>
      </c>
    </row>
    <row r="17" spans="2:10" x14ac:dyDescent="0.3">
      <c r="B17" s="11" t="s">
        <v>213</v>
      </c>
      <c r="I17" s="23"/>
      <c r="J17" s="466" t="s">
        <v>211</v>
      </c>
    </row>
    <row r="19" spans="2:10" ht="18" x14ac:dyDescent="0.3">
      <c r="B19" s="12" t="s">
        <v>397</v>
      </c>
    </row>
    <row r="20" spans="2:10" x14ac:dyDescent="0.3">
      <c r="B20" s="11" t="s">
        <v>387</v>
      </c>
      <c r="J20" s="423" t="s">
        <v>68</v>
      </c>
    </row>
    <row r="21" spans="2:10" x14ac:dyDescent="0.3">
      <c r="B21" s="11" t="s">
        <v>388</v>
      </c>
      <c r="I21" s="23"/>
      <c r="J21" s="423" t="s">
        <v>212</v>
      </c>
    </row>
    <row r="22" spans="2:10" x14ac:dyDescent="0.3">
      <c r="B22" s="11" t="s">
        <v>389</v>
      </c>
      <c r="J22" s="423" t="s">
        <v>69</v>
      </c>
    </row>
    <row r="24" spans="2:10" ht="18" x14ac:dyDescent="0.3">
      <c r="B24" s="12" t="s">
        <v>70</v>
      </c>
      <c r="J24" s="423" t="s">
        <v>71</v>
      </c>
    </row>
    <row r="26" spans="2:10" ht="18" x14ac:dyDescent="0.3">
      <c r="B26" s="12" t="s">
        <v>72</v>
      </c>
    </row>
    <row r="27" spans="2:10" x14ac:dyDescent="0.3">
      <c r="B27" s="11" t="s">
        <v>73</v>
      </c>
      <c r="J27" s="423" t="s">
        <v>76</v>
      </c>
    </row>
    <row r="28" spans="2:10" x14ac:dyDescent="0.3">
      <c r="B28" s="11" t="s">
        <v>74</v>
      </c>
      <c r="J28" s="423" t="s">
        <v>77</v>
      </c>
    </row>
    <row r="29" spans="2:10" x14ac:dyDescent="0.3">
      <c r="B29" s="11" t="s">
        <v>75</v>
      </c>
      <c r="J29" s="423" t="s">
        <v>78</v>
      </c>
    </row>
    <row r="31" spans="2:10" ht="18" x14ac:dyDescent="0.3">
      <c r="B31" s="12" t="s">
        <v>79</v>
      </c>
    </row>
    <row r="32" spans="2:10" x14ac:dyDescent="0.3">
      <c r="B32" s="11" t="s">
        <v>81</v>
      </c>
      <c r="J32" s="423" t="s">
        <v>83</v>
      </c>
    </row>
    <row r="33" spans="2:10" x14ac:dyDescent="0.3">
      <c r="B33" s="11" t="s">
        <v>214</v>
      </c>
      <c r="J33" s="423" t="s">
        <v>84</v>
      </c>
    </row>
    <row r="34" spans="2:10" x14ac:dyDescent="0.3">
      <c r="B34" s="11" t="s">
        <v>80</v>
      </c>
      <c r="J34" s="423" t="s">
        <v>84</v>
      </c>
    </row>
    <row r="35" spans="2:10" x14ac:dyDescent="0.3">
      <c r="B35" s="11" t="s">
        <v>82</v>
      </c>
      <c r="J35" s="423" t="s">
        <v>85</v>
      </c>
    </row>
    <row r="37" spans="2:10" ht="18" x14ac:dyDescent="0.3">
      <c r="B37" s="12" t="s">
        <v>86</v>
      </c>
    </row>
    <row r="38" spans="2:10" x14ac:dyDescent="0.3">
      <c r="B38" s="11" t="s">
        <v>87</v>
      </c>
      <c r="J38" s="423" t="s">
        <v>88</v>
      </c>
    </row>
    <row r="39" spans="2:10" x14ac:dyDescent="0.3">
      <c r="B39" s="11" t="s">
        <v>215</v>
      </c>
      <c r="J39" s="423" t="s">
        <v>88</v>
      </c>
    </row>
    <row r="40" spans="2:10" x14ac:dyDescent="0.3">
      <c r="B40" s="11" t="s">
        <v>175</v>
      </c>
      <c r="J40" s="423" t="s">
        <v>176</v>
      </c>
    </row>
    <row r="42" spans="2:10" ht="18" x14ac:dyDescent="0.3">
      <c r="B42" s="12" t="s">
        <v>89</v>
      </c>
    </row>
    <row r="43" spans="2:10" x14ac:dyDescent="0.3">
      <c r="B43" s="11" t="s">
        <v>216</v>
      </c>
      <c r="J43" s="423" t="s">
        <v>177</v>
      </c>
    </row>
    <row r="44" spans="2:10" ht="36" customHeight="1" x14ac:dyDescent="0.3">
      <c r="B44" s="1003" t="s">
        <v>90</v>
      </c>
      <c r="C44" s="1003"/>
      <c r="D44" s="1003"/>
      <c r="E44" s="1003"/>
      <c r="F44" s="1003"/>
      <c r="G44" s="1003"/>
      <c r="H44" s="1003"/>
      <c r="J44" s="423" t="s">
        <v>178</v>
      </c>
    </row>
    <row r="46" spans="2:10" ht="18" x14ac:dyDescent="0.3">
      <c r="B46" s="12" t="s">
        <v>91</v>
      </c>
    </row>
    <row r="47" spans="2:10" x14ac:dyDescent="0.3">
      <c r="B47" s="11" t="s">
        <v>92</v>
      </c>
      <c r="J47" s="423" t="s">
        <v>179</v>
      </c>
    </row>
    <row r="49" spans="2:10" ht="18" x14ac:dyDescent="0.3">
      <c r="B49" s="12" t="s">
        <v>93</v>
      </c>
      <c r="J49" s="423" t="s">
        <v>180</v>
      </c>
    </row>
    <row r="51" spans="2:10" ht="18" x14ac:dyDescent="0.3">
      <c r="B51" s="12" t="s">
        <v>94</v>
      </c>
      <c r="J51" s="423" t="s">
        <v>181</v>
      </c>
    </row>
    <row r="53" spans="2:10" ht="18" x14ac:dyDescent="0.3">
      <c r="B53" s="12" t="s">
        <v>95</v>
      </c>
      <c r="J53" s="423" t="s">
        <v>182</v>
      </c>
    </row>
    <row r="55" spans="2:10" ht="18" x14ac:dyDescent="0.3">
      <c r="B55" s="12" t="s">
        <v>785</v>
      </c>
      <c r="J55" s="423" t="s">
        <v>786</v>
      </c>
    </row>
    <row r="56" spans="2:10" x14ac:dyDescent="0.3">
      <c r="J56" s="423"/>
    </row>
    <row r="57" spans="2:10" ht="18" x14ac:dyDescent="0.3">
      <c r="B57" s="12" t="s">
        <v>910</v>
      </c>
      <c r="J57" s="423" t="s">
        <v>915</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2025'!Área_de_impresión" display="CPIM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AGO 2025'!Área_de_impresión" display="CPEM, AGO 2025'!A1"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DC51-D0FA-404C-AEBB-CC2DBFA2169F}">
  <sheetPr>
    <tabColor rgb="FF002060"/>
  </sheetPr>
  <dimension ref="A1:AH68"/>
  <sheetViews>
    <sheetView showGridLines="0" view="pageBreakPreview" zoomScaleNormal="100" zoomScaleSheetLayoutView="100" workbookViewId="0">
      <pane ySplit="5" topLeftCell="A6" activePane="bottomLeft" state="frozen"/>
      <selection pane="bottomLeft"/>
    </sheetView>
  </sheetViews>
  <sheetFormatPr baseColWidth="10" defaultColWidth="11.42578125" defaultRowHeight="12.75" x14ac:dyDescent="0.2"/>
  <cols>
    <col min="1" max="1" width="13.42578125" style="7" customWidth="1"/>
    <col min="2" max="2" width="12.42578125" style="6" customWidth="1"/>
    <col min="3" max="3" width="13.28515625" style="6" bestFit="1" customWidth="1"/>
    <col min="4" max="14" width="12.42578125" style="6" customWidth="1"/>
    <col min="15" max="15" width="2" style="772"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768" t="s">
        <v>808</v>
      </c>
      <c r="B1" s="769"/>
      <c r="C1" s="769"/>
      <c r="D1" s="769"/>
      <c r="E1" s="769"/>
      <c r="F1" s="770"/>
      <c r="G1" s="771"/>
      <c r="H1" s="770"/>
      <c r="I1" s="769"/>
      <c r="J1" s="769"/>
      <c r="K1" s="769"/>
      <c r="L1" s="769"/>
      <c r="M1" s="769"/>
      <c r="N1" s="769"/>
    </row>
    <row r="2" spans="1:15" ht="14.45" customHeight="1" x14ac:dyDescent="0.25">
      <c r="A2" s="1006" t="s">
        <v>809</v>
      </c>
      <c r="B2" s="1006"/>
      <c r="C2" s="1006"/>
      <c r="D2" s="1006"/>
      <c r="E2" s="1006"/>
      <c r="F2" s="1006"/>
      <c r="G2" s="1006"/>
      <c r="H2" s="1006"/>
      <c r="I2" s="1006"/>
      <c r="J2" s="773"/>
      <c r="K2" s="773"/>
      <c r="L2" s="773"/>
      <c r="M2" s="773"/>
      <c r="N2" s="773"/>
    </row>
    <row r="3" spans="1:15" ht="13.5" thickBot="1" x14ac:dyDescent="0.25">
      <c r="A3" s="769"/>
      <c r="B3" s="769"/>
      <c r="C3" s="769"/>
      <c r="D3" s="769"/>
      <c r="E3" s="769"/>
      <c r="F3" s="769"/>
      <c r="G3" s="769"/>
      <c r="H3" s="769"/>
      <c r="I3" s="769"/>
      <c r="J3" s="769"/>
      <c r="K3" s="769"/>
      <c r="L3" s="769"/>
      <c r="M3" s="769"/>
      <c r="N3" s="769"/>
    </row>
    <row r="4" spans="1:15" s="171" customFormat="1" x14ac:dyDescent="0.2">
      <c r="A4" s="774" t="s">
        <v>208</v>
      </c>
      <c r="B4" s="775" t="s">
        <v>687</v>
      </c>
      <c r="C4" s="775" t="s">
        <v>810</v>
      </c>
      <c r="D4" s="775" t="s">
        <v>689</v>
      </c>
      <c r="E4" s="775" t="s">
        <v>690</v>
      </c>
      <c r="F4" s="775" t="s">
        <v>691</v>
      </c>
      <c r="G4" s="775" t="s">
        <v>269</v>
      </c>
      <c r="H4" s="775" t="s">
        <v>692</v>
      </c>
      <c r="I4" s="775" t="s">
        <v>693</v>
      </c>
      <c r="J4" s="775" t="s">
        <v>811</v>
      </c>
      <c r="K4" s="775" t="s">
        <v>812</v>
      </c>
      <c r="L4" s="775" t="s">
        <v>813</v>
      </c>
      <c r="M4" s="775" t="s">
        <v>814</v>
      </c>
      <c r="N4" s="776" t="s">
        <v>815</v>
      </c>
      <c r="O4" s="777"/>
    </row>
    <row r="5" spans="1:15" ht="13.5" thickBot="1" x14ac:dyDescent="0.25">
      <c r="A5" s="778"/>
      <c r="B5" s="779" t="s">
        <v>816</v>
      </c>
      <c r="C5" s="779" t="s">
        <v>817</v>
      </c>
      <c r="D5" s="779" t="s">
        <v>816</v>
      </c>
      <c r="E5" s="779" t="s">
        <v>818</v>
      </c>
      <c r="F5" s="779" t="s">
        <v>816</v>
      </c>
      <c r="G5" s="779" t="s">
        <v>816</v>
      </c>
      <c r="H5" s="779" t="s">
        <v>816</v>
      </c>
      <c r="I5" s="779" t="s">
        <v>816</v>
      </c>
      <c r="J5" s="779" t="s">
        <v>816</v>
      </c>
      <c r="K5" s="779" t="s">
        <v>816</v>
      </c>
      <c r="L5" s="779" t="s">
        <v>816</v>
      </c>
      <c r="M5" s="779" t="s">
        <v>816</v>
      </c>
      <c r="N5" s="780" t="s">
        <v>816</v>
      </c>
      <c r="O5" s="781"/>
    </row>
    <row r="6" spans="1:15" x14ac:dyDescent="0.2">
      <c r="A6" s="782">
        <v>2000</v>
      </c>
      <c r="B6" s="783">
        <v>553924</v>
      </c>
      <c r="C6" s="783">
        <v>132585078.00000001</v>
      </c>
      <c r="D6" s="783">
        <v>910303</v>
      </c>
      <c r="E6" s="783">
        <v>2437706</v>
      </c>
      <c r="F6" s="783">
        <v>270576</v>
      </c>
      <c r="G6" s="783">
        <v>2812784.7804642497</v>
      </c>
      <c r="H6" s="783">
        <v>37410</v>
      </c>
      <c r="I6" s="783">
        <v>7193</v>
      </c>
      <c r="J6" s="784" t="s">
        <v>819</v>
      </c>
      <c r="K6" s="784" t="s">
        <v>819</v>
      </c>
      <c r="L6" s="784" t="s">
        <v>819</v>
      </c>
      <c r="M6" s="784" t="s">
        <v>819</v>
      </c>
      <c r="N6" s="785" t="s">
        <v>819</v>
      </c>
    </row>
    <row r="7" spans="1:15" x14ac:dyDescent="0.2">
      <c r="A7" s="786">
        <v>2001</v>
      </c>
      <c r="B7" s="784">
        <v>722355.34555900015</v>
      </c>
      <c r="C7" s="784">
        <v>138522109.261338</v>
      </c>
      <c r="D7" s="784">
        <v>1056629.375614</v>
      </c>
      <c r="E7" s="784">
        <v>2571113.7884550001</v>
      </c>
      <c r="F7" s="784">
        <v>289546.06610700005</v>
      </c>
      <c r="G7" s="784">
        <v>3038401.494655</v>
      </c>
      <c r="H7" s="784">
        <v>38182.076774000001</v>
      </c>
      <c r="I7" s="784">
        <v>9499.2289039999996</v>
      </c>
      <c r="J7" s="784" t="s">
        <v>819</v>
      </c>
      <c r="K7" s="784" t="s">
        <v>819</v>
      </c>
      <c r="L7" s="784" t="s">
        <v>819</v>
      </c>
      <c r="M7" s="784" t="s">
        <v>819</v>
      </c>
      <c r="N7" s="785" t="s">
        <v>819</v>
      </c>
    </row>
    <row r="8" spans="1:15" x14ac:dyDescent="0.2">
      <c r="A8" s="786">
        <v>2002</v>
      </c>
      <c r="B8" s="784">
        <v>844552.87496099994</v>
      </c>
      <c r="C8" s="784">
        <v>157529918.53579301</v>
      </c>
      <c r="D8" s="784">
        <v>1232996.9204689998</v>
      </c>
      <c r="E8" s="784">
        <v>2869638.9847490001</v>
      </c>
      <c r="F8" s="784">
        <v>305650.71951300005</v>
      </c>
      <c r="G8" s="784">
        <v>3056055.2522</v>
      </c>
      <c r="H8" s="784">
        <v>38815.044966000001</v>
      </c>
      <c r="I8" s="784">
        <v>8612.8507310000005</v>
      </c>
      <c r="J8" s="784" t="s">
        <v>819</v>
      </c>
      <c r="K8" s="784" t="s">
        <v>819</v>
      </c>
      <c r="L8" s="784" t="s">
        <v>819</v>
      </c>
      <c r="M8" s="784" t="s">
        <v>819</v>
      </c>
      <c r="N8" s="785" t="s">
        <v>819</v>
      </c>
    </row>
    <row r="9" spans="1:15" x14ac:dyDescent="0.2">
      <c r="A9" s="786">
        <v>2003</v>
      </c>
      <c r="B9" s="784">
        <v>842605.07863000024</v>
      </c>
      <c r="C9" s="784">
        <v>172624629.84419996</v>
      </c>
      <c r="D9" s="784">
        <v>1373792.267121</v>
      </c>
      <c r="E9" s="784">
        <v>2923686.4022500003</v>
      </c>
      <c r="F9" s="784">
        <v>309163.88219000009</v>
      </c>
      <c r="G9" s="784">
        <v>3484900.3702520002</v>
      </c>
      <c r="H9" s="784">
        <v>40202.178839999993</v>
      </c>
      <c r="I9" s="784">
        <v>9589.5781260000003</v>
      </c>
      <c r="J9" s="784" t="s">
        <v>819</v>
      </c>
      <c r="K9" s="784" t="s">
        <v>819</v>
      </c>
      <c r="L9" s="784" t="s">
        <v>819</v>
      </c>
      <c r="M9" s="784" t="s">
        <v>819</v>
      </c>
      <c r="N9" s="785" t="s">
        <v>819</v>
      </c>
    </row>
    <row r="10" spans="1:15" x14ac:dyDescent="0.2">
      <c r="A10" s="786">
        <v>2004</v>
      </c>
      <c r="B10" s="784">
        <v>1035574.04973</v>
      </c>
      <c r="C10" s="784">
        <v>173223817.38585296</v>
      </c>
      <c r="D10" s="784">
        <v>1209005.7091610003</v>
      </c>
      <c r="E10" s="784">
        <v>3059961.8968920005</v>
      </c>
      <c r="F10" s="784">
        <v>306210.77793799998</v>
      </c>
      <c r="G10" s="784">
        <v>4247173.7726000007</v>
      </c>
      <c r="H10" s="784">
        <v>41613.363517999998</v>
      </c>
      <c r="I10" s="784">
        <v>14246.326868</v>
      </c>
      <c r="J10" s="784" t="s">
        <v>819</v>
      </c>
      <c r="K10" s="784" t="s">
        <v>819</v>
      </c>
      <c r="L10" s="784" t="s">
        <v>819</v>
      </c>
      <c r="M10" s="784" t="s">
        <v>819</v>
      </c>
      <c r="N10" s="785" t="s">
        <v>819</v>
      </c>
    </row>
    <row r="11" spans="1:15" x14ac:dyDescent="0.2">
      <c r="A11" s="786">
        <v>2005</v>
      </c>
      <c r="B11" s="784">
        <v>1009897.918423</v>
      </c>
      <c r="C11" s="784">
        <v>208001717.81876829</v>
      </c>
      <c r="D11" s="784">
        <v>1201670.9143999997</v>
      </c>
      <c r="E11" s="784">
        <v>3193145.5305729993</v>
      </c>
      <c r="F11" s="784">
        <v>319344.80289899989</v>
      </c>
      <c r="G11" s="784">
        <v>4564989.1370999999</v>
      </c>
      <c r="H11" s="784">
        <v>42144.586211000002</v>
      </c>
      <c r="I11" s="784">
        <v>17325.373315000004</v>
      </c>
      <c r="J11" s="784" t="s">
        <v>819</v>
      </c>
      <c r="K11" s="784" t="s">
        <v>819</v>
      </c>
      <c r="L11" s="784" t="s">
        <v>819</v>
      </c>
      <c r="M11" s="784" t="s">
        <v>819</v>
      </c>
      <c r="N11" s="785" t="s">
        <v>819</v>
      </c>
    </row>
    <row r="12" spans="1:15" x14ac:dyDescent="0.2">
      <c r="A12" s="786">
        <v>2006</v>
      </c>
      <c r="B12" s="784">
        <v>1048472.4635900002</v>
      </c>
      <c r="C12" s="784">
        <v>202825998.65453294</v>
      </c>
      <c r="D12" s="784">
        <v>1203364.0679980002</v>
      </c>
      <c r="E12" s="784">
        <v>3470661.2430209992</v>
      </c>
      <c r="F12" s="784">
        <v>313332.28608800005</v>
      </c>
      <c r="G12" s="784">
        <v>4784600.5820000004</v>
      </c>
      <c r="H12" s="784">
        <v>38469.547186000011</v>
      </c>
      <c r="I12" s="784">
        <v>17209.346067999999</v>
      </c>
      <c r="J12" s="784" t="s">
        <v>819</v>
      </c>
      <c r="K12" s="784" t="s">
        <v>819</v>
      </c>
      <c r="L12" s="784" t="s">
        <v>819</v>
      </c>
      <c r="M12" s="784" t="s">
        <v>819</v>
      </c>
      <c r="N12" s="785" t="s">
        <v>819</v>
      </c>
    </row>
    <row r="13" spans="1:15" x14ac:dyDescent="0.2">
      <c r="A13" s="786">
        <v>2007</v>
      </c>
      <c r="B13" s="784">
        <v>1190273.6039159999</v>
      </c>
      <c r="C13" s="784">
        <v>170127538.95581597</v>
      </c>
      <c r="D13" s="784">
        <v>1444361.4378260002</v>
      </c>
      <c r="E13" s="784">
        <v>3501461.9256330007</v>
      </c>
      <c r="F13" s="784">
        <v>329164.77903499996</v>
      </c>
      <c r="G13" s="784">
        <v>5103597.2635999992</v>
      </c>
      <c r="H13" s="784">
        <v>39018.915689000001</v>
      </c>
      <c r="I13" s="784">
        <v>16786.886077000003</v>
      </c>
      <c r="J13" s="784" t="s">
        <v>819</v>
      </c>
      <c r="K13" s="784" t="s">
        <v>819</v>
      </c>
      <c r="L13" s="784" t="s">
        <v>819</v>
      </c>
      <c r="M13" s="784" t="s">
        <v>819</v>
      </c>
      <c r="N13" s="785" t="s">
        <v>819</v>
      </c>
    </row>
    <row r="14" spans="1:15" x14ac:dyDescent="0.2">
      <c r="A14" s="786">
        <v>2008</v>
      </c>
      <c r="B14" s="784">
        <v>1267866.5800789997</v>
      </c>
      <c r="C14" s="784">
        <v>179870472.99560794</v>
      </c>
      <c r="D14" s="784">
        <v>1602597.0080210003</v>
      </c>
      <c r="E14" s="784">
        <v>3685931.0012759985</v>
      </c>
      <c r="F14" s="784">
        <v>345109.27027199999</v>
      </c>
      <c r="G14" s="784">
        <v>5160707.0164000001</v>
      </c>
      <c r="H14" s="784">
        <v>39037.065935000006</v>
      </c>
      <c r="I14" s="784">
        <v>16720.528117000002</v>
      </c>
      <c r="J14" s="784" t="s">
        <v>819</v>
      </c>
      <c r="K14" s="784" t="s">
        <v>819</v>
      </c>
      <c r="L14" s="784" t="s">
        <v>819</v>
      </c>
      <c r="M14" s="784" t="s">
        <v>819</v>
      </c>
      <c r="N14" s="785" t="s">
        <v>819</v>
      </c>
    </row>
    <row r="15" spans="1:15" x14ac:dyDescent="0.2">
      <c r="A15" s="786">
        <v>2009</v>
      </c>
      <c r="B15" s="784">
        <v>1276249.2028349997</v>
      </c>
      <c r="C15" s="784">
        <v>183994691.50778204</v>
      </c>
      <c r="D15" s="784">
        <v>1512931.0674320005</v>
      </c>
      <c r="E15" s="784">
        <v>3922708.3963299985</v>
      </c>
      <c r="F15" s="784">
        <v>302459.11290999997</v>
      </c>
      <c r="G15" s="784">
        <v>4418768.325600001</v>
      </c>
      <c r="H15" s="784">
        <v>37502.627191</v>
      </c>
      <c r="I15" s="784">
        <v>12297.103142</v>
      </c>
      <c r="J15" s="784" t="s">
        <v>819</v>
      </c>
      <c r="K15" s="784" t="s">
        <v>819</v>
      </c>
      <c r="L15" s="784" t="s">
        <v>819</v>
      </c>
      <c r="M15" s="784" t="s">
        <v>819</v>
      </c>
      <c r="N15" s="785" t="s">
        <v>819</v>
      </c>
    </row>
    <row r="16" spans="1:15" x14ac:dyDescent="0.2">
      <c r="A16" s="786">
        <v>2010</v>
      </c>
      <c r="B16" s="784">
        <v>1247184.0293920001</v>
      </c>
      <c r="C16" s="784">
        <v>164084388.90122896</v>
      </c>
      <c r="D16" s="784">
        <v>1470449.7064990005</v>
      </c>
      <c r="E16" s="784">
        <v>3640465.4641499999</v>
      </c>
      <c r="F16" s="784">
        <v>261989.60579399997</v>
      </c>
      <c r="G16" s="784">
        <v>6042644.2223000005</v>
      </c>
      <c r="H16" s="784">
        <v>33847.813441999999</v>
      </c>
      <c r="I16" s="784">
        <v>16963.268973000002</v>
      </c>
      <c r="J16" s="784" t="s">
        <v>819</v>
      </c>
      <c r="K16" s="784" t="s">
        <v>819</v>
      </c>
      <c r="L16" s="784" t="s">
        <v>819</v>
      </c>
      <c r="M16" s="784" t="s">
        <v>819</v>
      </c>
      <c r="N16" s="785" t="s">
        <v>819</v>
      </c>
    </row>
    <row r="17" spans="1:34" x14ac:dyDescent="0.2">
      <c r="A17" s="786">
        <v>2011</v>
      </c>
      <c r="B17" s="784">
        <v>1235345.068018001</v>
      </c>
      <c r="C17" s="784">
        <v>166186716.98165271</v>
      </c>
      <c r="D17" s="784">
        <v>1256382.6002109998</v>
      </c>
      <c r="E17" s="784">
        <v>3418862.1174220056</v>
      </c>
      <c r="F17" s="784">
        <v>230199.08238500016</v>
      </c>
      <c r="G17" s="784">
        <v>7010937.8915999997</v>
      </c>
      <c r="H17" s="784">
        <v>28881.790965999993</v>
      </c>
      <c r="I17" s="784">
        <v>19141.078052000001</v>
      </c>
      <c r="J17" s="784" t="s">
        <v>819</v>
      </c>
      <c r="K17" s="784" t="s">
        <v>819</v>
      </c>
      <c r="L17" s="784" t="s">
        <v>819</v>
      </c>
      <c r="M17" s="784" t="s">
        <v>819</v>
      </c>
      <c r="N17" s="785" t="s">
        <v>819</v>
      </c>
      <c r="O17" s="787">
        <f t="shared" ref="O17:O31" si="0">B17/1000</f>
        <v>1235.345068018001</v>
      </c>
      <c r="Q17" s="17"/>
      <c r="R17" s="17"/>
      <c r="Z17" s="788"/>
      <c r="AA17" s="788"/>
      <c r="AB17" s="788"/>
      <c r="AC17" s="788"/>
      <c r="AD17" s="788"/>
      <c r="AE17" s="788"/>
      <c r="AF17" s="788"/>
      <c r="AG17" s="788"/>
      <c r="AH17" s="68"/>
    </row>
    <row r="18" spans="1:34" x14ac:dyDescent="0.2">
      <c r="A18" s="786">
        <v>2012</v>
      </c>
      <c r="B18" s="784">
        <v>1289916.9346156276</v>
      </c>
      <c r="C18" s="784">
        <v>153780960.26084191</v>
      </c>
      <c r="D18" s="784">
        <v>1281282.431485241</v>
      </c>
      <c r="E18" s="784">
        <v>3452004.3609873233</v>
      </c>
      <c r="F18" s="784">
        <v>249236.15747171015</v>
      </c>
      <c r="G18" s="784">
        <v>6684539.3918000003</v>
      </c>
      <c r="H18" s="784">
        <v>26104.854505400006</v>
      </c>
      <c r="I18" s="784">
        <v>16790.374244900002</v>
      </c>
      <c r="J18" s="784" t="s">
        <v>819</v>
      </c>
      <c r="K18" s="784" t="s">
        <v>819</v>
      </c>
      <c r="L18" s="784" t="s">
        <v>819</v>
      </c>
      <c r="M18" s="784" t="s">
        <v>819</v>
      </c>
      <c r="N18" s="785" t="s">
        <v>819</v>
      </c>
      <c r="O18" s="787">
        <f t="shared" si="0"/>
        <v>1289.9169346156277</v>
      </c>
      <c r="P18" s="68"/>
      <c r="Q18" s="17"/>
      <c r="R18" s="17"/>
      <c r="Z18" s="788"/>
      <c r="AA18" s="788"/>
      <c r="AB18" s="788"/>
      <c r="AC18" s="788"/>
      <c r="AD18" s="788"/>
      <c r="AE18" s="788"/>
      <c r="AF18" s="788"/>
      <c r="AG18" s="788"/>
    </row>
    <row r="19" spans="1:34" x14ac:dyDescent="0.2">
      <c r="A19" s="786">
        <v>2013</v>
      </c>
      <c r="B19" s="784">
        <v>1363452.9126998207</v>
      </c>
      <c r="C19" s="784">
        <v>143716837.41998193</v>
      </c>
      <c r="D19" s="784">
        <v>1351048.7423302194</v>
      </c>
      <c r="E19" s="784">
        <v>3648503.3400407191</v>
      </c>
      <c r="F19" s="784">
        <v>266312.71547875</v>
      </c>
      <c r="G19" s="784">
        <v>6680658.79</v>
      </c>
      <c r="H19" s="784">
        <v>23667.787451500008</v>
      </c>
      <c r="I19" s="784">
        <v>18139.597244000001</v>
      </c>
      <c r="J19" s="784" t="s">
        <v>819</v>
      </c>
      <c r="K19" s="784" t="s">
        <v>819</v>
      </c>
      <c r="L19" s="784" t="s">
        <v>819</v>
      </c>
      <c r="M19" s="784" t="s">
        <v>819</v>
      </c>
      <c r="N19" s="785" t="s">
        <v>819</v>
      </c>
      <c r="O19" s="787">
        <f t="shared" si="0"/>
        <v>1363.4529126998207</v>
      </c>
      <c r="P19" s="68"/>
      <c r="Q19" s="17"/>
      <c r="R19" s="17"/>
      <c r="Z19" s="788"/>
      <c r="AA19" s="788"/>
      <c r="AB19" s="788"/>
      <c r="AC19" s="788"/>
      <c r="AD19" s="788"/>
      <c r="AE19" s="788"/>
      <c r="AF19" s="788"/>
      <c r="AG19" s="788"/>
    </row>
    <row r="20" spans="1:34" x14ac:dyDescent="0.2">
      <c r="A20" s="786">
        <v>2014</v>
      </c>
      <c r="B20" s="784">
        <v>1377373.7760182077</v>
      </c>
      <c r="C20" s="784">
        <v>129946243.44281495</v>
      </c>
      <c r="D20" s="784">
        <v>1315221.0230463955</v>
      </c>
      <c r="E20" s="784">
        <v>3738279.9180184668</v>
      </c>
      <c r="F20" s="784">
        <v>277116.52714844397</v>
      </c>
      <c r="G20" s="784">
        <v>7192591.9308000002</v>
      </c>
      <c r="H20" s="784">
        <v>23105.261867800007</v>
      </c>
      <c r="I20" s="784">
        <v>17017.692464999996</v>
      </c>
      <c r="J20" s="784" t="s">
        <v>819</v>
      </c>
      <c r="K20" s="784" t="s">
        <v>819</v>
      </c>
      <c r="L20" s="784" t="s">
        <v>819</v>
      </c>
      <c r="M20" s="784" t="s">
        <v>819</v>
      </c>
      <c r="N20" s="785" t="s">
        <v>819</v>
      </c>
      <c r="O20" s="787">
        <f t="shared" si="0"/>
        <v>1377.3737760182078</v>
      </c>
      <c r="P20" s="68"/>
      <c r="Q20" s="17"/>
      <c r="R20" s="17"/>
      <c r="Z20" s="788"/>
      <c r="AA20" s="788"/>
      <c r="AB20" s="788"/>
      <c r="AC20" s="788"/>
      <c r="AD20" s="788"/>
      <c r="AE20" s="788"/>
      <c r="AF20" s="788"/>
      <c r="AG20" s="788"/>
    </row>
    <row r="21" spans="1:34" x14ac:dyDescent="0.2">
      <c r="A21" s="786">
        <v>2015</v>
      </c>
      <c r="B21" s="784">
        <v>1699939.7432781935</v>
      </c>
      <c r="C21" s="784">
        <v>137378305.7952458</v>
      </c>
      <c r="D21" s="784">
        <v>1415823.5863843861</v>
      </c>
      <c r="E21" s="784">
        <v>4071094.9244271382</v>
      </c>
      <c r="F21" s="784">
        <v>314011.10750861233</v>
      </c>
      <c r="G21" s="784">
        <v>7320806.8477000007</v>
      </c>
      <c r="H21" s="784">
        <v>19510.729779199999</v>
      </c>
      <c r="I21" s="784">
        <v>20153.237616000009</v>
      </c>
      <c r="J21" s="784" t="s">
        <v>819</v>
      </c>
      <c r="K21" s="784" t="s">
        <v>819</v>
      </c>
      <c r="L21" s="784" t="s">
        <v>819</v>
      </c>
      <c r="M21" s="784" t="s">
        <v>819</v>
      </c>
      <c r="N21" s="785" t="s">
        <v>819</v>
      </c>
      <c r="O21" s="787">
        <f t="shared" si="0"/>
        <v>1699.9397432781934</v>
      </c>
      <c r="P21" s="68"/>
      <c r="Q21" s="17"/>
      <c r="R21" s="17"/>
      <c r="Z21" s="788"/>
      <c r="AA21" s="788"/>
      <c r="AB21" s="788"/>
      <c r="AC21" s="788"/>
      <c r="AD21" s="788"/>
      <c r="AE21" s="788"/>
      <c r="AF21" s="788"/>
      <c r="AG21" s="788"/>
    </row>
    <row r="22" spans="1:34" x14ac:dyDescent="0.2">
      <c r="A22" s="786">
        <v>2016</v>
      </c>
      <c r="B22" s="784">
        <v>2352959.5047380654</v>
      </c>
      <c r="C22" s="784">
        <v>142230636.69316867</v>
      </c>
      <c r="D22" s="784">
        <v>1329178.0227656392</v>
      </c>
      <c r="E22" s="784">
        <v>4329179.7629066529</v>
      </c>
      <c r="F22" s="784">
        <v>312806.40109176951</v>
      </c>
      <c r="G22" s="784">
        <v>7663123.9877000004</v>
      </c>
      <c r="H22" s="784">
        <v>18789.0047614</v>
      </c>
      <c r="I22" s="784">
        <v>25756.505005499999</v>
      </c>
      <c r="J22" s="784">
        <v>23251.82108854</v>
      </c>
      <c r="K22" s="784">
        <v>187.59719447999996</v>
      </c>
      <c r="L22" s="784" t="s">
        <v>819</v>
      </c>
      <c r="M22" s="784">
        <v>1194.0643193499998</v>
      </c>
      <c r="N22" s="785" t="s">
        <v>819</v>
      </c>
      <c r="O22" s="787">
        <f t="shared" si="0"/>
        <v>2352.9595047380653</v>
      </c>
      <c r="P22" s="68"/>
      <c r="Q22" s="17"/>
      <c r="R22" s="17"/>
      <c r="Z22" s="788"/>
      <c r="AA22" s="788"/>
      <c r="AB22" s="788"/>
      <c r="AC22" s="788"/>
      <c r="AD22" s="788"/>
      <c r="AE22" s="788"/>
      <c r="AF22" s="788"/>
      <c r="AG22" s="788"/>
    </row>
    <row r="23" spans="1:34" x14ac:dyDescent="0.2">
      <c r="A23" s="786">
        <v>2017</v>
      </c>
      <c r="B23" s="784">
        <v>2440181.1105834288</v>
      </c>
      <c r="C23" s="784">
        <v>138425832.76156646</v>
      </c>
      <c r="D23" s="784">
        <v>1466521.468671351</v>
      </c>
      <c r="E23" s="784">
        <v>4318324.2784375055</v>
      </c>
      <c r="F23" s="784">
        <v>305279.59941443987</v>
      </c>
      <c r="G23" s="784">
        <v>8668091.618999999</v>
      </c>
      <c r="H23" s="784">
        <v>17790.363566100001</v>
      </c>
      <c r="I23" s="784">
        <v>28141.125214199987</v>
      </c>
      <c r="J23" s="784">
        <v>22403.407244680002</v>
      </c>
      <c r="K23" s="784">
        <v>123.17674860000001</v>
      </c>
      <c r="L23" s="784" t="s">
        <v>819</v>
      </c>
      <c r="M23" s="784">
        <v>1133.2781170000001</v>
      </c>
      <c r="N23" s="785" t="s">
        <v>819</v>
      </c>
      <c r="O23" s="787">
        <f t="shared" si="0"/>
        <v>2440.1811105834286</v>
      </c>
      <c r="P23" s="68"/>
      <c r="Q23" s="17"/>
      <c r="R23" s="17"/>
      <c r="Z23" s="788"/>
      <c r="AA23" s="788"/>
      <c r="AB23" s="788"/>
      <c r="AC23" s="788"/>
      <c r="AD23" s="788"/>
      <c r="AE23" s="788"/>
      <c r="AF23" s="788"/>
      <c r="AG23" s="788"/>
    </row>
    <row r="24" spans="1:34" ht="12" customHeight="1" x14ac:dyDescent="0.2">
      <c r="A24" s="786">
        <v>2018</v>
      </c>
      <c r="B24" s="784">
        <v>2416881.1002070699</v>
      </c>
      <c r="C24" s="784">
        <v>125933914.4370804</v>
      </c>
      <c r="D24" s="784">
        <v>1471845.936649523</v>
      </c>
      <c r="E24" s="784">
        <v>3999990.1319625694</v>
      </c>
      <c r="F24" s="784">
        <v>288796.22529555805</v>
      </c>
      <c r="G24" s="784">
        <v>9096993.8719999995</v>
      </c>
      <c r="H24" s="784">
        <v>18601.344508400005</v>
      </c>
      <c r="I24" s="784">
        <v>27604.218841510006</v>
      </c>
      <c r="J24" s="784">
        <v>20407.598393799999</v>
      </c>
      <c r="K24" s="784">
        <v>145.236144</v>
      </c>
      <c r="L24" s="784" t="s">
        <v>819</v>
      </c>
      <c r="M24" s="784">
        <v>20879.636489500001</v>
      </c>
      <c r="N24" s="785" t="s">
        <v>819</v>
      </c>
      <c r="O24" s="787">
        <f t="shared" si="0"/>
        <v>2416.8811002070697</v>
      </c>
      <c r="P24" s="68"/>
      <c r="Q24" s="17"/>
      <c r="R24" s="17"/>
      <c r="Z24" s="788"/>
      <c r="AA24" s="788"/>
      <c r="AB24" s="788"/>
      <c r="AC24" s="788"/>
      <c r="AD24" s="788"/>
      <c r="AE24" s="788"/>
      <c r="AF24" s="788"/>
      <c r="AG24" s="788"/>
    </row>
    <row r="25" spans="1:34" x14ac:dyDescent="0.2">
      <c r="A25" s="786">
        <v>2019</v>
      </c>
      <c r="B25" s="784">
        <v>2437925.373902773</v>
      </c>
      <c r="C25" s="784">
        <v>113586028.97131993</v>
      </c>
      <c r="D25" s="784">
        <v>1382753.4838439696</v>
      </c>
      <c r="E25" s="784">
        <v>3706760.2491151234</v>
      </c>
      <c r="F25" s="784">
        <v>307020.88310454384</v>
      </c>
      <c r="G25" s="784">
        <v>9666411.8718999997</v>
      </c>
      <c r="H25" s="784">
        <v>19853.168399999995</v>
      </c>
      <c r="I25" s="784">
        <v>30441.359039579998</v>
      </c>
      <c r="J25" s="784">
        <v>24914.734069159997</v>
      </c>
      <c r="K25" s="784">
        <v>72.514848099999995</v>
      </c>
      <c r="L25" s="784" t="s">
        <v>819</v>
      </c>
      <c r="M25" s="784">
        <v>18814.2028421</v>
      </c>
      <c r="N25" s="785" t="s">
        <v>819</v>
      </c>
      <c r="O25" s="787">
        <f t="shared" si="0"/>
        <v>2437.9253739027731</v>
      </c>
      <c r="P25" s="68"/>
      <c r="Q25" s="17"/>
      <c r="R25" s="17"/>
      <c r="Z25" s="788"/>
      <c r="AA25" s="788"/>
      <c r="AB25" s="788"/>
      <c r="AC25" s="788"/>
      <c r="AD25" s="788"/>
      <c r="AE25" s="788"/>
      <c r="AF25" s="788"/>
      <c r="AG25" s="788"/>
    </row>
    <row r="26" spans="1:34" x14ac:dyDescent="0.2">
      <c r="A26" s="786">
        <v>2020</v>
      </c>
      <c r="B26" s="784">
        <v>2150125.9121219628</v>
      </c>
      <c r="C26" s="784">
        <v>85368457.367976174</v>
      </c>
      <c r="D26" s="784">
        <v>1334570.4777680759</v>
      </c>
      <c r="E26" s="784">
        <v>2721461.1368655483</v>
      </c>
      <c r="F26" s="784">
        <v>241547.91303967001</v>
      </c>
      <c r="G26" s="784">
        <v>8893971.5276180003</v>
      </c>
      <c r="H26" s="784">
        <v>20646.581029499997</v>
      </c>
      <c r="I26" s="784">
        <v>32184.625879069805</v>
      </c>
      <c r="J26" s="784">
        <v>19013.894022044497</v>
      </c>
      <c r="K26" s="784">
        <v>73.906293489500015</v>
      </c>
      <c r="L26" s="784">
        <v>235.52044689999997</v>
      </c>
      <c r="M26" s="784">
        <v>10119.873510295998</v>
      </c>
      <c r="N26" s="785" t="s">
        <v>819</v>
      </c>
      <c r="O26" s="787">
        <f t="shared" si="0"/>
        <v>2150.1259121219628</v>
      </c>
      <c r="P26" s="68"/>
      <c r="Q26" s="17"/>
      <c r="R26" s="17"/>
      <c r="Z26" s="788"/>
      <c r="AA26" s="788"/>
      <c r="AB26" s="788"/>
      <c r="AC26" s="788"/>
      <c r="AD26" s="788"/>
      <c r="AE26" s="788"/>
      <c r="AF26" s="788"/>
      <c r="AG26" s="788"/>
    </row>
    <row r="27" spans="1:34" x14ac:dyDescent="0.2">
      <c r="A27" s="786">
        <v>2021</v>
      </c>
      <c r="B27" s="784">
        <v>2326035.3089323733</v>
      </c>
      <c r="C27" s="784">
        <v>97492951.121057257</v>
      </c>
      <c r="D27" s="784">
        <v>1533134.9989912319</v>
      </c>
      <c r="E27" s="784">
        <v>3333632.4494976597</v>
      </c>
      <c r="F27" s="784">
        <v>264426.50705023162</v>
      </c>
      <c r="G27" s="784">
        <v>12149273.526027001</v>
      </c>
      <c r="H27" s="784">
        <v>26995.267701000004</v>
      </c>
      <c r="I27" s="784">
        <v>34148.029036760017</v>
      </c>
      <c r="J27" s="784">
        <v>21876.501141209999</v>
      </c>
      <c r="K27" s="784">
        <v>247.486251065</v>
      </c>
      <c r="L27" s="784">
        <v>278.81457949999998</v>
      </c>
      <c r="M27" s="784">
        <v>11390.682832689996</v>
      </c>
      <c r="N27" s="785" t="s">
        <v>819</v>
      </c>
      <c r="O27" s="787">
        <f t="shared" si="0"/>
        <v>2326.0353089323735</v>
      </c>
      <c r="P27" s="68"/>
      <c r="Q27" s="17"/>
      <c r="R27" s="17"/>
      <c r="Z27" s="788"/>
      <c r="AA27" s="788"/>
      <c r="AB27" s="788"/>
      <c r="AC27" s="788"/>
      <c r="AD27" s="788"/>
      <c r="AE27" s="788"/>
      <c r="AF27" s="788"/>
      <c r="AG27" s="788"/>
    </row>
    <row r="28" spans="1:34" x14ac:dyDescent="0.2">
      <c r="A28" s="786">
        <v>2022</v>
      </c>
      <c r="B28" s="789">
        <v>2445270.8303173976</v>
      </c>
      <c r="C28" s="784">
        <v>96965977.163885579</v>
      </c>
      <c r="D28" s="789">
        <v>1369649.1117797941</v>
      </c>
      <c r="E28" s="789">
        <v>3084038.7076613051</v>
      </c>
      <c r="F28" s="789">
        <v>255442.99715858512</v>
      </c>
      <c r="G28" s="789">
        <v>12936826.381839</v>
      </c>
      <c r="H28" s="789">
        <v>28231.359913</v>
      </c>
      <c r="I28" s="789">
        <v>31587.568951759989</v>
      </c>
      <c r="J28" s="789">
        <v>25378.500620530005</v>
      </c>
      <c r="K28" s="789">
        <v>251.24793746000006</v>
      </c>
      <c r="L28" s="789">
        <v>263.99886950000001</v>
      </c>
      <c r="M28" s="789">
        <v>1169.1241914</v>
      </c>
      <c r="N28" s="785" t="s">
        <v>819</v>
      </c>
      <c r="O28" s="787">
        <f t="shared" si="0"/>
        <v>2445.2708303173977</v>
      </c>
      <c r="P28" s="68"/>
      <c r="Q28" s="17"/>
      <c r="R28" s="17"/>
      <c r="Z28" s="788"/>
      <c r="AA28" s="788"/>
      <c r="AB28" s="788"/>
      <c r="AC28" s="788"/>
      <c r="AD28" s="788"/>
      <c r="AE28" s="788"/>
      <c r="AF28" s="788"/>
      <c r="AG28" s="788"/>
    </row>
    <row r="29" spans="1:34" x14ac:dyDescent="0.2">
      <c r="A29" s="786">
        <v>2023</v>
      </c>
      <c r="B29" s="789">
        <v>2755244.3167853276</v>
      </c>
      <c r="C29" s="784">
        <v>100985631.43873213</v>
      </c>
      <c r="D29" s="789">
        <v>1469127.1631768667</v>
      </c>
      <c r="E29" s="789">
        <v>3041393.6459926581</v>
      </c>
      <c r="F29" s="789">
        <v>273335.49825696991</v>
      </c>
      <c r="G29" s="789">
        <v>12986023.244491</v>
      </c>
      <c r="H29" s="789">
        <v>26230.046980000003</v>
      </c>
      <c r="I29" s="789">
        <v>33475.6190292315</v>
      </c>
      <c r="J29" s="789">
        <v>31161.763995300007</v>
      </c>
      <c r="K29" s="789">
        <v>303.74941249999995</v>
      </c>
      <c r="L29" s="789">
        <v>331.35815600000001</v>
      </c>
      <c r="M29" s="789">
        <v>1326.7171017999999</v>
      </c>
      <c r="N29" s="785">
        <v>22.705695600000002</v>
      </c>
      <c r="O29" s="787">
        <f t="shared" si="0"/>
        <v>2755.2443167853276</v>
      </c>
      <c r="P29" s="68"/>
      <c r="Q29" s="17"/>
      <c r="R29" s="17"/>
      <c r="Z29" s="788"/>
      <c r="AA29" s="788"/>
      <c r="AB29" s="788"/>
      <c r="AC29" s="788"/>
      <c r="AD29" s="788"/>
      <c r="AE29" s="788"/>
      <c r="AF29" s="788"/>
      <c r="AG29" s="788"/>
    </row>
    <row r="30" spans="1:34" x14ac:dyDescent="0.2">
      <c r="A30" s="790">
        <v>2024</v>
      </c>
      <c r="B30" s="918">
        <v>2736237.1072517261</v>
      </c>
      <c r="C30" s="919">
        <v>109597239.67250271</v>
      </c>
      <c r="D30" s="918">
        <v>1270646.9547949794</v>
      </c>
      <c r="E30" s="918">
        <v>3512301.3933015349</v>
      </c>
      <c r="F30" s="918">
        <v>291319.6266162931</v>
      </c>
      <c r="G30" s="918">
        <v>13309265.480335999</v>
      </c>
      <c r="H30" s="918">
        <v>32317.234399999998</v>
      </c>
      <c r="I30" s="918">
        <v>41941.797900007783</v>
      </c>
      <c r="J30" s="918">
        <v>32027.784417280007</v>
      </c>
      <c r="K30" s="918">
        <v>265.34277630000003</v>
      </c>
      <c r="L30" s="918">
        <v>317.31784800000003</v>
      </c>
      <c r="M30" s="918">
        <v>24159.249493900003</v>
      </c>
      <c r="N30" s="920">
        <v>40.573911600000002</v>
      </c>
      <c r="O30" s="787">
        <f t="shared" si="0"/>
        <v>2736.2371072517262</v>
      </c>
      <c r="P30" s="68"/>
      <c r="Q30" s="17"/>
      <c r="R30" s="17"/>
      <c r="Z30" s="788"/>
      <c r="AA30" s="788"/>
      <c r="AB30" s="788"/>
      <c r="AC30" s="788"/>
      <c r="AD30" s="788"/>
      <c r="AE30" s="788"/>
      <c r="AF30" s="788"/>
      <c r="AG30" s="788"/>
    </row>
    <row r="31" spans="1:34" ht="25.5" x14ac:dyDescent="0.2">
      <c r="A31" s="791" t="s">
        <v>932</v>
      </c>
      <c r="B31" s="792">
        <f t="shared" ref="B31:N31" si="1">SUM(B32:B39)</f>
        <v>1807405.8757616116</v>
      </c>
      <c r="C31" s="792">
        <f t="shared" si="1"/>
        <v>69980954.661192879</v>
      </c>
      <c r="D31" s="792">
        <f t="shared" si="1"/>
        <v>987055.14752940682</v>
      </c>
      <c r="E31" s="792">
        <f t="shared" si="1"/>
        <v>2441212.8358503589</v>
      </c>
      <c r="F31" s="792">
        <f t="shared" si="1"/>
        <v>205257.99812465941</v>
      </c>
      <c r="G31" s="792">
        <f t="shared" si="1"/>
        <v>7241037.3594589997</v>
      </c>
      <c r="H31" s="792">
        <f t="shared" si="1"/>
        <v>22413.989740000001</v>
      </c>
      <c r="I31" s="792">
        <f t="shared" si="1"/>
        <v>25669.100988976104</v>
      </c>
      <c r="J31" s="792">
        <f t="shared" si="1"/>
        <v>18826.385867999998</v>
      </c>
      <c r="K31" s="792">
        <f t="shared" si="1"/>
        <v>175.32105380000002</v>
      </c>
      <c r="L31" s="792">
        <f t="shared" si="1"/>
        <v>221.29911900000002</v>
      </c>
      <c r="M31" s="792">
        <f t="shared" si="1"/>
        <v>24750.474217799998</v>
      </c>
      <c r="N31" s="792">
        <f t="shared" si="1"/>
        <v>29.110292000000001</v>
      </c>
      <c r="O31" s="787">
        <f t="shared" si="0"/>
        <v>1807.4058757616117</v>
      </c>
      <c r="P31" s="793"/>
      <c r="Q31" s="17"/>
      <c r="R31" s="17"/>
      <c r="Z31" s="788"/>
      <c r="AA31" s="788"/>
      <c r="AB31" s="788"/>
      <c r="AC31" s="788"/>
      <c r="AD31" s="788"/>
      <c r="AE31" s="788"/>
      <c r="AF31" s="788"/>
      <c r="AG31" s="788"/>
    </row>
    <row r="32" spans="1:34" x14ac:dyDescent="0.2">
      <c r="A32" s="794" t="s">
        <v>273</v>
      </c>
      <c r="B32" s="784">
        <v>219671.15839866945</v>
      </c>
      <c r="C32" s="784">
        <v>8481520.9210064206</v>
      </c>
      <c r="D32" s="784">
        <v>91855.694164931963</v>
      </c>
      <c r="E32" s="784">
        <v>273383.0685694681</v>
      </c>
      <c r="F32" s="784">
        <v>21568.800301891904</v>
      </c>
      <c r="G32" s="784">
        <v>1161378.8055939998</v>
      </c>
      <c r="H32" s="784">
        <v>2537.2527399999999</v>
      </c>
      <c r="I32" s="784">
        <v>3231.3934248973001</v>
      </c>
      <c r="J32" s="784">
        <v>2338.8900573999999</v>
      </c>
      <c r="K32" s="797">
        <v>20.011532799999998</v>
      </c>
      <c r="L32" s="797">
        <v>30.094110000000001</v>
      </c>
      <c r="M32" s="784">
        <v>2581.9835498000002</v>
      </c>
      <c r="N32" s="797">
        <v>2.2356600000000002</v>
      </c>
      <c r="O32" s="911">
        <v>11138766.849174995</v>
      </c>
      <c r="Q32" s="17"/>
      <c r="R32" s="17"/>
      <c r="S32" s="796"/>
      <c r="T32" s="796"/>
      <c r="U32" s="796"/>
      <c r="V32" s="796"/>
      <c r="W32" s="796"/>
      <c r="X32" s="796"/>
      <c r="Y32" s="17"/>
      <c r="Z32" s="788"/>
      <c r="AA32" s="788"/>
      <c r="AB32" s="788"/>
      <c r="AC32" s="788"/>
      <c r="AD32" s="788"/>
      <c r="AE32" s="788"/>
      <c r="AF32" s="788"/>
      <c r="AG32" s="788"/>
    </row>
    <row r="33" spans="1:33" x14ac:dyDescent="0.2">
      <c r="A33" s="794" t="s">
        <v>684</v>
      </c>
      <c r="B33" s="784">
        <v>217002.48869369697</v>
      </c>
      <c r="C33" s="784">
        <v>7947065.9093341008</v>
      </c>
      <c r="D33" s="784">
        <v>109459.79120289112</v>
      </c>
      <c r="E33" s="784">
        <v>297317.38332509756</v>
      </c>
      <c r="F33" s="784">
        <v>23230.586675680905</v>
      </c>
      <c r="G33" s="784">
        <v>1122169.9234620002</v>
      </c>
      <c r="H33" s="784">
        <v>2597.7712999999999</v>
      </c>
      <c r="I33" s="784">
        <v>3448.2970789000001</v>
      </c>
      <c r="J33" s="784">
        <v>2295.3407548999994</v>
      </c>
      <c r="K33" s="797">
        <v>16.554153000000003</v>
      </c>
      <c r="L33" s="797">
        <v>26.565791999999998</v>
      </c>
      <c r="M33" s="784">
        <v>3577.7138660000001</v>
      </c>
      <c r="N33" s="797">
        <v>2.8617279999999998</v>
      </c>
      <c r="O33" s="911"/>
      <c r="Q33" s="17"/>
      <c r="R33" s="17"/>
      <c r="S33" s="796"/>
      <c r="T33" s="796"/>
      <c r="U33" s="796"/>
      <c r="V33" s="796"/>
      <c r="W33" s="796"/>
      <c r="X33" s="796"/>
      <c r="Y33" s="17"/>
      <c r="Z33" s="788"/>
      <c r="AA33" s="788"/>
      <c r="AB33" s="788"/>
      <c r="AC33" s="788"/>
      <c r="AD33" s="788"/>
      <c r="AE33" s="788"/>
      <c r="AF33" s="788"/>
      <c r="AG33" s="788"/>
    </row>
    <row r="34" spans="1:33" x14ac:dyDescent="0.2">
      <c r="A34" s="794" t="s">
        <v>734</v>
      </c>
      <c r="B34" s="784">
        <v>229868.94897684446</v>
      </c>
      <c r="C34" s="784">
        <v>8850716.9447445944</v>
      </c>
      <c r="D34" s="784">
        <v>119229.05424405822</v>
      </c>
      <c r="E34" s="784">
        <v>288373.17516136076</v>
      </c>
      <c r="F34" s="784">
        <v>25091.882432795606</v>
      </c>
      <c r="G34" s="784">
        <v>1218023.8837799998</v>
      </c>
      <c r="H34" s="784">
        <v>2922.6831999999999</v>
      </c>
      <c r="I34" s="784">
        <v>4034.7399693068</v>
      </c>
      <c r="J34" s="784">
        <v>1854.5507202000001</v>
      </c>
      <c r="K34" s="797">
        <v>24.502823000000003</v>
      </c>
      <c r="L34" s="797">
        <v>31.670008000000003</v>
      </c>
      <c r="M34" s="784">
        <v>2958.1502466000002</v>
      </c>
      <c r="N34" s="797">
        <v>2.6791360000000002</v>
      </c>
      <c r="O34" s="911"/>
      <c r="Q34" s="17"/>
      <c r="R34" s="17"/>
      <c r="S34" s="796"/>
      <c r="T34" s="796"/>
      <c r="U34" s="796"/>
      <c r="V34" s="796"/>
      <c r="W34" s="796"/>
      <c r="X34" s="796"/>
      <c r="Y34" s="17"/>
      <c r="Z34" s="788"/>
      <c r="AA34" s="788"/>
      <c r="AB34" s="788"/>
      <c r="AC34" s="788"/>
      <c r="AD34" s="788"/>
      <c r="AE34" s="788"/>
      <c r="AF34" s="788"/>
      <c r="AG34" s="788"/>
    </row>
    <row r="35" spans="1:33" x14ac:dyDescent="0.2">
      <c r="A35" s="794" t="s">
        <v>793</v>
      </c>
      <c r="B35" s="784">
        <v>220273.34907759307</v>
      </c>
      <c r="C35" s="784">
        <v>8916681.8454674985</v>
      </c>
      <c r="D35" s="784">
        <v>137649.17032455638</v>
      </c>
      <c r="E35" s="784">
        <v>311933.92596635834</v>
      </c>
      <c r="F35" s="784">
        <v>28510.480416305996</v>
      </c>
      <c r="G35" s="784">
        <v>1091388.6164500001</v>
      </c>
      <c r="H35" s="784">
        <v>2723.0601999999999</v>
      </c>
      <c r="I35" s="784">
        <v>3212.9077212199995</v>
      </c>
      <c r="J35" s="784">
        <v>2378.2725716999998</v>
      </c>
      <c r="K35" s="797">
        <v>21.847186999999998</v>
      </c>
      <c r="L35" s="797">
        <v>27.547941999999999</v>
      </c>
      <c r="M35" s="784">
        <v>1961.2639583999999</v>
      </c>
      <c r="N35" s="797">
        <v>2.5161519999999999</v>
      </c>
      <c r="O35" s="911"/>
      <c r="Q35" s="17"/>
      <c r="R35" s="17"/>
      <c r="S35" s="796"/>
      <c r="T35" s="796"/>
      <c r="U35" s="796"/>
      <c r="V35" s="796"/>
      <c r="W35" s="796"/>
      <c r="X35" s="796"/>
      <c r="Y35" s="17"/>
      <c r="Z35" s="788"/>
      <c r="AA35" s="788"/>
      <c r="AB35" s="788"/>
      <c r="AC35" s="788"/>
      <c r="AD35" s="788"/>
      <c r="AE35" s="788"/>
      <c r="AF35" s="788"/>
      <c r="AG35" s="788"/>
    </row>
    <row r="36" spans="1:33" x14ac:dyDescent="0.2">
      <c r="A36" s="912" t="s">
        <v>797</v>
      </c>
      <c r="B36" s="784">
        <v>220911.28287911677</v>
      </c>
      <c r="C36" s="784">
        <v>8058694.4987969501</v>
      </c>
      <c r="D36" s="784">
        <v>120959.41946630899</v>
      </c>
      <c r="E36" s="784">
        <v>313652.44260025572</v>
      </c>
      <c r="F36" s="784">
        <v>26061.362419922007</v>
      </c>
      <c r="G36" s="784">
        <v>441193.98143799999</v>
      </c>
      <c r="H36" s="784">
        <v>2871.1295</v>
      </c>
      <c r="I36" s="784">
        <v>2855.7800881120002</v>
      </c>
      <c r="J36" s="784">
        <v>2487.8129531</v>
      </c>
      <c r="K36" s="797">
        <v>22.439415</v>
      </c>
      <c r="L36" s="797">
        <v>27.668381</v>
      </c>
      <c r="M36" s="784">
        <v>3843.0657880000003</v>
      </c>
      <c r="N36" s="797">
        <v>3.6912739999999999</v>
      </c>
      <c r="O36" s="911"/>
      <c r="Q36" s="17"/>
      <c r="R36" s="17"/>
      <c r="S36" s="796"/>
      <c r="T36" s="796"/>
      <c r="U36" s="796"/>
      <c r="V36" s="796"/>
      <c r="W36" s="796"/>
      <c r="X36" s="796"/>
      <c r="Y36" s="17"/>
      <c r="Z36" s="788"/>
      <c r="AA36" s="788"/>
      <c r="AB36" s="788"/>
      <c r="AC36" s="788"/>
      <c r="AD36" s="788"/>
      <c r="AE36" s="788"/>
      <c r="AF36" s="788"/>
      <c r="AG36" s="788"/>
    </row>
    <row r="37" spans="1:33" ht="13.5" customHeight="1" x14ac:dyDescent="0.2">
      <c r="A37" s="794" t="s">
        <v>864</v>
      </c>
      <c r="B37" s="784">
        <v>228931.7259096911</v>
      </c>
      <c r="C37" s="784">
        <v>8894295.897689322</v>
      </c>
      <c r="D37" s="784">
        <v>136087.19853966002</v>
      </c>
      <c r="E37" s="784">
        <v>310457.29754481843</v>
      </c>
      <c r="F37" s="784">
        <v>27426.236327062998</v>
      </c>
      <c r="G37" s="784">
        <v>17858.915341</v>
      </c>
      <c r="H37" s="784">
        <v>2794.1680000000001</v>
      </c>
      <c r="I37" s="784">
        <v>2874.2517345399997</v>
      </c>
      <c r="J37" s="784">
        <v>2331.0077547000001</v>
      </c>
      <c r="K37" s="797">
        <v>20.607745000000001</v>
      </c>
      <c r="L37" s="797">
        <v>25.639190000000003</v>
      </c>
      <c r="M37" s="784">
        <v>2300.5616680000003</v>
      </c>
      <c r="N37" s="797">
        <v>3.5141680000000002</v>
      </c>
      <c r="O37" s="911"/>
      <c r="Q37" s="17"/>
      <c r="R37" s="17"/>
      <c r="S37" s="796"/>
      <c r="T37" s="796"/>
      <c r="U37" s="796"/>
      <c r="V37" s="796"/>
      <c r="W37" s="796"/>
      <c r="X37" s="796"/>
      <c r="Y37" s="17"/>
      <c r="Z37" s="788"/>
      <c r="AA37" s="788"/>
      <c r="AB37" s="788"/>
      <c r="AC37" s="788"/>
      <c r="AD37" s="788"/>
      <c r="AE37" s="788"/>
      <c r="AF37" s="788"/>
      <c r="AG37" s="788"/>
    </row>
    <row r="38" spans="1:33" x14ac:dyDescent="0.2">
      <c r="A38" s="9" t="s">
        <v>873</v>
      </c>
      <c r="B38" s="789">
        <v>228007.26184099991</v>
      </c>
      <c r="C38" s="789">
        <v>9138678.7093469985</v>
      </c>
      <c r="D38" s="789">
        <v>125134.93619500002</v>
      </c>
      <c r="E38" s="789">
        <v>297497.45979500015</v>
      </c>
      <c r="F38" s="789">
        <v>26330.830793000005</v>
      </c>
      <c r="G38" s="789">
        <v>1040961.796982</v>
      </c>
      <c r="H38" s="789">
        <v>3033.0752000000002</v>
      </c>
      <c r="I38" s="789">
        <v>3136.8209670000001</v>
      </c>
      <c r="J38" s="789">
        <v>2570.4628929999999</v>
      </c>
      <c r="K38" s="1088">
        <v>24.526831000000001</v>
      </c>
      <c r="L38" s="1088">
        <v>27.761948999999998</v>
      </c>
      <c r="M38" s="789">
        <v>3634.8462650000006</v>
      </c>
      <c r="N38" s="1089">
        <v>3.8380540000000001</v>
      </c>
      <c r="O38" s="911"/>
      <c r="Q38" s="17"/>
      <c r="R38" s="17"/>
      <c r="S38" s="796"/>
      <c r="T38" s="796"/>
      <c r="U38" s="796"/>
      <c r="V38" s="796"/>
      <c r="W38" s="796"/>
      <c r="X38" s="796"/>
      <c r="Y38" s="17"/>
      <c r="Z38" s="788"/>
      <c r="AA38" s="788"/>
      <c r="AB38" s="788"/>
      <c r="AC38" s="788"/>
      <c r="AD38" s="788"/>
      <c r="AE38" s="788"/>
      <c r="AF38" s="788"/>
      <c r="AG38" s="788"/>
    </row>
    <row r="39" spans="1:33" ht="13.5" thickBot="1" x14ac:dyDescent="0.25">
      <c r="A39" s="921" t="s">
        <v>917</v>
      </c>
      <c r="B39" s="922">
        <v>242739.65998499995</v>
      </c>
      <c r="C39" s="922">
        <v>9693299.9348070007</v>
      </c>
      <c r="D39" s="922">
        <v>146679.88339199996</v>
      </c>
      <c r="E39" s="922">
        <v>348598.08288800012</v>
      </c>
      <c r="F39" s="922">
        <v>27037.818757999994</v>
      </c>
      <c r="G39" s="922">
        <v>1148061.4364120001</v>
      </c>
      <c r="H39" s="922">
        <v>2934.8496</v>
      </c>
      <c r="I39" s="922">
        <v>2874.9100049999997</v>
      </c>
      <c r="J39" s="922">
        <v>2570.0481629999999</v>
      </c>
      <c r="K39" s="923">
        <v>24.831367</v>
      </c>
      <c r="L39" s="923">
        <v>24.351747</v>
      </c>
      <c r="M39" s="922">
        <v>3892.8888760000004</v>
      </c>
      <c r="N39" s="924">
        <v>7.7741199999999999</v>
      </c>
      <c r="O39" s="911"/>
      <c r="Q39" s="17"/>
      <c r="R39" s="17"/>
      <c r="S39" s="796"/>
      <c r="T39" s="796"/>
      <c r="U39" s="796"/>
      <c r="V39" s="796"/>
      <c r="W39" s="796"/>
      <c r="X39" s="796"/>
      <c r="Y39" s="17"/>
      <c r="Z39" s="788"/>
      <c r="AA39" s="788"/>
      <c r="AB39" s="788"/>
      <c r="AC39" s="788"/>
      <c r="AD39" s="788"/>
      <c r="AE39" s="788"/>
      <c r="AF39" s="788"/>
      <c r="AG39" s="788"/>
    </row>
    <row r="40" spans="1:33" x14ac:dyDescent="0.2">
      <c r="A40" s="794"/>
      <c r="B40" s="784"/>
      <c r="C40" s="784"/>
      <c r="D40" s="784"/>
      <c r="E40" s="784"/>
      <c r="F40" s="784"/>
      <c r="G40" s="784"/>
      <c r="H40" s="784"/>
      <c r="I40" s="784"/>
      <c r="J40" s="784"/>
      <c r="K40" s="784"/>
      <c r="L40" s="784"/>
      <c r="M40" s="784"/>
      <c r="N40" s="797"/>
      <c r="O40" s="795"/>
      <c r="R40" s="796"/>
      <c r="S40" s="796"/>
      <c r="T40" s="796"/>
      <c r="U40" s="796"/>
      <c r="V40" s="796"/>
      <c r="W40" s="796"/>
      <c r="X40" s="796"/>
      <c r="Y40" s="17"/>
      <c r="Z40" s="788"/>
      <c r="AA40" s="788"/>
      <c r="AB40" s="788"/>
      <c r="AC40" s="788"/>
      <c r="AD40" s="788"/>
      <c r="AE40" s="788"/>
      <c r="AF40" s="788"/>
      <c r="AG40" s="788"/>
    </row>
    <row r="41" spans="1:33" x14ac:dyDescent="0.2">
      <c r="A41" s="798" t="s">
        <v>903</v>
      </c>
      <c r="B41" s="799"/>
      <c r="C41" s="799"/>
      <c r="D41" s="800"/>
      <c r="E41" s="799"/>
      <c r="F41" s="799"/>
      <c r="G41" s="799"/>
      <c r="H41" s="799"/>
      <c r="I41" s="799"/>
      <c r="J41" s="799"/>
      <c r="K41" s="799"/>
      <c r="L41" s="799"/>
      <c r="M41" s="799"/>
      <c r="N41" s="913"/>
      <c r="P41" s="793"/>
      <c r="Q41" s="7"/>
    </row>
    <row r="42" spans="1:33" s="930" customFormat="1" x14ac:dyDescent="0.2">
      <c r="A42" s="925" t="s">
        <v>904</v>
      </c>
      <c r="B42" s="926">
        <v>246671.20287211897</v>
      </c>
      <c r="C42" s="926">
        <v>8966756.8121961225</v>
      </c>
      <c r="D42" s="926">
        <v>113486.312761008</v>
      </c>
      <c r="E42" s="926">
        <v>341533.60475342808</v>
      </c>
      <c r="F42" s="926">
        <v>26645.153782940975</v>
      </c>
      <c r="G42" s="926">
        <v>1066912.938414</v>
      </c>
      <c r="H42" s="926">
        <v>2832.2348000000002</v>
      </c>
      <c r="I42" s="926">
        <v>3624.9767510500005</v>
      </c>
      <c r="J42" s="926">
        <v>3299.2486297</v>
      </c>
      <c r="K42" s="926">
        <v>21.985339000000003</v>
      </c>
      <c r="L42" s="926">
        <v>25.638395999999997</v>
      </c>
      <c r="M42" s="926">
        <v>1999.3391766</v>
      </c>
      <c r="N42" s="1090">
        <v>3.9266559000000001</v>
      </c>
      <c r="O42" s="927"/>
      <c r="P42" s="928"/>
      <c r="Q42" s="929"/>
    </row>
    <row r="43" spans="1:33" s="9" customFormat="1" x14ac:dyDescent="0.2">
      <c r="A43" s="931" t="s">
        <v>905</v>
      </c>
      <c r="B43" s="918">
        <v>242739.65998499995</v>
      </c>
      <c r="C43" s="918">
        <v>9693299.9348070007</v>
      </c>
      <c r="D43" s="918">
        <v>146679.88339199996</v>
      </c>
      <c r="E43" s="918">
        <v>348598.08288800012</v>
      </c>
      <c r="F43" s="918">
        <v>27037.818757999994</v>
      </c>
      <c r="G43" s="918">
        <v>1148061.4364120001</v>
      </c>
      <c r="H43" s="918">
        <v>2934.8496</v>
      </c>
      <c r="I43" s="918">
        <v>2874.9100049999997</v>
      </c>
      <c r="J43" s="932">
        <v>2570.0481629999999</v>
      </c>
      <c r="K43" s="932">
        <v>24.831367</v>
      </c>
      <c r="L43" s="932">
        <v>24.351747</v>
      </c>
      <c r="M43" s="932">
        <v>3892.8888760000004</v>
      </c>
      <c r="N43" s="1091">
        <v>7.7741199999999999</v>
      </c>
      <c r="O43" s="933"/>
      <c r="P43" s="1092"/>
      <c r="Q43" s="1093"/>
      <c r="R43" s="1093"/>
      <c r="S43" s="1093"/>
      <c r="T43" s="1093"/>
      <c r="U43" s="1093"/>
      <c r="V43" s="1093"/>
      <c r="W43" s="1093"/>
      <c r="X43" s="1093"/>
    </row>
    <row r="44" spans="1:33" x14ac:dyDescent="0.2">
      <c r="A44" s="802" t="s">
        <v>274</v>
      </c>
      <c r="B44" s="803">
        <f t="shared" ref="B44:N44" si="2">+B43/B42-1</f>
        <v>-1.5938394272789314E-2</v>
      </c>
      <c r="C44" s="803">
        <f>+C43/C42-1</f>
        <v>8.1026299455637218E-2</v>
      </c>
      <c r="D44" s="804">
        <f>+D43/D42-1</f>
        <v>0.29248963882450441</v>
      </c>
      <c r="E44" s="804">
        <f>+E43/E42-1</f>
        <v>2.0684576967681556E-2</v>
      </c>
      <c r="F44" s="804">
        <f t="shared" si="2"/>
        <v>1.4736825250016627E-2</v>
      </c>
      <c r="G44" s="803">
        <f t="shared" si="2"/>
        <v>7.605915635312277E-2</v>
      </c>
      <c r="H44" s="803">
        <f t="shared" si="2"/>
        <v>3.6231035647185772E-2</v>
      </c>
      <c r="I44" s="803">
        <f t="shared" si="2"/>
        <v>-0.20691629148593538</v>
      </c>
      <c r="J44" s="803">
        <f t="shared" si="2"/>
        <v>-0.22102016202589314</v>
      </c>
      <c r="K44" s="803">
        <f t="shared" si="2"/>
        <v>0.12945117653177851</v>
      </c>
      <c r="L44" s="803">
        <f t="shared" si="2"/>
        <v>-5.0184457717245556E-2</v>
      </c>
      <c r="M44" s="803">
        <f t="shared" si="2"/>
        <v>0.947087778582971</v>
      </c>
      <c r="N44" s="914">
        <f t="shared" si="2"/>
        <v>0.97983225369964289</v>
      </c>
      <c r="P44" s="793"/>
      <c r="Q44" s="801"/>
      <c r="R44" s="801"/>
      <c r="S44" s="801"/>
      <c r="T44" s="801"/>
      <c r="U44" s="801"/>
      <c r="V44" s="801"/>
      <c r="W44" s="801"/>
      <c r="X44" s="801"/>
    </row>
    <row r="45" spans="1:33" x14ac:dyDescent="0.2">
      <c r="A45" s="794"/>
      <c r="B45" s="784"/>
      <c r="C45" s="784"/>
      <c r="D45" s="784"/>
      <c r="E45" s="784"/>
      <c r="F45" s="784"/>
      <c r="G45" s="784"/>
      <c r="H45" s="784"/>
      <c r="I45" s="784"/>
      <c r="J45" s="784"/>
      <c r="K45" s="784"/>
      <c r="L45" s="784"/>
      <c r="M45" s="784"/>
      <c r="N45" s="797"/>
      <c r="O45" s="795"/>
      <c r="R45" s="796"/>
      <c r="S45" s="796"/>
      <c r="T45" s="796"/>
      <c r="U45" s="796"/>
      <c r="V45" s="796"/>
      <c r="W45" s="796"/>
      <c r="X45" s="796"/>
      <c r="Y45" s="17"/>
      <c r="Z45" s="788"/>
      <c r="AA45" s="788"/>
      <c r="AB45" s="788"/>
      <c r="AC45" s="788"/>
      <c r="AD45" s="788"/>
      <c r="AE45" s="788"/>
      <c r="AF45" s="788"/>
      <c r="AG45" s="788"/>
    </row>
    <row r="46" spans="1:33" x14ac:dyDescent="0.2">
      <c r="A46" s="798" t="s">
        <v>918</v>
      </c>
      <c r="B46" s="799"/>
      <c r="C46" s="799"/>
      <c r="D46" s="800"/>
      <c r="E46" s="799"/>
      <c r="F46" s="799"/>
      <c r="G46" s="799"/>
      <c r="H46" s="799"/>
      <c r="I46" s="799"/>
      <c r="J46" s="799"/>
      <c r="K46" s="799"/>
      <c r="L46" s="799"/>
      <c r="M46" s="799"/>
      <c r="N46" s="913"/>
      <c r="P46" s="793"/>
      <c r="Q46" s="801"/>
      <c r="R46" s="801"/>
      <c r="S46" s="801"/>
      <c r="T46" s="801"/>
      <c r="U46" s="801"/>
      <c r="V46" s="801"/>
      <c r="W46" s="801"/>
      <c r="X46" s="801"/>
    </row>
    <row r="47" spans="1:33" s="930" customFormat="1" x14ac:dyDescent="0.2">
      <c r="A47" s="935" t="s">
        <v>907</v>
      </c>
      <c r="B47" s="926">
        <v>1761203.176270664</v>
      </c>
      <c r="C47" s="926">
        <v>70962593.318637103</v>
      </c>
      <c r="D47" s="926">
        <v>849811.55569918302</v>
      </c>
      <c r="E47" s="926">
        <v>2272789.2594428496</v>
      </c>
      <c r="F47" s="926">
        <v>193565.00487697497</v>
      </c>
      <c r="G47" s="926">
        <v>8924225.7491059992</v>
      </c>
      <c r="H47" s="926">
        <v>21977.208299999998</v>
      </c>
      <c r="I47" s="926">
        <v>27982.105903755</v>
      </c>
      <c r="J47" s="926">
        <v>20974.304215179996</v>
      </c>
      <c r="K47" s="926">
        <v>178.14434310000001</v>
      </c>
      <c r="L47" s="926">
        <v>204.361424</v>
      </c>
      <c r="M47" s="926">
        <v>10231.8409871</v>
      </c>
      <c r="N47" s="1094">
        <v>28.847666800000002</v>
      </c>
      <c r="O47" s="927"/>
      <c r="P47" s="928"/>
      <c r="Q47" s="934"/>
      <c r="R47" s="934"/>
      <c r="S47" s="934"/>
      <c r="T47" s="934"/>
      <c r="U47" s="934"/>
      <c r="V47" s="934"/>
      <c r="W47" s="934"/>
      <c r="X47" s="934"/>
    </row>
    <row r="48" spans="1:33" s="930" customFormat="1" x14ac:dyDescent="0.2">
      <c r="A48" s="935" t="s">
        <v>908</v>
      </c>
      <c r="B48" s="926">
        <v>1807405.8757616116</v>
      </c>
      <c r="C48" s="926">
        <v>69980954.661192879</v>
      </c>
      <c r="D48" s="926">
        <v>987055.14752940671</v>
      </c>
      <c r="E48" s="926">
        <v>2441212.8358503589</v>
      </c>
      <c r="F48" s="926">
        <v>205257.99812465941</v>
      </c>
      <c r="G48" s="926">
        <v>7241037.3594589997</v>
      </c>
      <c r="H48" s="926">
        <v>22413.989740000001</v>
      </c>
      <c r="I48" s="926">
        <v>25669.100988976104</v>
      </c>
      <c r="J48" s="926">
        <v>18826.385867999998</v>
      </c>
      <c r="K48" s="926">
        <v>175.32105380000002</v>
      </c>
      <c r="L48" s="926">
        <v>221.29911900000002</v>
      </c>
      <c r="M48" s="926">
        <v>24750.474217799998</v>
      </c>
      <c r="N48" s="1094">
        <v>29.110292000000001</v>
      </c>
      <c r="O48" s="927"/>
      <c r="P48" s="928"/>
      <c r="Q48" s="934"/>
      <c r="R48" s="934"/>
      <c r="S48" s="934"/>
      <c r="T48" s="934"/>
      <c r="U48" s="934"/>
      <c r="V48" s="934"/>
      <c r="W48" s="934"/>
      <c r="X48" s="934"/>
    </row>
    <row r="49" spans="1:34" x14ac:dyDescent="0.2">
      <c r="A49" s="805" t="s">
        <v>274</v>
      </c>
      <c r="B49" s="806">
        <f t="shared" ref="B49:N49" si="3">+B48/B47-1</f>
        <v>2.6233599912522054E-2</v>
      </c>
      <c r="C49" s="807">
        <f t="shared" si="3"/>
        <v>-1.383318466162109E-2</v>
      </c>
      <c r="D49" s="806">
        <f t="shared" si="3"/>
        <v>0.16149885337497727</v>
      </c>
      <c r="E49" s="806">
        <f t="shared" si="3"/>
        <v>7.4104352485719005E-2</v>
      </c>
      <c r="F49" s="806">
        <f t="shared" si="3"/>
        <v>6.0408611851693994E-2</v>
      </c>
      <c r="G49" s="807">
        <f t="shared" si="3"/>
        <v>-0.18860889862805363</v>
      </c>
      <c r="H49" s="807">
        <f t="shared" si="3"/>
        <v>1.9874291312969028E-2</v>
      </c>
      <c r="I49" s="806">
        <f t="shared" si="3"/>
        <v>-8.2660144405661273E-2</v>
      </c>
      <c r="J49" s="807">
        <f t="shared" si="3"/>
        <v>-0.10240713232458309</v>
      </c>
      <c r="K49" s="807">
        <f>+K48/K47-1</f>
        <v>-1.5848324178417306E-2</v>
      </c>
      <c r="L49" s="806">
        <f>+L48/L47-1</f>
        <v>8.2881077399421521E-2</v>
      </c>
      <c r="M49" s="806">
        <f>+M48/M47-1</f>
        <v>1.4189658780863246</v>
      </c>
      <c r="N49" s="915">
        <f t="shared" si="3"/>
        <v>9.1038627775608116E-3</v>
      </c>
      <c r="P49" s="793"/>
      <c r="Q49" s="801"/>
      <c r="R49" s="801"/>
      <c r="S49" s="801"/>
      <c r="T49" s="801"/>
      <c r="U49" s="801"/>
      <c r="V49" s="801"/>
      <c r="W49" s="801"/>
      <c r="X49" s="801"/>
    </row>
    <row r="50" spans="1:34" x14ac:dyDescent="0.2">
      <c r="A50" s="794"/>
      <c r="B50" s="784"/>
      <c r="C50" s="784"/>
      <c r="D50" s="784"/>
      <c r="E50" s="784"/>
      <c r="F50" s="784"/>
      <c r="G50" s="784"/>
      <c r="H50" s="784"/>
      <c r="I50" s="784"/>
      <c r="J50" s="784"/>
      <c r="K50" s="784"/>
      <c r="L50" s="784"/>
      <c r="M50" s="784"/>
      <c r="N50" s="797"/>
      <c r="O50" s="795"/>
      <c r="R50" s="796"/>
      <c r="S50" s="796"/>
      <c r="T50" s="796"/>
      <c r="U50" s="796"/>
      <c r="V50" s="796"/>
      <c r="W50" s="796"/>
      <c r="X50" s="796"/>
      <c r="Y50" s="17"/>
      <c r="Z50" s="788"/>
      <c r="AA50" s="788"/>
      <c r="AB50" s="788"/>
      <c r="AC50" s="788"/>
      <c r="AD50" s="788"/>
      <c r="AE50" s="788"/>
      <c r="AF50" s="788"/>
      <c r="AG50" s="788"/>
    </row>
    <row r="51" spans="1:34" x14ac:dyDescent="0.2">
      <c r="A51" s="798" t="s">
        <v>275</v>
      </c>
      <c r="B51" s="799"/>
      <c r="C51" s="799"/>
      <c r="D51" s="800"/>
      <c r="E51" s="799"/>
      <c r="F51" s="799"/>
      <c r="G51" s="799"/>
      <c r="H51" s="799"/>
      <c r="I51" s="799"/>
      <c r="J51" s="799"/>
      <c r="K51" s="799"/>
      <c r="L51" s="799"/>
      <c r="M51" s="799"/>
      <c r="N51" s="913"/>
      <c r="O51" s="795"/>
      <c r="R51" s="796"/>
      <c r="S51" s="796"/>
      <c r="T51" s="796"/>
      <c r="U51" s="796"/>
      <c r="V51" s="796"/>
      <c r="W51" s="796"/>
      <c r="X51" s="796"/>
      <c r="Y51" s="17"/>
      <c r="Z51" s="788"/>
      <c r="AA51" s="788"/>
      <c r="AB51" s="788"/>
      <c r="AC51" s="788"/>
      <c r="AD51" s="788"/>
      <c r="AE51" s="788"/>
      <c r="AF51" s="788"/>
      <c r="AG51" s="788"/>
    </row>
    <row r="52" spans="1:34" x14ac:dyDescent="0.2">
      <c r="A52" s="936" t="s">
        <v>870</v>
      </c>
      <c r="B52" s="937">
        <v>228007.26184099991</v>
      </c>
      <c r="C52" s="937">
        <v>9138678.7093469985</v>
      </c>
      <c r="D52" s="937">
        <v>125134.936195</v>
      </c>
      <c r="E52" s="937">
        <v>297497.45979500009</v>
      </c>
      <c r="F52" s="937">
        <v>26330.830793000008</v>
      </c>
      <c r="G52" s="937">
        <v>1040961.796982</v>
      </c>
      <c r="H52" s="937">
        <v>3033.0752000000002</v>
      </c>
      <c r="I52" s="937">
        <v>3136.8209670000001</v>
      </c>
      <c r="J52" s="1095">
        <v>2570.4628929999999</v>
      </c>
      <c r="K52" s="1095">
        <v>24.526831000000001</v>
      </c>
      <c r="L52" s="937">
        <v>27.761948999999998</v>
      </c>
      <c r="M52" s="937">
        <v>3634.8462650000006</v>
      </c>
      <c r="N52" s="1096">
        <v>3.8380540000000001</v>
      </c>
      <c r="O52" s="795"/>
      <c r="R52" s="796"/>
      <c r="S52" s="796"/>
      <c r="T52" s="796"/>
      <c r="U52" s="796"/>
      <c r="V52" s="796"/>
      <c r="W52" s="796"/>
      <c r="X52" s="796"/>
      <c r="Y52" s="17"/>
      <c r="Z52" s="788"/>
      <c r="AA52" s="788"/>
      <c r="AB52" s="788"/>
      <c r="AC52" s="788"/>
      <c r="AD52" s="788"/>
      <c r="AE52" s="788"/>
      <c r="AF52" s="788"/>
      <c r="AG52" s="788"/>
    </row>
    <row r="53" spans="1:34" x14ac:dyDescent="0.2">
      <c r="A53" s="938" t="s">
        <v>905</v>
      </c>
      <c r="B53" s="932">
        <v>242739.65998499995</v>
      </c>
      <c r="C53" s="932">
        <v>9693299.9348070007</v>
      </c>
      <c r="D53" s="932">
        <v>146679.88339199996</v>
      </c>
      <c r="E53" s="932">
        <v>348598.08288800012</v>
      </c>
      <c r="F53" s="932">
        <v>27037.818757999994</v>
      </c>
      <c r="G53" s="932">
        <v>1148061.4364120001</v>
      </c>
      <c r="H53" s="932">
        <v>2934.8496</v>
      </c>
      <c r="I53" s="932">
        <v>2874.9100049999997</v>
      </c>
      <c r="J53" s="1097">
        <v>2570.0481629999999</v>
      </c>
      <c r="K53" s="1097">
        <v>24.831367</v>
      </c>
      <c r="L53" s="932">
        <v>24.351747</v>
      </c>
      <c r="M53" s="932">
        <v>3892.8888760000004</v>
      </c>
      <c r="N53" s="1091">
        <v>7.7741199999999999</v>
      </c>
      <c r="O53" s="795"/>
      <c r="R53" s="796"/>
      <c r="S53" s="796"/>
      <c r="T53" s="796"/>
      <c r="U53" s="796"/>
      <c r="V53" s="796"/>
      <c r="W53" s="796"/>
      <c r="X53" s="796"/>
      <c r="Y53" s="17"/>
      <c r="Z53" s="788"/>
      <c r="AA53" s="788"/>
      <c r="AB53" s="788"/>
      <c r="AC53" s="788"/>
      <c r="AD53" s="788"/>
      <c r="AE53" s="788"/>
      <c r="AF53" s="788"/>
      <c r="AG53" s="788"/>
    </row>
    <row r="54" spans="1:34" x14ac:dyDescent="0.2">
      <c r="A54" s="809" t="s">
        <v>274</v>
      </c>
      <c r="B54" s="807">
        <f t="shared" ref="B54:K54" si="4">+B53/B52-1</f>
        <v>6.4613723374624898E-2</v>
      </c>
      <c r="C54" s="807">
        <f t="shared" si="4"/>
        <v>6.0689432586434888E-2</v>
      </c>
      <c r="D54" s="1098">
        <f t="shared" si="4"/>
        <v>0.17217371784507951</v>
      </c>
      <c r="E54" s="1098">
        <f t="shared" si="4"/>
        <v>0.17176826695667424</v>
      </c>
      <c r="F54" s="807">
        <f t="shared" si="4"/>
        <v>2.6850195899930984E-2</v>
      </c>
      <c r="G54" s="807">
        <f t="shared" si="4"/>
        <v>0.10288527373483625</v>
      </c>
      <c r="H54" s="807">
        <f t="shared" si="4"/>
        <v>-3.2384821846817458E-2</v>
      </c>
      <c r="I54" s="807">
        <f t="shared" si="4"/>
        <v>-8.3495667988500943E-2</v>
      </c>
      <c r="J54" s="1098">
        <f t="shared" si="4"/>
        <v>-1.6134448045501681E-4</v>
      </c>
      <c r="K54" s="807">
        <f t="shared" si="4"/>
        <v>1.2416443037422953E-2</v>
      </c>
      <c r="L54" s="807">
        <f>+L53/L52-1</f>
        <v>-0.12283726909807369</v>
      </c>
      <c r="M54" s="807">
        <f>+M53/M52-1</f>
        <v>7.0991341087708992E-2</v>
      </c>
      <c r="N54" s="915">
        <f>+N53/N52-1</f>
        <v>1.0255368996892695</v>
      </c>
      <c r="O54" s="795"/>
      <c r="R54" s="796"/>
      <c r="S54" s="796"/>
      <c r="T54" s="796"/>
      <c r="U54" s="796"/>
      <c r="V54" s="796"/>
      <c r="W54" s="796"/>
      <c r="X54" s="796"/>
      <c r="Y54" s="17"/>
      <c r="Z54" s="788"/>
      <c r="AA54" s="788"/>
      <c r="AB54" s="788"/>
      <c r="AC54" s="788"/>
      <c r="AD54" s="788"/>
      <c r="AE54" s="788"/>
      <c r="AF54" s="788"/>
      <c r="AG54" s="788"/>
    </row>
    <row r="55" spans="1:34" x14ac:dyDescent="0.2">
      <c r="A55" s="810"/>
      <c r="B55" s="811"/>
      <c r="C55" s="812"/>
      <c r="D55" s="811"/>
      <c r="E55" s="811"/>
      <c r="F55" s="811"/>
      <c r="G55" s="811"/>
      <c r="H55" s="811"/>
      <c r="I55" s="811"/>
      <c r="J55" s="811"/>
      <c r="K55" s="811"/>
      <c r="L55" s="811"/>
      <c r="M55" s="811"/>
      <c r="N55" s="811"/>
      <c r="P55" s="793"/>
      <c r="Q55" s="801"/>
      <c r="R55" s="801"/>
      <c r="S55" s="801"/>
      <c r="T55" s="801"/>
      <c r="U55" s="801"/>
      <c r="V55" s="801"/>
      <c r="W55" s="801"/>
      <c r="X55" s="801"/>
    </row>
    <row r="56" spans="1:34" customFormat="1" ht="50.25" customHeight="1" x14ac:dyDescent="0.25">
      <c r="A56" s="1007" t="s">
        <v>933</v>
      </c>
      <c r="B56" s="1008"/>
      <c r="C56" s="1008"/>
      <c r="D56" s="1008"/>
      <c r="E56" s="1008"/>
      <c r="F56" s="1008"/>
      <c r="G56" s="1008"/>
      <c r="H56" s="1008"/>
      <c r="I56" s="1008"/>
      <c r="J56" s="813"/>
      <c r="K56" s="813"/>
      <c r="L56" s="813"/>
      <c r="M56" s="813"/>
      <c r="N56" s="813"/>
      <c r="O56" s="814"/>
    </row>
    <row r="57" spans="1:34" customFormat="1" ht="15" x14ac:dyDescent="0.25">
      <c r="O57" s="814"/>
    </row>
    <row r="58" spans="1:34" customFormat="1" ht="15" x14ac:dyDescent="0.25">
      <c r="J58" s="815"/>
      <c r="K58" s="815"/>
      <c r="L58" s="815"/>
      <c r="M58" s="815"/>
      <c r="N58" s="815"/>
      <c r="O58" s="814"/>
    </row>
    <row r="59" spans="1:34" ht="36.6" customHeight="1" x14ac:dyDescent="0.2">
      <c r="A59" s="1009" t="s">
        <v>820</v>
      </c>
      <c r="B59" s="1009"/>
      <c r="C59" s="1009"/>
      <c r="D59" s="1009"/>
      <c r="E59" s="1009"/>
      <c r="F59" s="1009"/>
      <c r="G59" s="1009"/>
      <c r="H59" s="1009"/>
      <c r="I59" s="1009"/>
      <c r="J59" s="1009"/>
      <c r="K59" s="1009"/>
      <c r="L59" s="1009"/>
      <c r="M59" s="1009"/>
      <c r="N59" s="1009"/>
    </row>
    <row r="60" spans="1:34" ht="36.75" customHeight="1" x14ac:dyDescent="0.2"/>
    <row r="61" spans="1:34" ht="36.75" customHeight="1" x14ac:dyDescent="0.2"/>
    <row r="62" spans="1:34" ht="36.75" customHeight="1" x14ac:dyDescent="0.2"/>
    <row r="63" spans="1:34" s="772" customFormat="1" ht="36.75" customHeight="1" x14ac:dyDescent="0.2">
      <c r="A63" s="7"/>
      <c r="B63" s="6"/>
      <c r="C63" s="6"/>
      <c r="D63" s="6"/>
      <c r="E63" s="6"/>
      <c r="F63" s="6"/>
      <c r="G63" s="6"/>
      <c r="H63" s="6"/>
      <c r="I63" s="6"/>
      <c r="J63" s="6"/>
      <c r="K63" s="6"/>
      <c r="L63" s="6"/>
      <c r="M63" s="6"/>
      <c r="N63" s="6"/>
      <c r="P63" s="6"/>
      <c r="Q63" s="6"/>
      <c r="R63" s="6"/>
      <c r="S63" s="6"/>
      <c r="T63" s="6"/>
      <c r="U63" s="6"/>
      <c r="V63" s="6"/>
      <c r="W63" s="6"/>
      <c r="X63" s="6"/>
      <c r="Y63" s="6"/>
      <c r="Z63" s="6"/>
      <c r="AA63" s="6"/>
      <c r="AB63" s="6"/>
      <c r="AC63" s="6"/>
      <c r="AD63" s="6"/>
      <c r="AE63" s="6"/>
      <c r="AF63" s="6"/>
      <c r="AG63" s="6"/>
      <c r="AH63" s="6"/>
    </row>
    <row r="64" spans="1:34" s="772" customFormat="1" ht="36.75" customHeight="1" x14ac:dyDescent="0.2">
      <c r="A64" s="7"/>
      <c r="B64" s="6"/>
      <c r="C64" s="6"/>
      <c r="D64" s="6"/>
      <c r="E64" s="6"/>
      <c r="F64" s="6"/>
      <c r="G64" s="6"/>
      <c r="H64" s="6"/>
      <c r="I64" s="6"/>
      <c r="J64" s="6"/>
      <c r="K64" s="6"/>
      <c r="L64" s="6"/>
      <c r="M64" s="6"/>
      <c r="N64" s="6"/>
      <c r="P64" s="6"/>
      <c r="Q64" s="6"/>
      <c r="R64" s="6"/>
      <c r="S64" s="6"/>
      <c r="T64" s="6"/>
      <c r="U64" s="6"/>
      <c r="V64" s="6"/>
      <c r="W64" s="6"/>
      <c r="X64" s="6"/>
      <c r="Y64" s="6"/>
      <c r="Z64" s="6"/>
      <c r="AA64" s="6"/>
      <c r="AB64" s="6"/>
      <c r="AC64" s="6"/>
      <c r="AD64" s="6"/>
      <c r="AE64" s="6"/>
      <c r="AF64" s="6"/>
      <c r="AG64" s="6"/>
      <c r="AH64" s="6"/>
    </row>
    <row r="65" spans="1:34" ht="36.75" customHeight="1" x14ac:dyDescent="0.2"/>
    <row r="66" spans="1:34" s="772" customFormat="1" ht="36.75" customHeight="1" x14ac:dyDescent="0.2">
      <c r="A66" s="6"/>
      <c r="B66" s="6"/>
      <c r="C66" s="6"/>
      <c r="D66" s="6"/>
      <c r="E66" s="6"/>
      <c r="F66" s="6"/>
      <c r="G66" s="6"/>
      <c r="H66" s="6"/>
      <c r="I66" s="6"/>
      <c r="J66" s="6"/>
      <c r="K66" s="6"/>
      <c r="L66" s="6"/>
      <c r="M66" s="6"/>
      <c r="N66" s="6"/>
      <c r="P66" s="6"/>
      <c r="Q66" s="6"/>
      <c r="R66" s="6"/>
      <c r="S66" s="6"/>
      <c r="T66" s="6"/>
      <c r="U66" s="6"/>
      <c r="V66" s="6"/>
      <c r="W66" s="6"/>
      <c r="X66" s="6"/>
      <c r="Y66" s="6"/>
      <c r="Z66" s="6"/>
      <c r="AA66" s="6"/>
      <c r="AB66" s="6"/>
      <c r="AC66" s="6"/>
      <c r="AD66" s="6"/>
      <c r="AE66" s="6"/>
      <c r="AF66" s="6"/>
      <c r="AG66" s="6"/>
      <c r="AH66" s="6"/>
    </row>
    <row r="67" spans="1:34" s="772" customFormat="1" x14ac:dyDescent="0.2">
      <c r="A67" s="7"/>
      <c r="B67" s="6"/>
      <c r="C67" s="6"/>
      <c r="D67" s="6"/>
      <c r="E67" s="6"/>
      <c r="F67" s="6"/>
      <c r="G67" s="6"/>
      <c r="H67" s="6"/>
      <c r="I67" s="816"/>
      <c r="J67" s="816"/>
      <c r="K67" s="816"/>
      <c r="L67" s="816"/>
      <c r="M67" s="816"/>
      <c r="N67" s="816"/>
      <c r="P67" s="6"/>
      <c r="Q67" s="6"/>
      <c r="R67" s="6"/>
      <c r="S67" s="6"/>
      <c r="T67" s="6"/>
      <c r="U67" s="6"/>
      <c r="V67" s="6"/>
      <c r="W67" s="6"/>
      <c r="X67" s="6"/>
      <c r="Y67" s="6"/>
      <c r="Z67" s="6"/>
      <c r="AA67" s="6"/>
      <c r="AB67" s="6"/>
      <c r="AC67" s="6"/>
      <c r="AD67" s="6"/>
      <c r="AE67" s="6"/>
      <c r="AF67" s="6"/>
      <c r="AG67" s="6"/>
      <c r="AH67" s="6"/>
    </row>
    <row r="68" spans="1:34" s="772" customFormat="1" ht="45.75" customHeight="1" x14ac:dyDescent="0.2">
      <c r="A68" s="1010" t="s">
        <v>934</v>
      </c>
      <c r="B68" s="1010"/>
      <c r="C68" s="1010"/>
      <c r="D68" s="1010"/>
      <c r="E68" s="1010"/>
      <c r="F68" s="1010"/>
      <c r="G68" s="1010"/>
      <c r="H68" s="1010"/>
      <c r="I68" s="1010"/>
      <c r="J68" s="817"/>
      <c r="K68" s="817"/>
      <c r="L68" s="817"/>
      <c r="M68" s="817"/>
      <c r="N68" s="817"/>
      <c r="P68" s="6"/>
      <c r="Q68" s="6"/>
      <c r="R68" s="6"/>
      <c r="S68" s="6"/>
      <c r="T68" s="6"/>
      <c r="U68" s="6"/>
      <c r="V68" s="6"/>
      <c r="W68" s="6"/>
      <c r="X68" s="6"/>
      <c r="Y68" s="6"/>
      <c r="Z68" s="6"/>
      <c r="AA68" s="6"/>
      <c r="AB68" s="6"/>
      <c r="AC68" s="6"/>
      <c r="AD68" s="6"/>
      <c r="AE68" s="6"/>
      <c r="AF68" s="6"/>
      <c r="AG68" s="6"/>
      <c r="AH68" s="6"/>
    </row>
  </sheetData>
  <mergeCells count="4">
    <mergeCell ref="A2:I2"/>
    <mergeCell ref="A56:I56"/>
    <mergeCell ref="A59:N59"/>
    <mergeCell ref="A68:I68"/>
  </mergeCells>
  <conditionalFormatting sqref="D44:F44 B49 D49:F49 L49:M49 B55:N55">
    <cfRule type="cellIs" dxfId="0" priority="1" operator="lessThan">
      <formula>0</formula>
    </cfRule>
  </conditionalFormatting>
  <pageMargins left="0.7" right="0.7" top="0.75" bottom="0.75" header="0" footer="0"/>
  <pageSetup scale="4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6159F-DC4E-4FCC-8A0F-845092B8DEBA}">
  <sheetPr>
    <tabColor rgb="FF002060"/>
  </sheetPr>
  <dimension ref="A1:I106"/>
  <sheetViews>
    <sheetView showGridLines="0" view="pageBreakPreview" zoomScaleNormal="100" zoomScaleSheetLayoutView="100" workbookViewId="0"/>
  </sheetViews>
  <sheetFormatPr baseColWidth="10" defaultColWidth="11.5703125" defaultRowHeight="15" x14ac:dyDescent="0.25"/>
  <cols>
    <col min="1" max="1" width="52.42578125" customWidth="1"/>
    <col min="2" max="2" width="13.7109375" style="4" customWidth="1"/>
    <col min="3" max="3" width="12.42578125" style="4" customWidth="1"/>
    <col min="4" max="4" width="11.7109375" style="865"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4" t="s">
        <v>821</v>
      </c>
      <c r="B1" s="818"/>
      <c r="C1" s="818"/>
      <c r="D1" s="61"/>
    </row>
    <row r="2" spans="1:9" ht="15.75" x14ac:dyDescent="0.25">
      <c r="A2" s="1006" t="s">
        <v>822</v>
      </c>
      <c r="B2" s="1006"/>
      <c r="C2" s="1006"/>
      <c r="D2" s="1006"/>
      <c r="E2" s="1006"/>
      <c r="F2" s="1006"/>
      <c r="G2" s="1006"/>
      <c r="H2" s="1006"/>
      <c r="I2" s="1006"/>
    </row>
    <row r="3" spans="1:9" ht="15.75" thickBot="1" x14ac:dyDescent="0.3">
      <c r="A3" s="148"/>
      <c r="B3" s="819"/>
      <c r="C3" s="819"/>
      <c r="D3" s="820"/>
    </row>
    <row r="4" spans="1:9" ht="15.75" thickBot="1" x14ac:dyDescent="0.3">
      <c r="A4" s="821"/>
      <c r="B4" s="1011" t="s">
        <v>880</v>
      </c>
      <c r="C4" s="1012"/>
      <c r="D4" s="1012"/>
      <c r="E4" s="1011" t="s">
        <v>881</v>
      </c>
      <c r="F4" s="1012"/>
      <c r="G4" s="1012"/>
      <c r="H4" s="1013"/>
    </row>
    <row r="5" spans="1:9" x14ac:dyDescent="0.25">
      <c r="A5" s="822" t="s">
        <v>823</v>
      </c>
      <c r="B5" s="823">
        <v>2024</v>
      </c>
      <c r="C5" s="823">
        <v>2025</v>
      </c>
      <c r="D5" s="824" t="s">
        <v>274</v>
      </c>
      <c r="E5" s="825">
        <v>2024</v>
      </c>
      <c r="F5" s="823">
        <v>2025</v>
      </c>
      <c r="G5" s="826" t="s">
        <v>274</v>
      </c>
      <c r="H5" s="827" t="s">
        <v>276</v>
      </c>
    </row>
    <row r="6" spans="1:9" x14ac:dyDescent="0.25">
      <c r="A6" s="828" t="s">
        <v>824</v>
      </c>
      <c r="B6" s="829">
        <f>SUM(B7:B17)</f>
        <v>246671.20287211897</v>
      </c>
      <c r="C6" s="829">
        <f>SUM(C7:C17)</f>
        <v>242739.65998499998</v>
      </c>
      <c r="D6" s="830">
        <f t="shared" ref="D6:D69" si="0">(C6-B6)/B6</f>
        <v>-1.5938394272789161E-2</v>
      </c>
      <c r="E6" s="831">
        <f>SUM(E7:E17)</f>
        <v>1761203.1762706642</v>
      </c>
      <c r="F6" s="829">
        <f>SUM(F7:F17)</f>
        <v>1807405.8757616116</v>
      </c>
      <c r="G6" s="832">
        <f t="shared" ref="G6:G69" si="1">(F6-E6)/E6</f>
        <v>2.6233599912521915E-2</v>
      </c>
      <c r="H6" s="172">
        <f>SUM(H7:H17)</f>
        <v>1</v>
      </c>
    </row>
    <row r="7" spans="1:9" x14ac:dyDescent="0.25">
      <c r="A7" s="835" t="s">
        <v>281</v>
      </c>
      <c r="B7" s="174">
        <v>32848.033148000002</v>
      </c>
      <c r="C7" s="174">
        <v>30365.966475000001</v>
      </c>
      <c r="D7" s="834">
        <f t="shared" si="0"/>
        <v>-7.5562109360301999E-2</v>
      </c>
      <c r="E7" s="173">
        <v>182753.69386</v>
      </c>
      <c r="F7" s="174">
        <v>278712.74931500002</v>
      </c>
      <c r="G7" s="175">
        <f t="shared" si="1"/>
        <v>0.5250731376653337</v>
      </c>
      <c r="H7" s="176">
        <f>(F7/$F$6)</f>
        <v>0.15420595509437246</v>
      </c>
    </row>
    <row r="8" spans="1:9" x14ac:dyDescent="0.25">
      <c r="A8" s="833" t="s">
        <v>279</v>
      </c>
      <c r="B8" s="174">
        <v>37112.002967275999</v>
      </c>
      <c r="C8" s="174">
        <v>33659.829541999999</v>
      </c>
      <c r="D8" s="834">
        <f t="shared" si="0"/>
        <v>-9.302040173687201E-2</v>
      </c>
      <c r="E8" s="173">
        <v>281626.92865376</v>
      </c>
      <c r="F8" s="174">
        <v>277040.52845324605</v>
      </c>
      <c r="G8" s="175">
        <f t="shared" si="1"/>
        <v>-1.6285375203422384E-2</v>
      </c>
      <c r="H8" s="176">
        <f t="shared" ref="H8:H17" si="2">(F8/$F$6)</f>
        <v>0.15328075014501413</v>
      </c>
    </row>
    <row r="9" spans="1:9" x14ac:dyDescent="0.25">
      <c r="A9" s="833" t="s">
        <v>277</v>
      </c>
      <c r="B9" s="174">
        <v>40432.4390098</v>
      </c>
      <c r="C9" s="174">
        <v>36678.755152999998</v>
      </c>
      <c r="D9" s="834">
        <f t="shared" si="0"/>
        <v>-9.2838422532219383E-2</v>
      </c>
      <c r="E9" s="173">
        <v>303030.1896553</v>
      </c>
      <c r="F9" s="174">
        <v>270321.51128470001</v>
      </c>
      <c r="G9" s="175">
        <f t="shared" si="1"/>
        <v>-0.10793867900688854</v>
      </c>
      <c r="H9" s="176">
        <f t="shared" si="2"/>
        <v>0.14956325798752362</v>
      </c>
    </row>
    <row r="10" spans="1:9" x14ac:dyDescent="0.25">
      <c r="A10" s="833" t="s">
        <v>278</v>
      </c>
      <c r="B10" s="174">
        <v>42890.842849500004</v>
      </c>
      <c r="C10" s="174">
        <v>37034.725538999999</v>
      </c>
      <c r="D10" s="834">
        <f t="shared" si="0"/>
        <v>-0.13653537495284432</v>
      </c>
      <c r="E10" s="173">
        <v>303320.56056449999</v>
      </c>
      <c r="F10" s="174">
        <v>229987.09801800997</v>
      </c>
      <c r="G10" s="175">
        <f t="shared" si="1"/>
        <v>-0.24176884814537961</v>
      </c>
      <c r="H10" s="176">
        <f t="shared" si="2"/>
        <v>0.12724706780157896</v>
      </c>
    </row>
    <row r="11" spans="1:9" x14ac:dyDescent="0.25">
      <c r="A11" s="833" t="s">
        <v>280</v>
      </c>
      <c r="B11" s="174">
        <v>22686.97773744</v>
      </c>
      <c r="C11" s="174">
        <v>27812.370472999999</v>
      </c>
      <c r="D11" s="834">
        <f t="shared" si="0"/>
        <v>0.22591782805435717</v>
      </c>
      <c r="E11" s="173">
        <v>193081.0207380433</v>
      </c>
      <c r="F11" s="174">
        <v>211882.0481143287</v>
      </c>
      <c r="G11" s="175">
        <f t="shared" si="1"/>
        <v>9.7373772442363032E-2</v>
      </c>
      <c r="H11" s="176">
        <f t="shared" si="2"/>
        <v>0.11722992104639753</v>
      </c>
    </row>
    <row r="12" spans="1:9" x14ac:dyDescent="0.25">
      <c r="A12" s="833" t="s">
        <v>282</v>
      </c>
      <c r="B12" s="174">
        <v>20007.41444</v>
      </c>
      <c r="C12" s="174">
        <v>21901.458648</v>
      </c>
      <c r="D12" s="834">
        <f t="shared" si="0"/>
        <v>9.4667115217712219E-2</v>
      </c>
      <c r="E12" s="173">
        <v>119157.84358000002</v>
      </c>
      <c r="F12" s="174">
        <v>162395.99414599998</v>
      </c>
      <c r="G12" s="175">
        <f t="shared" si="1"/>
        <v>0.36286449357377637</v>
      </c>
      <c r="H12" s="176">
        <f t="shared" si="2"/>
        <v>8.9850318804329948E-2</v>
      </c>
    </row>
    <row r="13" spans="1:9" x14ac:dyDescent="0.25">
      <c r="A13" s="833" t="s">
        <v>284</v>
      </c>
      <c r="B13" s="174">
        <v>10330.008902220001</v>
      </c>
      <c r="C13" s="174">
        <v>11799.091549000001</v>
      </c>
      <c r="D13" s="834">
        <f t="shared" si="0"/>
        <v>0.14221504169897495</v>
      </c>
      <c r="E13" s="173">
        <v>75644.540727530009</v>
      </c>
      <c r="F13" s="174">
        <v>91208.176569610005</v>
      </c>
      <c r="G13" s="175">
        <f t="shared" si="1"/>
        <v>0.20574698044819748</v>
      </c>
      <c r="H13" s="176">
        <f t="shared" si="2"/>
        <v>5.0463583079354744E-2</v>
      </c>
    </row>
    <row r="14" spans="1:9" x14ac:dyDescent="0.25">
      <c r="A14" s="835" t="s">
        <v>283</v>
      </c>
      <c r="B14" s="836">
        <v>13963.2316348</v>
      </c>
      <c r="C14" s="836">
        <v>16711.32703</v>
      </c>
      <c r="D14" s="834">
        <f t="shared" si="0"/>
        <v>0.19680941110731362</v>
      </c>
      <c r="E14" s="173">
        <v>94234.515515999999</v>
      </c>
      <c r="F14" s="174">
        <v>77381.864163999999</v>
      </c>
      <c r="G14" s="175">
        <f t="shared" si="1"/>
        <v>-0.17883735338076423</v>
      </c>
      <c r="H14" s="176">
        <f t="shared" si="2"/>
        <v>4.2813772601791797E-2</v>
      </c>
    </row>
    <row r="15" spans="1:9" x14ac:dyDescent="0.25">
      <c r="A15" s="835" t="s">
        <v>285</v>
      </c>
      <c r="B15" s="836">
        <v>6938.9957810400001</v>
      </c>
      <c r="C15" s="836">
        <v>6153.521823</v>
      </c>
      <c r="D15" s="834">
        <f t="shared" si="0"/>
        <v>-0.1131970652275386</v>
      </c>
      <c r="E15" s="173">
        <v>56399.071392379999</v>
      </c>
      <c r="F15" s="174">
        <v>54076.993127550006</v>
      </c>
      <c r="G15" s="175">
        <f t="shared" si="1"/>
        <v>-4.1172278328393305E-2</v>
      </c>
      <c r="H15" s="176">
        <f t="shared" si="2"/>
        <v>2.9919673191702353E-2</v>
      </c>
    </row>
    <row r="16" spans="1:9" x14ac:dyDescent="0.25">
      <c r="A16" s="835" t="s">
        <v>286</v>
      </c>
      <c r="B16" s="836">
        <v>4860.9503800000002</v>
      </c>
      <c r="C16" s="836">
        <v>4951.0285999999996</v>
      </c>
      <c r="D16" s="834">
        <f t="shared" si="0"/>
        <v>1.8530989407054884E-2</v>
      </c>
      <c r="E16" s="173">
        <v>37549.605320099996</v>
      </c>
      <c r="F16" s="174">
        <v>35000.008237599999</v>
      </c>
      <c r="G16" s="175">
        <f t="shared" si="1"/>
        <v>-6.7899437577715854E-2</v>
      </c>
      <c r="H16" s="176">
        <f t="shared" si="2"/>
        <v>1.9364775066281977E-2</v>
      </c>
    </row>
    <row r="17" spans="1:8" x14ac:dyDescent="0.25">
      <c r="A17" s="837" t="s">
        <v>935</v>
      </c>
      <c r="B17" s="838">
        <v>14600.306022043</v>
      </c>
      <c r="C17" s="836">
        <v>15671.585152999996</v>
      </c>
      <c r="D17" s="834">
        <f t="shared" si="0"/>
        <v>7.3373744998195184E-2</v>
      </c>
      <c r="E17" s="839">
        <v>114405.20626305099</v>
      </c>
      <c r="F17" s="174">
        <v>119398.90433156707</v>
      </c>
      <c r="G17" s="175">
        <f t="shared" si="1"/>
        <v>4.364922044748655E-2</v>
      </c>
      <c r="H17" s="176">
        <f t="shared" si="2"/>
        <v>6.6060925181652574E-2</v>
      </c>
    </row>
    <row r="18" spans="1:8" x14ac:dyDescent="0.25">
      <c r="A18" s="828" t="s">
        <v>825</v>
      </c>
      <c r="B18" s="829">
        <f>SUM(B19:B29)</f>
        <v>8966756.8121961206</v>
      </c>
      <c r="C18" s="829">
        <f>SUM(C19:C29)</f>
        <v>9693299.9348069951</v>
      </c>
      <c r="D18" s="830">
        <f t="shared" si="0"/>
        <v>8.1026299455636844E-2</v>
      </c>
      <c r="E18" s="831">
        <f>SUM(E19:E29)</f>
        <v>70962593.318637073</v>
      </c>
      <c r="F18" s="829">
        <f>SUM(F19:F29)</f>
        <v>69980954.661192909</v>
      </c>
      <c r="G18" s="832">
        <f t="shared" si="1"/>
        <v>-1.3833184661620224E-2</v>
      </c>
      <c r="H18" s="172">
        <f>SUM(H19:H29)</f>
        <v>0.99999999999999989</v>
      </c>
    </row>
    <row r="19" spans="1:8" x14ac:dyDescent="0.25">
      <c r="A19" s="835" t="s">
        <v>287</v>
      </c>
      <c r="B19" s="174">
        <v>976893.15659999987</v>
      </c>
      <c r="C19" s="174">
        <v>1632606.3467999999</v>
      </c>
      <c r="D19" s="834">
        <f t="shared" si="0"/>
        <v>0.67122303577410503</v>
      </c>
      <c r="E19" s="173">
        <v>7065546.6236000005</v>
      </c>
      <c r="F19" s="174">
        <v>10411847.2467</v>
      </c>
      <c r="G19" s="175">
        <f t="shared" si="1"/>
        <v>0.47360817235609859</v>
      </c>
      <c r="H19" s="176">
        <f>(F19/$F$18)</f>
        <v>0.14878115477429696</v>
      </c>
    </row>
    <row r="20" spans="1:8" x14ac:dyDescent="0.25">
      <c r="A20" s="833" t="s">
        <v>288</v>
      </c>
      <c r="B20" s="174">
        <v>727655.68033</v>
      </c>
      <c r="C20" s="174">
        <v>683917.50370999996</v>
      </c>
      <c r="D20" s="834">
        <f t="shared" si="0"/>
        <v>-6.01083421765694E-2</v>
      </c>
      <c r="E20" s="173">
        <v>6025933.3756299997</v>
      </c>
      <c r="F20" s="174">
        <v>5040926.7798899999</v>
      </c>
      <c r="G20" s="175">
        <f t="shared" si="1"/>
        <v>-0.16346124896162154</v>
      </c>
      <c r="H20" s="176">
        <f t="shared" ref="H20:H29" si="3">(F20/$F$18)</f>
        <v>7.203283813853692E-2</v>
      </c>
    </row>
    <row r="21" spans="1:8" x14ac:dyDescent="0.25">
      <c r="A21" s="833" t="s">
        <v>732</v>
      </c>
      <c r="B21" s="174">
        <v>573455.68000000005</v>
      </c>
      <c r="C21" s="174">
        <v>696037.49399999995</v>
      </c>
      <c r="D21" s="834">
        <f t="shared" si="0"/>
        <v>0.21375987417196721</v>
      </c>
      <c r="E21" s="173">
        <v>5031791.7341130795</v>
      </c>
      <c r="F21" s="174">
        <v>4015475.7860000003</v>
      </c>
      <c r="G21" s="175">
        <f t="shared" si="1"/>
        <v>-0.20197893748720872</v>
      </c>
      <c r="H21" s="176">
        <f t="shared" si="3"/>
        <v>5.7379551414246908E-2</v>
      </c>
    </row>
    <row r="22" spans="1:8" x14ac:dyDescent="0.25">
      <c r="A22" s="833" t="s">
        <v>290</v>
      </c>
      <c r="B22" s="174">
        <v>381700.91700000002</v>
      </c>
      <c r="C22" s="174">
        <v>472492.03499999997</v>
      </c>
      <c r="D22" s="834">
        <f t="shared" si="0"/>
        <v>0.23785931329056764</v>
      </c>
      <c r="E22" s="173">
        <v>3825609.5609999998</v>
      </c>
      <c r="F22" s="174">
        <v>3666651.6779999998</v>
      </c>
      <c r="G22" s="175">
        <f t="shared" si="1"/>
        <v>-4.1550994806288842E-2</v>
      </c>
      <c r="H22" s="840">
        <f t="shared" si="3"/>
        <v>5.2394993691523575E-2</v>
      </c>
    </row>
    <row r="23" spans="1:8" x14ac:dyDescent="0.25">
      <c r="A23" s="835" t="s">
        <v>289</v>
      </c>
      <c r="B23" s="836">
        <v>556782.29827999999</v>
      </c>
      <c r="C23" s="836">
        <v>379980.38484999991</v>
      </c>
      <c r="D23" s="834">
        <f t="shared" si="0"/>
        <v>-0.31754226737482993</v>
      </c>
      <c r="E23" s="173">
        <v>4248553.2104000002</v>
      </c>
      <c r="F23" s="174">
        <v>3614680.4625899997</v>
      </c>
      <c r="G23" s="175">
        <f t="shared" si="1"/>
        <v>-0.14919731880922391</v>
      </c>
      <c r="H23" s="840">
        <f t="shared" si="3"/>
        <v>5.1652345700200587E-2</v>
      </c>
    </row>
    <row r="24" spans="1:8" x14ac:dyDescent="0.25">
      <c r="A24" s="835" t="s">
        <v>292</v>
      </c>
      <c r="B24" s="836">
        <v>415671.3</v>
      </c>
      <c r="C24" s="836">
        <v>385741.89</v>
      </c>
      <c r="D24" s="834">
        <f t="shared" si="0"/>
        <v>-7.2002589546114867E-2</v>
      </c>
      <c r="E24" s="173">
        <v>3046028.7561599999</v>
      </c>
      <c r="F24" s="174">
        <v>2939819.12</v>
      </c>
      <c r="G24" s="175">
        <f t="shared" si="1"/>
        <v>-3.4868231609833447E-2</v>
      </c>
      <c r="H24" s="176">
        <f t="shared" si="3"/>
        <v>4.2008845609964811E-2</v>
      </c>
    </row>
    <row r="25" spans="1:8" x14ac:dyDescent="0.25">
      <c r="A25" s="835" t="s">
        <v>291</v>
      </c>
      <c r="B25" s="836">
        <v>396632.42488800001</v>
      </c>
      <c r="C25" s="836">
        <v>372333.28352</v>
      </c>
      <c r="D25" s="834">
        <f t="shared" si="0"/>
        <v>-6.1263628093092833E-2</v>
      </c>
      <c r="E25" s="173">
        <v>2776013.7742839996</v>
      </c>
      <c r="F25" s="174">
        <v>2756886.6647450002</v>
      </c>
      <c r="G25" s="175">
        <f t="shared" si="1"/>
        <v>-6.8901349540071086E-3</v>
      </c>
      <c r="H25" s="176">
        <f t="shared" si="3"/>
        <v>3.9394813604533438E-2</v>
      </c>
    </row>
    <row r="26" spans="1:8" x14ac:dyDescent="0.25">
      <c r="A26" s="835" t="s">
        <v>827</v>
      </c>
      <c r="B26" s="836">
        <v>216372.26560000001</v>
      </c>
      <c r="C26" s="836">
        <v>236084.63759999999</v>
      </c>
      <c r="D26" s="834">
        <f t="shared" si="0"/>
        <v>9.1103968178812528E-2</v>
      </c>
      <c r="E26" s="173">
        <v>1576570.1434000002</v>
      </c>
      <c r="F26" s="174">
        <v>2486120.6786000002</v>
      </c>
      <c r="G26" s="175">
        <f t="shared" si="1"/>
        <v>0.57691726499303175</v>
      </c>
      <c r="H26" s="176">
        <f t="shared" si="3"/>
        <v>3.5525675387487222E-2</v>
      </c>
    </row>
    <row r="27" spans="1:8" x14ac:dyDescent="0.25">
      <c r="A27" s="835" t="s">
        <v>826</v>
      </c>
      <c r="B27" s="836">
        <v>232836.33319127001</v>
      </c>
      <c r="C27" s="836">
        <v>310980.707062</v>
      </c>
      <c r="D27" s="834">
        <f t="shared" si="0"/>
        <v>0.33561932882071321</v>
      </c>
      <c r="E27" s="173">
        <v>2004717.7049416238</v>
      </c>
      <c r="F27" s="174">
        <v>2324328.4857201418</v>
      </c>
      <c r="G27" s="175">
        <f t="shared" si="1"/>
        <v>0.15942932014351857</v>
      </c>
      <c r="H27" s="176">
        <f t="shared" si="3"/>
        <v>3.3213729320687162E-2</v>
      </c>
    </row>
    <row r="28" spans="1:8" x14ac:dyDescent="0.25">
      <c r="A28" s="835" t="s">
        <v>828</v>
      </c>
      <c r="B28" s="836">
        <v>329468.88557398302</v>
      </c>
      <c r="C28" s="836">
        <v>309498.71532000002</v>
      </c>
      <c r="D28" s="834">
        <f t="shared" si="0"/>
        <v>-6.0613220635970043E-2</v>
      </c>
      <c r="E28" s="173">
        <v>2438884.8331011413</v>
      </c>
      <c r="F28" s="174">
        <v>2139648.1833920451</v>
      </c>
      <c r="G28" s="175">
        <f t="shared" si="1"/>
        <v>-0.12269404674127421</v>
      </c>
      <c r="H28" s="176">
        <f t="shared" si="3"/>
        <v>3.0574721275966832E-2</v>
      </c>
    </row>
    <row r="29" spans="1:8" x14ac:dyDescent="0.25">
      <c r="A29" s="837" t="s">
        <v>936</v>
      </c>
      <c r="B29" s="838">
        <v>4159287.870732869</v>
      </c>
      <c r="C29" s="836">
        <v>4213626.9369449932</v>
      </c>
      <c r="D29" s="841">
        <f t="shared" si="0"/>
        <v>1.3064511979198404E-2</v>
      </c>
      <c r="E29" s="842">
        <v>32922943.60200724</v>
      </c>
      <c r="F29" s="836">
        <v>30584569.575555716</v>
      </c>
      <c r="G29" s="843">
        <f t="shared" si="1"/>
        <v>-7.1025666924538267E-2</v>
      </c>
      <c r="H29" s="176">
        <f t="shared" si="3"/>
        <v>0.4370413310825555</v>
      </c>
    </row>
    <row r="30" spans="1:8" x14ac:dyDescent="0.25">
      <c r="A30" s="828" t="s">
        <v>829</v>
      </c>
      <c r="B30" s="829">
        <f>SUM(B31:B41)</f>
        <v>113486.31276100801</v>
      </c>
      <c r="C30" s="829">
        <f>SUM(C31:C41)</f>
        <v>146679.88339199999</v>
      </c>
      <c r="D30" s="830">
        <f t="shared" si="0"/>
        <v>0.29248963882450441</v>
      </c>
      <c r="E30" s="831">
        <f>SUM(E31:E41)</f>
        <v>849811.55569918291</v>
      </c>
      <c r="F30" s="829">
        <f>SUM(F31:F41)</f>
        <v>987055.14752940671</v>
      </c>
      <c r="G30" s="832">
        <f t="shared" si="1"/>
        <v>0.16149885337497741</v>
      </c>
      <c r="H30" s="172">
        <f>SUM(H31:H41)</f>
        <v>1</v>
      </c>
    </row>
    <row r="31" spans="1:8" x14ac:dyDescent="0.25">
      <c r="A31" s="835" t="s">
        <v>278</v>
      </c>
      <c r="B31" s="174">
        <v>32748.737781600001</v>
      </c>
      <c r="C31" s="174">
        <v>58368.822034000004</v>
      </c>
      <c r="D31" s="834">
        <f t="shared" si="0"/>
        <v>0.78232280044682345</v>
      </c>
      <c r="E31" s="844">
        <v>204755.7483177</v>
      </c>
      <c r="F31" s="836">
        <v>361952.98370285</v>
      </c>
      <c r="G31" s="843">
        <f t="shared" si="1"/>
        <v>0.76773051148357518</v>
      </c>
      <c r="H31" s="845">
        <f>(F31/$F$30)</f>
        <v>0.36669985928224602</v>
      </c>
    </row>
    <row r="32" spans="1:8" x14ac:dyDescent="0.25">
      <c r="A32" s="833" t="s">
        <v>294</v>
      </c>
      <c r="B32" s="174">
        <v>14646.034781744</v>
      </c>
      <c r="C32" s="174">
        <v>13571.500441999999</v>
      </c>
      <c r="D32" s="834">
        <f t="shared" si="0"/>
        <v>-7.3366911642418556E-2</v>
      </c>
      <c r="E32" s="844">
        <v>101727.37152022</v>
      </c>
      <c r="F32" s="836">
        <v>110113.73989212001</v>
      </c>
      <c r="G32" s="843">
        <f t="shared" si="1"/>
        <v>8.2439644773806844E-2</v>
      </c>
      <c r="H32" s="845">
        <f t="shared" ref="H32:H41" si="4">(F32/$F$30)</f>
        <v>0.11155783966856772</v>
      </c>
    </row>
    <row r="33" spans="1:8" x14ac:dyDescent="0.25">
      <c r="A33" s="833" t="s">
        <v>295</v>
      </c>
      <c r="B33" s="174">
        <v>8290.2768999999989</v>
      </c>
      <c r="C33" s="174">
        <v>6502.8410999999996</v>
      </c>
      <c r="D33" s="834">
        <f t="shared" si="0"/>
        <v>-0.21560628451385014</v>
      </c>
      <c r="E33" s="844">
        <v>70693.172300000006</v>
      </c>
      <c r="F33" s="836">
        <v>58150.427600000003</v>
      </c>
      <c r="G33" s="843">
        <f t="shared" si="1"/>
        <v>-0.17742512171857935</v>
      </c>
      <c r="H33" s="845">
        <f t="shared" si="4"/>
        <v>5.8913048319083471E-2</v>
      </c>
    </row>
    <row r="34" spans="1:8" x14ac:dyDescent="0.25">
      <c r="A34" s="833" t="s">
        <v>298</v>
      </c>
      <c r="B34" s="174">
        <v>7798.9138430000003</v>
      </c>
      <c r="C34" s="174">
        <v>11161.652955</v>
      </c>
      <c r="D34" s="834">
        <f t="shared" si="0"/>
        <v>0.43118044123775801</v>
      </c>
      <c r="E34" s="844">
        <v>69029.939154999985</v>
      </c>
      <c r="F34" s="836">
        <v>43317.874233000002</v>
      </c>
      <c r="G34" s="843">
        <f t="shared" si="1"/>
        <v>-0.37247700398903805</v>
      </c>
      <c r="H34" s="845">
        <f t="shared" si="4"/>
        <v>4.3885971661689206E-2</v>
      </c>
    </row>
    <row r="35" spans="1:8" x14ac:dyDescent="0.25">
      <c r="A35" s="835" t="s">
        <v>296</v>
      </c>
      <c r="B35" s="836">
        <v>4367.3877419999999</v>
      </c>
      <c r="C35" s="836">
        <v>5973.7753029999994</v>
      </c>
      <c r="D35" s="841">
        <f t="shared" si="0"/>
        <v>0.36781427615226375</v>
      </c>
      <c r="E35" s="844">
        <v>35955.240854000003</v>
      </c>
      <c r="F35" s="836">
        <v>37723.067229000008</v>
      </c>
      <c r="G35" s="843">
        <f t="shared" si="1"/>
        <v>4.9167418518442058E-2</v>
      </c>
      <c r="H35" s="845">
        <f t="shared" si="4"/>
        <v>3.8217790893873178E-2</v>
      </c>
    </row>
    <row r="36" spans="1:8" x14ac:dyDescent="0.25">
      <c r="A36" s="835" t="s">
        <v>297</v>
      </c>
      <c r="B36" s="836">
        <v>4432.643060372</v>
      </c>
      <c r="C36" s="836">
        <v>4367.1657569999998</v>
      </c>
      <c r="D36" s="841">
        <f t="shared" si="0"/>
        <v>-1.4771616500631395E-2</v>
      </c>
      <c r="E36" s="844">
        <v>32448.082940056</v>
      </c>
      <c r="F36" s="836">
        <v>33529.336078779001</v>
      </c>
      <c r="G36" s="843">
        <f t="shared" si="1"/>
        <v>3.3322558399535913E-2</v>
      </c>
      <c r="H36" s="846">
        <f t="shared" si="4"/>
        <v>3.3969060556244234E-2</v>
      </c>
    </row>
    <row r="37" spans="1:8" x14ac:dyDescent="0.25">
      <c r="A37" s="835" t="s">
        <v>319</v>
      </c>
      <c r="B37" s="836">
        <v>4324.1322072000003</v>
      </c>
      <c r="C37" s="836">
        <v>4161.1805770000001</v>
      </c>
      <c r="D37" s="841">
        <f t="shared" si="0"/>
        <v>-3.768423868462524E-2</v>
      </c>
      <c r="E37" s="844">
        <v>36042.992129499995</v>
      </c>
      <c r="F37" s="836">
        <v>33440.899076900001</v>
      </c>
      <c r="G37" s="843">
        <f t="shared" si="1"/>
        <v>-7.2194146458508551E-2</v>
      </c>
      <c r="H37" s="846">
        <f t="shared" si="4"/>
        <v>3.3879463736755114E-2</v>
      </c>
    </row>
    <row r="38" spans="1:8" x14ac:dyDescent="0.25">
      <c r="A38" s="835" t="s">
        <v>282</v>
      </c>
      <c r="B38" s="836">
        <v>3526.1109000000001</v>
      </c>
      <c r="C38" s="836">
        <v>4345.1431259999999</v>
      </c>
      <c r="D38" s="841">
        <f t="shared" si="0"/>
        <v>0.2322763660099289</v>
      </c>
      <c r="E38" s="844">
        <v>40647.410437999999</v>
      </c>
      <c r="F38" s="836">
        <v>32961.854206999997</v>
      </c>
      <c r="G38" s="843">
        <f t="shared" si="1"/>
        <v>-0.18907861898663575</v>
      </c>
      <c r="H38" s="845">
        <f t="shared" si="4"/>
        <v>3.3394136375767179E-2</v>
      </c>
    </row>
    <row r="39" spans="1:8" x14ac:dyDescent="0.25">
      <c r="A39" s="835" t="s">
        <v>299</v>
      </c>
      <c r="B39" s="836">
        <v>4025.5910464999997</v>
      </c>
      <c r="C39" s="836">
        <v>4662.0948239999998</v>
      </c>
      <c r="D39" s="841">
        <f t="shared" si="0"/>
        <v>0.15811436634960732</v>
      </c>
      <c r="E39" s="844">
        <v>32380.703850539998</v>
      </c>
      <c r="F39" s="836">
        <v>29474.148361510001</v>
      </c>
      <c r="G39" s="843">
        <f t="shared" si="1"/>
        <v>-8.97619613966954E-2</v>
      </c>
      <c r="H39" s="845">
        <f t="shared" si="4"/>
        <v>2.9860690595944536E-2</v>
      </c>
    </row>
    <row r="40" spans="1:8" x14ac:dyDescent="0.25">
      <c r="A40" s="835" t="s">
        <v>524</v>
      </c>
      <c r="B40" s="836">
        <v>4886.0920340000002</v>
      </c>
      <c r="C40" s="836">
        <v>3307.9039209999996</v>
      </c>
      <c r="D40" s="841">
        <f t="shared" si="0"/>
        <v>-0.32299598575264998</v>
      </c>
      <c r="E40" s="844">
        <v>29903.948120600002</v>
      </c>
      <c r="F40" s="836">
        <v>26049.047109900002</v>
      </c>
      <c r="G40" s="843">
        <f t="shared" si="1"/>
        <v>-0.12890943346856815</v>
      </c>
      <c r="H40" s="845">
        <f t="shared" si="4"/>
        <v>2.6390670445415959E-2</v>
      </c>
    </row>
    <row r="41" spans="1:8" x14ac:dyDescent="0.25">
      <c r="A41" s="837" t="s">
        <v>937</v>
      </c>
      <c r="B41" s="838">
        <v>24440.392464591998</v>
      </c>
      <c r="C41" s="836">
        <v>30257.803352999992</v>
      </c>
      <c r="D41" s="841">
        <f t="shared" si="0"/>
        <v>0.23802444649102769</v>
      </c>
      <c r="E41" s="842">
        <v>196226.94607356697</v>
      </c>
      <c r="F41" s="836">
        <v>220341.77003834766</v>
      </c>
      <c r="G41" s="175">
        <f t="shared" si="1"/>
        <v>0.12289252035619951</v>
      </c>
      <c r="H41" s="845">
        <f t="shared" si="4"/>
        <v>0.22323146846441339</v>
      </c>
    </row>
    <row r="42" spans="1:8" x14ac:dyDescent="0.25">
      <c r="A42" s="828" t="s">
        <v>830</v>
      </c>
      <c r="B42" s="829">
        <f>SUM(B43:B53)</f>
        <v>341533.60475342814</v>
      </c>
      <c r="C42" s="829">
        <f>SUM(C43:C53)</f>
        <v>348598.08288799995</v>
      </c>
      <c r="D42" s="830">
        <f t="shared" si="0"/>
        <v>2.0684576967680945E-2</v>
      </c>
      <c r="E42" s="831">
        <f>SUM(E43:E53)</f>
        <v>2272789.2594428491</v>
      </c>
      <c r="F42" s="829">
        <f>SUM(F43:F53)</f>
        <v>2441212.8358503589</v>
      </c>
      <c r="G42" s="832">
        <f t="shared" si="1"/>
        <v>7.410435248571931E-2</v>
      </c>
      <c r="H42" s="172">
        <f>SUM(H43:H53)</f>
        <v>1</v>
      </c>
    </row>
    <row r="43" spans="1:8" x14ac:dyDescent="0.25">
      <c r="A43" s="835" t="s">
        <v>278</v>
      </c>
      <c r="B43" s="836">
        <v>35679.059708695502</v>
      </c>
      <c r="C43" s="836">
        <v>67337.814146999997</v>
      </c>
      <c r="D43" s="841">
        <f t="shared" si="0"/>
        <v>0.88732031328137273</v>
      </c>
      <c r="E43" s="844">
        <v>234583.00701071729</v>
      </c>
      <c r="F43" s="836">
        <v>360377.56509078853</v>
      </c>
      <c r="G43" s="843">
        <f t="shared" si="1"/>
        <v>0.53624752995993485</v>
      </c>
      <c r="H43" s="845">
        <f>(F43/$F$42)</f>
        <v>0.14762234566297311</v>
      </c>
    </row>
    <row r="44" spans="1:8" x14ac:dyDescent="0.25">
      <c r="A44" s="833" t="s">
        <v>293</v>
      </c>
      <c r="B44" s="836">
        <v>51353.460122582699</v>
      </c>
      <c r="C44" s="836">
        <v>39004.463483</v>
      </c>
      <c r="D44" s="841">
        <f t="shared" si="0"/>
        <v>-0.24047058582041339</v>
      </c>
      <c r="E44" s="844">
        <v>240435.85673301923</v>
      </c>
      <c r="F44" s="836">
        <v>266457.82361033052</v>
      </c>
      <c r="G44" s="843">
        <f t="shared" si="1"/>
        <v>0.10822831182873931</v>
      </c>
      <c r="H44" s="845">
        <f t="shared" ref="H44:H53" si="5">(F44/$F$42)</f>
        <v>0.10914977166155775</v>
      </c>
    </row>
    <row r="45" spans="1:8" x14ac:dyDescent="0.25">
      <c r="A45" s="833" t="s">
        <v>282</v>
      </c>
      <c r="B45" s="836">
        <v>23231.5807773302</v>
      </c>
      <c r="C45" s="836">
        <v>21739.861978000001</v>
      </c>
      <c r="D45" s="841">
        <f t="shared" si="0"/>
        <v>-6.4210817749683485E-2</v>
      </c>
      <c r="E45" s="844">
        <v>169349.78123826592</v>
      </c>
      <c r="F45" s="836">
        <v>156568.28721837921</v>
      </c>
      <c r="G45" s="843">
        <f t="shared" si="1"/>
        <v>-7.5473932865043655E-2</v>
      </c>
      <c r="H45" s="845">
        <f t="shared" si="5"/>
        <v>6.4135451411323194E-2</v>
      </c>
    </row>
    <row r="46" spans="1:8" x14ac:dyDescent="0.25">
      <c r="A46" s="833" t="s">
        <v>294</v>
      </c>
      <c r="B46" s="836">
        <v>21215.426671882</v>
      </c>
      <c r="C46" s="836">
        <v>17865.407213999999</v>
      </c>
      <c r="D46" s="841">
        <f t="shared" si="0"/>
        <v>-0.15790488259762273</v>
      </c>
      <c r="E46" s="844">
        <v>135563.81610710861</v>
      </c>
      <c r="F46" s="836">
        <v>141359.6282939857</v>
      </c>
      <c r="G46" s="843">
        <f t="shared" si="1"/>
        <v>4.2753386215521126E-2</v>
      </c>
      <c r="H46" s="845">
        <f t="shared" si="5"/>
        <v>5.7905491163266494E-2</v>
      </c>
    </row>
    <row r="47" spans="1:8" x14ac:dyDescent="0.25">
      <c r="A47" s="833" t="s">
        <v>292</v>
      </c>
      <c r="B47" s="836">
        <v>19305.1416262864</v>
      </c>
      <c r="C47" s="836">
        <v>14878.207372999999</v>
      </c>
      <c r="D47" s="841">
        <f t="shared" si="0"/>
        <v>-0.22931374133296015</v>
      </c>
      <c r="E47" s="844">
        <v>130159.0447110493</v>
      </c>
      <c r="F47" s="836">
        <v>121830.26115687059</v>
      </c>
      <c r="G47" s="843">
        <f t="shared" si="1"/>
        <v>-6.398927998179807E-2</v>
      </c>
      <c r="H47" s="845">
        <f t="shared" si="5"/>
        <v>4.9905628615307888E-2</v>
      </c>
    </row>
    <row r="48" spans="1:8" x14ac:dyDescent="0.25">
      <c r="A48" s="835" t="s">
        <v>279</v>
      </c>
      <c r="B48" s="836">
        <v>16367.5458612905</v>
      </c>
      <c r="C48" s="836">
        <v>14509.185599</v>
      </c>
      <c r="D48" s="841">
        <f t="shared" si="0"/>
        <v>-0.11353933436566999</v>
      </c>
      <c r="E48" s="844">
        <v>120548.56642041869</v>
      </c>
      <c r="F48" s="836">
        <v>118613.15186644941</v>
      </c>
      <c r="G48" s="843">
        <f t="shared" si="1"/>
        <v>-1.6055060723156475E-2</v>
      </c>
      <c r="H48" s="845">
        <f t="shared" si="5"/>
        <v>4.85877962480614E-2</v>
      </c>
    </row>
    <row r="49" spans="1:8" x14ac:dyDescent="0.25">
      <c r="A49" s="835" t="s">
        <v>281</v>
      </c>
      <c r="B49" s="836">
        <v>12159.4752230178</v>
      </c>
      <c r="C49" s="836">
        <v>13454.232692</v>
      </c>
      <c r="D49" s="841">
        <f t="shared" si="0"/>
        <v>0.10648136085110259</v>
      </c>
      <c r="E49" s="844">
        <v>68309.036906388792</v>
      </c>
      <c r="F49" s="836">
        <v>100347.87143248461</v>
      </c>
      <c r="G49" s="843">
        <f t="shared" si="1"/>
        <v>0.46902775938712282</v>
      </c>
      <c r="H49" s="845">
        <f t="shared" si="5"/>
        <v>4.1105744635956731E-2</v>
      </c>
    </row>
    <row r="50" spans="1:8" x14ac:dyDescent="0.25">
      <c r="A50" s="835" t="s">
        <v>296</v>
      </c>
      <c r="B50" s="836">
        <v>10777.4331089319</v>
      </c>
      <c r="C50" s="836">
        <v>12889.198745999998</v>
      </c>
      <c r="D50" s="841">
        <f t="shared" si="0"/>
        <v>0.19594328405693856</v>
      </c>
      <c r="E50" s="844">
        <v>90394.009359439005</v>
      </c>
      <c r="F50" s="836">
        <v>93129.037813833813</v>
      </c>
      <c r="G50" s="843">
        <f t="shared" si="1"/>
        <v>3.0256744598188504E-2</v>
      </c>
      <c r="H50" s="845">
        <f t="shared" si="5"/>
        <v>3.8148676119586986E-2</v>
      </c>
    </row>
    <row r="51" spans="1:8" x14ac:dyDescent="0.25">
      <c r="A51" s="835" t="s">
        <v>399</v>
      </c>
      <c r="B51" s="836">
        <v>13348.282151422</v>
      </c>
      <c r="C51" s="836">
        <v>12802.816926</v>
      </c>
      <c r="D51" s="841">
        <f t="shared" si="0"/>
        <v>-4.0864076682997845E-2</v>
      </c>
      <c r="E51" s="844">
        <v>91460.560718369205</v>
      </c>
      <c r="F51" s="836">
        <v>90564.991065292401</v>
      </c>
      <c r="G51" s="843">
        <f t="shared" si="1"/>
        <v>-9.7918670740986917E-3</v>
      </c>
      <c r="H51" s="845">
        <f t="shared" si="5"/>
        <v>3.7098359362732695E-2</v>
      </c>
    </row>
    <row r="52" spans="1:8" x14ac:dyDescent="0.25">
      <c r="A52" s="835" t="s">
        <v>284</v>
      </c>
      <c r="B52" s="836">
        <v>6605.2622482591996</v>
      </c>
      <c r="C52" s="836">
        <v>8386.7221969999991</v>
      </c>
      <c r="D52" s="841">
        <f t="shared" si="0"/>
        <v>0.26970313695119352</v>
      </c>
      <c r="E52" s="844">
        <v>47513.845388341695</v>
      </c>
      <c r="F52" s="836">
        <v>78222.933108582889</v>
      </c>
      <c r="G52" s="843">
        <f t="shared" si="1"/>
        <v>0.64631871971735155</v>
      </c>
      <c r="H52" s="845">
        <f t="shared" si="5"/>
        <v>3.2042651898204988E-2</v>
      </c>
    </row>
    <row r="53" spans="1:8" x14ac:dyDescent="0.25">
      <c r="A53" s="837" t="s">
        <v>938</v>
      </c>
      <c r="B53" s="838">
        <v>131490.93725372991</v>
      </c>
      <c r="C53" s="836">
        <v>125730.17253299993</v>
      </c>
      <c r="D53" s="841">
        <f t="shared" si="0"/>
        <v>-4.3811116119841655E-2</v>
      </c>
      <c r="E53" s="842">
        <v>944471.73484973121</v>
      </c>
      <c r="F53" s="836">
        <v>913741.28519336134</v>
      </c>
      <c r="G53" s="843">
        <f t="shared" si="1"/>
        <v>-3.2537182980133528E-2</v>
      </c>
      <c r="H53" s="845">
        <f t="shared" si="5"/>
        <v>0.37429808322102881</v>
      </c>
    </row>
    <row r="54" spans="1:8" x14ac:dyDescent="0.25">
      <c r="A54" s="828" t="s">
        <v>831</v>
      </c>
      <c r="B54" s="829">
        <f>SUM(B55:B65)</f>
        <v>26645.153782941001</v>
      </c>
      <c r="C54" s="829">
        <f>SUM(C55:C65)</f>
        <v>27037.818757999994</v>
      </c>
      <c r="D54" s="832">
        <f>(C54-B54)/B54</f>
        <v>1.4736825250015581E-2</v>
      </c>
      <c r="E54" s="831">
        <f>SUM(E55:E65)</f>
        <v>193565.00487697503</v>
      </c>
      <c r="F54" s="829">
        <f>SUM(F55:F65)</f>
        <v>205257.99812465935</v>
      </c>
      <c r="G54" s="832">
        <f t="shared" si="1"/>
        <v>6.0408611851693397E-2</v>
      </c>
      <c r="H54" s="172">
        <f>SUM(H55:H65)</f>
        <v>1.0000000000000002</v>
      </c>
    </row>
    <row r="55" spans="1:8" x14ac:dyDescent="0.25">
      <c r="A55" s="835" t="s">
        <v>294</v>
      </c>
      <c r="B55" s="174">
        <v>2702.0841153219999</v>
      </c>
      <c r="C55" s="174">
        <v>2389.702033</v>
      </c>
      <c r="D55" s="834">
        <f t="shared" si="0"/>
        <v>-0.11560783047080463</v>
      </c>
      <c r="E55" s="173">
        <v>17514.854680689998</v>
      </c>
      <c r="F55" s="174">
        <v>19183.528400865005</v>
      </c>
      <c r="G55" s="175">
        <f t="shared" si="1"/>
        <v>9.5271913504067399E-2</v>
      </c>
      <c r="H55" s="176">
        <f>(F55/$F$54)</f>
        <v>9.3460564636386412E-2</v>
      </c>
    </row>
    <row r="56" spans="1:8" x14ac:dyDescent="0.25">
      <c r="A56" s="833" t="s">
        <v>296</v>
      </c>
      <c r="B56" s="174">
        <v>2170.2100529999998</v>
      </c>
      <c r="C56" s="174">
        <v>2468.9836579999997</v>
      </c>
      <c r="D56" s="834">
        <f t="shared" si="0"/>
        <v>0.13767036263931631</v>
      </c>
      <c r="E56" s="173">
        <v>18306.919907</v>
      </c>
      <c r="F56" s="174">
        <v>18551.687687999998</v>
      </c>
      <c r="G56" s="175">
        <f t="shared" si="1"/>
        <v>1.3370232799587822E-2</v>
      </c>
      <c r="H56" s="176">
        <f t="shared" ref="H56:H65" si="6">(F56/$F$54)</f>
        <v>9.0382288911991626E-2</v>
      </c>
    </row>
    <row r="57" spans="1:8" x14ac:dyDescent="0.25">
      <c r="A57" s="833" t="s">
        <v>297</v>
      </c>
      <c r="B57" s="174">
        <v>1663.8190101690002</v>
      </c>
      <c r="C57" s="174">
        <v>1938.4496770000001</v>
      </c>
      <c r="D57" s="834">
        <f t="shared" si="0"/>
        <v>0.16506042132738022</v>
      </c>
      <c r="E57" s="173">
        <v>13074.513736827001</v>
      </c>
      <c r="F57" s="174">
        <v>16823.2995261</v>
      </c>
      <c r="G57" s="175">
        <f t="shared" si="1"/>
        <v>0.28672468167697807</v>
      </c>
      <c r="H57" s="176">
        <f t="shared" si="6"/>
        <v>8.196172465777779E-2</v>
      </c>
    </row>
    <row r="58" spans="1:8" x14ac:dyDescent="0.25">
      <c r="A58" s="833" t="s">
        <v>300</v>
      </c>
      <c r="B58" s="174">
        <v>1814.5240641999999</v>
      </c>
      <c r="C58" s="174">
        <v>1923.9362800000001</v>
      </c>
      <c r="D58" s="834">
        <f t="shared" si="0"/>
        <v>6.0298024125813213E-2</v>
      </c>
      <c r="E58" s="173">
        <v>13129.142844500002</v>
      </c>
      <c r="F58" s="174">
        <v>14695.090206299999</v>
      </c>
      <c r="G58" s="175">
        <f t="shared" si="1"/>
        <v>0.11927262734109079</v>
      </c>
      <c r="H58" s="176">
        <f t="shared" si="6"/>
        <v>7.1593264771954115E-2</v>
      </c>
    </row>
    <row r="59" spans="1:8" x14ac:dyDescent="0.25">
      <c r="A59" s="835" t="s">
        <v>293</v>
      </c>
      <c r="B59" s="836">
        <v>1728.2379740000001</v>
      </c>
      <c r="C59" s="836">
        <v>2040.9869429999999</v>
      </c>
      <c r="D59" s="834">
        <f t="shared" si="0"/>
        <v>0.18096406496389122</v>
      </c>
      <c r="E59" s="173">
        <v>14878.417431779999</v>
      </c>
      <c r="F59" s="174">
        <v>14017.251274399998</v>
      </c>
      <c r="G59" s="175">
        <f t="shared" si="1"/>
        <v>-5.7880225590429234E-2</v>
      </c>
      <c r="H59" s="176">
        <f t="shared" si="6"/>
        <v>6.8290889526686799E-2</v>
      </c>
    </row>
    <row r="60" spans="1:8" x14ac:dyDescent="0.25">
      <c r="A60" s="835" t="s">
        <v>832</v>
      </c>
      <c r="B60" s="836">
        <v>1520.0880120000002</v>
      </c>
      <c r="C60" s="836">
        <v>1373.4508930000002</v>
      </c>
      <c r="D60" s="834">
        <f t="shared" si="0"/>
        <v>-9.6466203168767556E-2</v>
      </c>
      <c r="E60" s="173">
        <v>12287.187273999998</v>
      </c>
      <c r="F60" s="174">
        <v>10923.927667</v>
      </c>
      <c r="G60" s="175">
        <f t="shared" si="1"/>
        <v>-0.11094968902156234</v>
      </c>
      <c r="H60" s="176">
        <f t="shared" si="6"/>
        <v>5.3220472609138328E-2</v>
      </c>
    </row>
    <row r="61" spans="1:8" x14ac:dyDescent="0.25">
      <c r="A61" s="835" t="s">
        <v>301</v>
      </c>
      <c r="B61" s="836">
        <v>1155.4844863999999</v>
      </c>
      <c r="C61" s="836">
        <v>1206.6350029999999</v>
      </c>
      <c r="D61" s="834">
        <f t="shared" si="0"/>
        <v>4.4267592686911168E-2</v>
      </c>
      <c r="E61" s="173">
        <v>9042.7458353000002</v>
      </c>
      <c r="F61" s="174">
        <v>10769.8464214</v>
      </c>
      <c r="G61" s="175">
        <f t="shared" si="1"/>
        <v>0.19099293705214501</v>
      </c>
      <c r="H61" s="176">
        <f t="shared" si="6"/>
        <v>5.2469801517108963E-2</v>
      </c>
    </row>
    <row r="62" spans="1:8" x14ac:dyDescent="0.25">
      <c r="A62" s="835" t="s">
        <v>399</v>
      </c>
      <c r="B62" s="836">
        <v>1181.64592576</v>
      </c>
      <c r="C62" s="836">
        <v>1168.233268</v>
      </c>
      <c r="D62" s="834">
        <f t="shared" si="0"/>
        <v>-1.1350826391901934E-2</v>
      </c>
      <c r="E62" s="173">
        <v>6412.6772260079997</v>
      </c>
      <c r="F62" s="174">
        <v>10404.185264085001</v>
      </c>
      <c r="G62" s="175">
        <f t="shared" si="1"/>
        <v>0.62244019110903903</v>
      </c>
      <c r="H62" s="176">
        <f t="shared" si="6"/>
        <v>5.0688330584644142E-2</v>
      </c>
    </row>
    <row r="63" spans="1:8" x14ac:dyDescent="0.25">
      <c r="A63" s="835" t="s">
        <v>524</v>
      </c>
      <c r="B63" s="836">
        <v>1897.3709964</v>
      </c>
      <c r="C63" s="836">
        <v>1337.1048489999998</v>
      </c>
      <c r="D63" s="834">
        <f t="shared" si="0"/>
        <v>-0.29528550213059435</v>
      </c>
      <c r="E63" s="173">
        <v>10295.500870399999</v>
      </c>
      <c r="F63" s="174">
        <v>9083.8656682000001</v>
      </c>
      <c r="G63" s="175">
        <f t="shared" si="1"/>
        <v>-0.11768589187180797</v>
      </c>
      <c r="H63" s="176">
        <f t="shared" si="6"/>
        <v>4.4255842652636102E-2</v>
      </c>
    </row>
    <row r="64" spans="1:8" x14ac:dyDescent="0.25">
      <c r="A64" s="835" t="s">
        <v>303</v>
      </c>
      <c r="B64" s="836">
        <v>1389.7317600000001</v>
      </c>
      <c r="C64" s="836">
        <v>1069.3669950000001</v>
      </c>
      <c r="D64" s="834">
        <f t="shared" si="0"/>
        <v>-0.23052273411381202</v>
      </c>
      <c r="E64" s="173">
        <v>8217.8162260000008</v>
      </c>
      <c r="F64" s="174">
        <v>8270.4274289999994</v>
      </c>
      <c r="G64" s="175">
        <f t="shared" si="1"/>
        <v>6.4020904767308146E-3</v>
      </c>
      <c r="H64" s="176">
        <f t="shared" si="6"/>
        <v>4.0292838790998632E-2</v>
      </c>
    </row>
    <row r="65" spans="1:8" x14ac:dyDescent="0.25">
      <c r="A65" s="837" t="s">
        <v>939</v>
      </c>
      <c r="B65" s="838">
        <v>9421.9573856900006</v>
      </c>
      <c r="C65" s="836">
        <v>10120.969158999998</v>
      </c>
      <c r="D65" s="841">
        <f t="shared" si="0"/>
        <v>7.4189655577476046E-2</v>
      </c>
      <c r="E65" s="842">
        <v>70405.22884447001</v>
      </c>
      <c r="F65" s="836">
        <v>72534.88857930938</v>
      </c>
      <c r="G65" s="175">
        <f t="shared" si="1"/>
        <v>3.0248601840978807E-2</v>
      </c>
      <c r="H65" s="176">
        <f t="shared" si="6"/>
        <v>0.35338398134067722</v>
      </c>
    </row>
    <row r="66" spans="1:8" x14ac:dyDescent="0.25">
      <c r="A66" s="847" t="s">
        <v>833</v>
      </c>
      <c r="B66" s="829">
        <f>SUM(B67:B68)</f>
        <v>1066912.938414</v>
      </c>
      <c r="C66" s="829">
        <f>SUM(C67:C68)</f>
        <v>1148061.4364120001</v>
      </c>
      <c r="D66" s="830">
        <f t="shared" si="0"/>
        <v>7.6059156353122825E-2</v>
      </c>
      <c r="E66" s="831">
        <f>SUM(E67:E68)</f>
        <v>8924225.7491059992</v>
      </c>
      <c r="F66" s="829">
        <f>SUM(F67:F68)</f>
        <v>7241037.3594589997</v>
      </c>
      <c r="G66" s="832">
        <f t="shared" si="1"/>
        <v>-0.18860889862805363</v>
      </c>
      <c r="H66" s="172">
        <f>SUM(H67:H68)</f>
        <v>1</v>
      </c>
    </row>
    <row r="67" spans="1:8" x14ac:dyDescent="0.25">
      <c r="A67" s="833" t="s">
        <v>304</v>
      </c>
      <c r="B67" s="174">
        <v>1048514.3835999999</v>
      </c>
      <c r="C67" s="939">
        <v>1125052.3026000001</v>
      </c>
      <c r="D67" s="834">
        <f t="shared" si="0"/>
        <v>7.2996537002394363E-2</v>
      </c>
      <c r="E67" s="173">
        <v>8790200.9568999987</v>
      </c>
      <c r="F67" s="174">
        <v>7087088.0517809996</v>
      </c>
      <c r="G67" s="175">
        <f t="shared" si="1"/>
        <v>-0.19375130483019451</v>
      </c>
      <c r="H67" s="176">
        <f>(F67/$F$66)</f>
        <v>0.97873932973472433</v>
      </c>
    </row>
    <row r="68" spans="1:8" x14ac:dyDescent="0.25">
      <c r="A68" s="833" t="s">
        <v>298</v>
      </c>
      <c r="B68" s="174">
        <v>18398.554813999999</v>
      </c>
      <c r="C68" s="174">
        <v>23009.133812</v>
      </c>
      <c r="D68" s="834">
        <f t="shared" si="0"/>
        <v>0.25059462792651932</v>
      </c>
      <c r="E68" s="848">
        <v>134024.79220600001</v>
      </c>
      <c r="F68" s="849">
        <v>153949.30767799998</v>
      </c>
      <c r="G68" s="175">
        <f t="shared" si="1"/>
        <v>0.14866290888461448</v>
      </c>
      <c r="H68" s="176">
        <f>(F68/$F$66)</f>
        <v>2.1260670265275637E-2</v>
      </c>
    </row>
    <row r="69" spans="1:8" x14ac:dyDescent="0.25">
      <c r="A69" s="847" t="s">
        <v>834</v>
      </c>
      <c r="B69" s="829">
        <f>B70</f>
        <v>2832.2348000000002</v>
      </c>
      <c r="C69" s="829">
        <f>C70</f>
        <v>2934.8496</v>
      </c>
      <c r="D69" s="830">
        <f t="shared" si="0"/>
        <v>3.6231035647185689E-2</v>
      </c>
      <c r="E69" s="831">
        <f>E70</f>
        <v>21977.208299999998</v>
      </c>
      <c r="F69" s="829">
        <f>F70</f>
        <v>22413.989740000001</v>
      </c>
      <c r="G69" s="832">
        <f t="shared" si="1"/>
        <v>1.9874291312969104E-2</v>
      </c>
      <c r="H69" s="172">
        <f>SUM(H70)</f>
        <v>1</v>
      </c>
    </row>
    <row r="70" spans="1:8" x14ac:dyDescent="0.25">
      <c r="A70" s="835" t="s">
        <v>305</v>
      </c>
      <c r="B70" s="850">
        <v>2832.2348000000002</v>
      </c>
      <c r="C70" s="836">
        <v>2934.8496</v>
      </c>
      <c r="D70" s="834">
        <f t="shared" ref="D70:D82" si="7">(C70-B70)/B70</f>
        <v>3.6231035647185689E-2</v>
      </c>
      <c r="E70" s="851">
        <v>21977.208299999998</v>
      </c>
      <c r="F70" s="174">
        <v>22413.989740000001</v>
      </c>
      <c r="G70" s="175">
        <f t="shared" ref="G70:G84" si="8">(F70-E70)/E70</f>
        <v>1.9874291312969104E-2</v>
      </c>
      <c r="H70" s="176">
        <f>(F70/$F$69)</f>
        <v>1</v>
      </c>
    </row>
    <row r="71" spans="1:8" x14ac:dyDescent="0.25">
      <c r="A71" s="847" t="s">
        <v>835</v>
      </c>
      <c r="B71" s="829">
        <f>SUM(B72:B76)</f>
        <v>3624.9767510500001</v>
      </c>
      <c r="C71" s="829">
        <f>SUM(C72:C76)</f>
        <v>2874.9100050000002</v>
      </c>
      <c r="D71" s="830">
        <f t="shared" si="7"/>
        <v>-0.20691629148593513</v>
      </c>
      <c r="E71" s="831">
        <f>SUM(E72:E76)</f>
        <v>27982.105903755004</v>
      </c>
      <c r="F71" s="829">
        <f>SUM(F72:F76)</f>
        <v>25669.100988976104</v>
      </c>
      <c r="G71" s="832">
        <f t="shared" si="8"/>
        <v>-8.2660144405661412E-2</v>
      </c>
      <c r="H71" s="172">
        <f>SUM(H72:H76)</f>
        <v>0.99999999999999989</v>
      </c>
    </row>
    <row r="72" spans="1:8" x14ac:dyDescent="0.25">
      <c r="A72" s="835" t="s">
        <v>279</v>
      </c>
      <c r="B72" s="174">
        <v>983.35562700000003</v>
      </c>
      <c r="C72" s="174">
        <v>1215.9221870000001</v>
      </c>
      <c r="D72" s="834">
        <f t="shared" si="7"/>
        <v>0.23650300421782208</v>
      </c>
      <c r="E72" s="173">
        <v>8940.5990967000016</v>
      </c>
      <c r="F72" s="174">
        <v>9665.9949145999999</v>
      </c>
      <c r="G72" s="175">
        <f t="shared" si="8"/>
        <v>8.113503469445843E-2</v>
      </c>
      <c r="H72" s="176">
        <f>(F72/$F$71)</f>
        <v>0.37656148997002953</v>
      </c>
    </row>
    <row r="73" spans="1:8" x14ac:dyDescent="0.25">
      <c r="A73" s="833" t="s">
        <v>277</v>
      </c>
      <c r="B73" s="174">
        <v>709.11690299999998</v>
      </c>
      <c r="C73" s="174">
        <v>957.70844899999997</v>
      </c>
      <c r="D73" s="834">
        <f t="shared" si="7"/>
        <v>0.35056497024440553</v>
      </c>
      <c r="E73" s="173">
        <v>5817.2472420000004</v>
      </c>
      <c r="F73" s="174">
        <v>6434.8807635000003</v>
      </c>
      <c r="G73" s="175">
        <f t="shared" si="8"/>
        <v>0.10617281607712005</v>
      </c>
      <c r="H73" s="176">
        <f t="shared" ref="H73:H76" si="9">(F73/$F$71)</f>
        <v>0.25068586415486599</v>
      </c>
    </row>
    <row r="74" spans="1:8" x14ac:dyDescent="0.25">
      <c r="A74" s="833" t="s">
        <v>280</v>
      </c>
      <c r="B74" s="174">
        <v>458.28952992000001</v>
      </c>
      <c r="C74" s="174">
        <v>358.17341499999998</v>
      </c>
      <c r="D74" s="834">
        <f t="shared" si="7"/>
        <v>-0.21845603790572415</v>
      </c>
      <c r="E74" s="848">
        <v>3856.7525770449997</v>
      </c>
      <c r="F74" s="849">
        <v>3096.0094002461001</v>
      </c>
      <c r="G74" s="175">
        <f t="shared" si="8"/>
        <v>-0.19724967096068488</v>
      </c>
      <c r="H74" s="176">
        <f t="shared" si="9"/>
        <v>0.12061230354642016</v>
      </c>
    </row>
    <row r="75" spans="1:8" x14ac:dyDescent="0.25">
      <c r="A75" s="835" t="s">
        <v>278</v>
      </c>
      <c r="B75" s="836">
        <v>932.9035824</v>
      </c>
      <c r="C75" s="836">
        <v>0</v>
      </c>
      <c r="D75" s="834" t="s">
        <v>246</v>
      </c>
      <c r="E75" s="848">
        <v>5528.7932020999997</v>
      </c>
      <c r="F75" s="849">
        <v>2486.2516989999999</v>
      </c>
      <c r="G75" s="175">
        <f t="shared" si="8"/>
        <v>-0.55030842932312107</v>
      </c>
      <c r="H75" s="176">
        <f t="shared" si="9"/>
        <v>9.6857762960524008E-2</v>
      </c>
    </row>
    <row r="76" spans="1:8" x14ac:dyDescent="0.25">
      <c r="A76" s="835" t="s">
        <v>876</v>
      </c>
      <c r="B76" s="852">
        <v>541.31110873</v>
      </c>
      <c r="C76" s="836">
        <v>343.10595400000005</v>
      </c>
      <c r="D76" s="841">
        <f t="shared" si="7"/>
        <v>-0.36615755991969212</v>
      </c>
      <c r="E76" s="844">
        <v>3838.7137859099994</v>
      </c>
      <c r="F76" s="836">
        <v>3985.9642116300001</v>
      </c>
      <c r="G76" s="843">
        <f t="shared" si="8"/>
        <v>3.8359313544157288E-2</v>
      </c>
      <c r="H76" s="845">
        <f t="shared" si="9"/>
        <v>0.15528257936816015</v>
      </c>
    </row>
    <row r="77" spans="1:8" x14ac:dyDescent="0.25">
      <c r="A77" s="847" t="s">
        <v>836</v>
      </c>
      <c r="B77" s="829">
        <f>SUM(B78:B85)</f>
        <v>3299.2486297</v>
      </c>
      <c r="C77" s="829">
        <f>SUM(C78:C85)</f>
        <v>2570.0481629999999</v>
      </c>
      <c r="D77" s="830">
        <f t="shared" si="7"/>
        <v>-0.2210201620258932</v>
      </c>
      <c r="E77" s="831">
        <f>SUM(E78:E85)</f>
        <v>20974.30421518</v>
      </c>
      <c r="F77" s="829">
        <f>SUM(F78:F85)</f>
        <v>18826.385867999998</v>
      </c>
      <c r="G77" s="832">
        <f t="shared" si="8"/>
        <v>-0.10240713232458325</v>
      </c>
      <c r="H77" s="172">
        <f>SUM(H78:H85)</f>
        <v>1.0000000000000002</v>
      </c>
    </row>
    <row r="78" spans="1:8" x14ac:dyDescent="0.25">
      <c r="A78" s="835" t="s">
        <v>286</v>
      </c>
      <c r="B78" s="853">
        <v>1688.93868</v>
      </c>
      <c r="C78" s="836">
        <v>1680.107</v>
      </c>
      <c r="D78" s="834">
        <f t="shared" si="7"/>
        <v>-5.2291300475159974E-3</v>
      </c>
      <c r="E78" s="854">
        <v>11639.4224046</v>
      </c>
      <c r="F78" s="174">
        <v>12236.162877500001</v>
      </c>
      <c r="G78" s="175">
        <f t="shared" si="8"/>
        <v>5.1268907696327262E-2</v>
      </c>
      <c r="H78" s="176">
        <f>(F78/$F$77)</f>
        <v>0.64994752382603205</v>
      </c>
    </row>
    <row r="79" spans="1:8" x14ac:dyDescent="0.25">
      <c r="A79" s="835" t="s">
        <v>282</v>
      </c>
      <c r="B79" s="836">
        <v>1476.7473</v>
      </c>
      <c r="C79" s="836">
        <v>752.91162599999996</v>
      </c>
      <c r="D79" s="834">
        <f t="shared" si="7"/>
        <v>-0.49015540708962191</v>
      </c>
      <c r="E79" s="173">
        <v>8329.7842359999995</v>
      </c>
      <c r="F79" s="174">
        <v>5228.2992540000005</v>
      </c>
      <c r="G79" s="175">
        <f t="shared" si="8"/>
        <v>-0.37233677297376749</v>
      </c>
      <c r="H79" s="176">
        <f t="shared" ref="H79:H84" si="10">(F79/$F$77)</f>
        <v>0.2777112553974983</v>
      </c>
    </row>
    <row r="80" spans="1:8" x14ac:dyDescent="0.25">
      <c r="A80" s="835" t="s">
        <v>302</v>
      </c>
      <c r="B80" s="836">
        <v>98.349620999999999</v>
      </c>
      <c r="C80" s="836">
        <v>74.442892999999998</v>
      </c>
      <c r="D80" s="834">
        <f t="shared" si="7"/>
        <v>-0.24307900484944422</v>
      </c>
      <c r="E80" s="173">
        <v>700.4686079999999</v>
      </c>
      <c r="F80" s="174">
        <v>876.93770400000005</v>
      </c>
      <c r="G80" s="175">
        <f t="shared" si="8"/>
        <v>0.25193005651439582</v>
      </c>
      <c r="H80" s="176">
        <f t="shared" si="10"/>
        <v>4.6580247008033981E-2</v>
      </c>
    </row>
    <row r="81" spans="1:9" x14ac:dyDescent="0.25">
      <c r="A81" s="835" t="s">
        <v>293</v>
      </c>
      <c r="B81" s="836">
        <v>32.437244700000001</v>
      </c>
      <c r="C81" s="836">
        <v>60.617533999999999</v>
      </c>
      <c r="D81" s="834">
        <f t="shared" si="7"/>
        <v>0.86876334783145126</v>
      </c>
      <c r="E81" s="173">
        <v>276.39033509999996</v>
      </c>
      <c r="F81" s="174">
        <v>459.05614349999996</v>
      </c>
      <c r="G81" s="175">
        <f t="shared" si="8"/>
        <v>0.660897959163117</v>
      </c>
      <c r="H81" s="176">
        <f t="shared" si="10"/>
        <v>2.4383657422016248E-2</v>
      </c>
    </row>
    <row r="82" spans="1:9" x14ac:dyDescent="0.25">
      <c r="A82" s="835" t="s">
        <v>787</v>
      </c>
      <c r="B82" s="855">
        <v>1.9827840000000001</v>
      </c>
      <c r="C82" s="855">
        <v>1.58928</v>
      </c>
      <c r="D82" s="834">
        <f t="shared" si="7"/>
        <v>-0.19846034666408446</v>
      </c>
      <c r="E82" s="173">
        <v>4.0247039999999998</v>
      </c>
      <c r="F82" s="174">
        <v>17.666573999999997</v>
      </c>
      <c r="G82" s="175">
        <f t="shared" si="8"/>
        <v>3.3895337396240812</v>
      </c>
      <c r="H82" s="176">
        <f t="shared" si="10"/>
        <v>9.383943431239566E-4</v>
      </c>
    </row>
    <row r="83" spans="1:9" x14ac:dyDescent="0.25">
      <c r="A83" s="835" t="s">
        <v>837</v>
      </c>
      <c r="B83" s="855">
        <v>0.79300000000000004</v>
      </c>
      <c r="C83" s="855">
        <v>0.37983</v>
      </c>
      <c r="D83" s="834">
        <f>(C83-B83)/B83</f>
        <v>-0.52102143757881469</v>
      </c>
      <c r="E83" s="857">
        <v>6.2120600000000001</v>
      </c>
      <c r="F83" s="856">
        <v>5.5853300000000008</v>
      </c>
      <c r="G83" s="175">
        <f t="shared" si="8"/>
        <v>-0.10088923803054048</v>
      </c>
      <c r="H83" s="840">
        <f t="shared" si="10"/>
        <v>2.9667563594846006E-4</v>
      </c>
    </row>
    <row r="84" spans="1:9" x14ac:dyDescent="0.25">
      <c r="A84" s="835" t="s">
        <v>838</v>
      </c>
      <c r="B84" s="855">
        <v>0</v>
      </c>
      <c r="C84" s="855">
        <v>0</v>
      </c>
      <c r="D84" s="834" t="s">
        <v>246</v>
      </c>
      <c r="E84" s="173">
        <v>16.869692800000003</v>
      </c>
      <c r="F84" s="174">
        <v>2.6779850000000001</v>
      </c>
      <c r="G84" s="175">
        <f t="shared" si="8"/>
        <v>-0.84125466706779628</v>
      </c>
      <c r="H84" s="840">
        <f t="shared" si="10"/>
        <v>1.4224636734721795E-4</v>
      </c>
    </row>
    <row r="85" spans="1:9" x14ac:dyDescent="0.25">
      <c r="A85" s="835" t="s">
        <v>839</v>
      </c>
      <c r="B85" s="855">
        <v>0</v>
      </c>
      <c r="C85" s="836">
        <v>0</v>
      </c>
      <c r="D85" s="834" t="s">
        <v>246</v>
      </c>
      <c r="E85" s="173">
        <v>1.1321746800000001</v>
      </c>
      <c r="F85" s="856">
        <v>0</v>
      </c>
      <c r="G85" s="175" t="s">
        <v>246</v>
      </c>
      <c r="H85" s="840" t="s">
        <v>246</v>
      </c>
      <c r="I85" s="940"/>
    </row>
    <row r="86" spans="1:9" x14ac:dyDescent="0.25">
      <c r="A86" s="847" t="s">
        <v>840</v>
      </c>
      <c r="B86" s="829">
        <f>SUM(B87:B92)</f>
        <v>21.985339</v>
      </c>
      <c r="C86" s="829">
        <f>SUM(C87:C92)</f>
        <v>24.831367</v>
      </c>
      <c r="D86" s="830">
        <f>(C86-B86)/B86</f>
        <v>0.12945117653177876</v>
      </c>
      <c r="E86" s="831">
        <f>SUM(E87:E92)</f>
        <v>178.14434309999999</v>
      </c>
      <c r="F86" s="829">
        <f>SUM(F87:F92)</f>
        <v>175.32105380000002</v>
      </c>
      <c r="G86" s="832">
        <f t="shared" ref="G86:G91" si="11">(F86-E86)/E86</f>
        <v>-1.5848324178417153E-2</v>
      </c>
      <c r="H86" s="172">
        <f>SUM(H87:H92)</f>
        <v>1</v>
      </c>
    </row>
    <row r="87" spans="1:9" x14ac:dyDescent="0.25">
      <c r="A87" s="835" t="s">
        <v>296</v>
      </c>
      <c r="B87" s="836">
        <v>12.047131</v>
      </c>
      <c r="C87" s="836">
        <v>22.888157</v>
      </c>
      <c r="D87" s="834">
        <f>(C87-B87)/B87</f>
        <v>0.899884462117993</v>
      </c>
      <c r="E87" s="173">
        <v>110.17597699999999</v>
      </c>
      <c r="F87" s="174">
        <v>132.30185700000001</v>
      </c>
      <c r="G87" s="175">
        <f t="shared" si="11"/>
        <v>0.20082308868475046</v>
      </c>
      <c r="H87" s="176">
        <f>(F87/$F$86)</f>
        <v>0.75462617941439725</v>
      </c>
    </row>
    <row r="88" spans="1:9" x14ac:dyDescent="0.25">
      <c r="A88" s="835" t="s">
        <v>603</v>
      </c>
      <c r="B88" s="836">
        <v>6.1152800000000003</v>
      </c>
      <c r="C88" s="836">
        <v>0</v>
      </c>
      <c r="D88" s="834" t="s">
        <v>246</v>
      </c>
      <c r="E88" s="173">
        <v>44.944556000000006</v>
      </c>
      <c r="F88" s="174">
        <v>28.6043448</v>
      </c>
      <c r="G88" s="175">
        <f t="shared" si="11"/>
        <v>-0.36356374729789309</v>
      </c>
      <c r="H88" s="176">
        <f t="shared" ref="H88:H91" si="12">(F88/$F$86)</f>
        <v>0.1631540775053224</v>
      </c>
    </row>
    <row r="89" spans="1:9" x14ac:dyDescent="0.25">
      <c r="A89" s="835" t="s">
        <v>303</v>
      </c>
      <c r="B89" s="836">
        <v>3.6799279999999999</v>
      </c>
      <c r="C89" s="836">
        <v>1.6354960000000001</v>
      </c>
      <c r="D89" s="834">
        <f>(C89-B89)/B89</f>
        <v>-0.55556304362476649</v>
      </c>
      <c r="E89" s="173">
        <v>20.405955000000002</v>
      </c>
      <c r="F89" s="174">
        <v>11.051066</v>
      </c>
      <c r="G89" s="175">
        <f t="shared" si="11"/>
        <v>-0.45843916641000143</v>
      </c>
      <c r="H89" s="176">
        <f t="shared" si="12"/>
        <v>6.30333080966229E-2</v>
      </c>
    </row>
    <row r="90" spans="1:9" x14ac:dyDescent="0.25">
      <c r="A90" s="835" t="s">
        <v>302</v>
      </c>
      <c r="B90" s="1099">
        <v>0</v>
      </c>
      <c r="C90" s="1099">
        <v>0.245674</v>
      </c>
      <c r="D90" s="834" t="s">
        <v>245</v>
      </c>
      <c r="E90" s="173">
        <v>0.93070399999999998</v>
      </c>
      <c r="F90" s="174">
        <v>2.6566460000000003</v>
      </c>
      <c r="G90" s="175">
        <f t="shared" si="11"/>
        <v>1.8544478158469291</v>
      </c>
      <c r="H90" s="176">
        <f t="shared" si="12"/>
        <v>1.515303463228442E-2</v>
      </c>
    </row>
    <row r="91" spans="1:9" x14ac:dyDescent="0.25">
      <c r="A91" s="835" t="s">
        <v>837</v>
      </c>
      <c r="B91" s="1100">
        <v>0.14299999999999999</v>
      </c>
      <c r="C91" s="1100">
        <v>6.2039999999999998E-2</v>
      </c>
      <c r="D91" s="834">
        <f>(C91-B91)/B91</f>
        <v>-0.56615384615384612</v>
      </c>
      <c r="E91" s="857">
        <v>1.0728</v>
      </c>
      <c r="F91" s="856">
        <v>0.7071400000000001</v>
      </c>
      <c r="G91" s="175">
        <f t="shared" si="11"/>
        <v>-0.34084638329604761</v>
      </c>
      <c r="H91" s="176">
        <f t="shared" si="12"/>
        <v>4.0334003513729736E-3</v>
      </c>
    </row>
    <row r="92" spans="1:9" x14ac:dyDescent="0.25">
      <c r="A92" s="835" t="s">
        <v>839</v>
      </c>
      <c r="B92" s="855">
        <v>0</v>
      </c>
      <c r="C92" s="855">
        <v>0</v>
      </c>
      <c r="D92" s="834" t="s">
        <v>246</v>
      </c>
      <c r="E92" s="857">
        <v>0.61435109999999993</v>
      </c>
      <c r="F92" s="856">
        <v>0</v>
      </c>
      <c r="G92" s="175" t="s">
        <v>246</v>
      </c>
      <c r="H92" s="176" t="s">
        <v>246</v>
      </c>
    </row>
    <row r="93" spans="1:9" x14ac:dyDescent="0.25">
      <c r="A93" s="847" t="s">
        <v>841</v>
      </c>
      <c r="B93" s="829">
        <f>SUM(B94:B96)</f>
        <v>25.638395999999997</v>
      </c>
      <c r="C93" s="829">
        <f>SUM(C94:C96)</f>
        <v>24.351747</v>
      </c>
      <c r="D93" s="830">
        <f t="shared" ref="D93:D102" si="13">(C93-B93)/B93</f>
        <v>-5.0184457717245542E-2</v>
      </c>
      <c r="E93" s="831">
        <f>SUM(E94:E96)</f>
        <v>204.36142399999997</v>
      </c>
      <c r="F93" s="829">
        <f>SUM(F94:F96)</f>
        <v>221.29911899999999</v>
      </c>
      <c r="G93" s="832">
        <f t="shared" ref="G93:G102" si="14">(F93-E93)/E93</f>
        <v>8.2881077399421632E-2</v>
      </c>
      <c r="H93" s="172">
        <f>SUM(H94:H96)</f>
        <v>1</v>
      </c>
    </row>
    <row r="94" spans="1:9" x14ac:dyDescent="0.25">
      <c r="A94" s="835" t="s">
        <v>832</v>
      </c>
      <c r="B94" s="836">
        <v>14.265314999999999</v>
      </c>
      <c r="C94" s="836">
        <v>15.144987</v>
      </c>
      <c r="D94" s="834">
        <f t="shared" si="13"/>
        <v>6.1665094671936871E-2</v>
      </c>
      <c r="E94" s="173">
        <v>121.38157399999999</v>
      </c>
      <c r="F94" s="174">
        <v>125.496005</v>
      </c>
      <c r="G94" s="175">
        <f t="shared" si="14"/>
        <v>3.3896668698661057E-2</v>
      </c>
      <c r="H94" s="176">
        <f>(F94/$F$93)</f>
        <v>0.56708768461025827</v>
      </c>
    </row>
    <row r="95" spans="1:9" x14ac:dyDescent="0.25">
      <c r="A95" s="835" t="s">
        <v>302</v>
      </c>
      <c r="B95" s="1101">
        <v>7.0101300000000002</v>
      </c>
      <c r="C95" s="1101">
        <v>4.9088399999999996</v>
      </c>
      <c r="D95" s="834">
        <f t="shared" si="13"/>
        <v>-0.29975050391362223</v>
      </c>
      <c r="E95" s="173">
        <v>51.171509999999998</v>
      </c>
      <c r="F95" s="174">
        <v>56.821799999999996</v>
      </c>
      <c r="G95" s="175">
        <f t="shared" si="14"/>
        <v>0.11041866851300652</v>
      </c>
      <c r="H95" s="176">
        <f t="shared" ref="H95:H96" si="15">(F95/$F$93)</f>
        <v>0.25676469141298297</v>
      </c>
    </row>
    <row r="96" spans="1:9" x14ac:dyDescent="0.25">
      <c r="A96" s="835" t="s">
        <v>603</v>
      </c>
      <c r="B96" s="1102">
        <v>4.3629509999999998</v>
      </c>
      <c r="C96" s="1102">
        <v>4.2979200000000004</v>
      </c>
      <c r="D96" s="834">
        <f t="shared" si="13"/>
        <v>-1.4905278560313741E-2</v>
      </c>
      <c r="E96" s="173">
        <v>31.808339999999994</v>
      </c>
      <c r="F96" s="174">
        <v>38.981313999999998</v>
      </c>
      <c r="G96" s="175">
        <f t="shared" si="14"/>
        <v>0.22550607796571606</v>
      </c>
      <c r="H96" s="176">
        <f t="shared" si="15"/>
        <v>0.17614762397675879</v>
      </c>
    </row>
    <row r="97" spans="1:8" x14ac:dyDescent="0.25">
      <c r="A97" s="847" t="s">
        <v>842</v>
      </c>
      <c r="B97" s="829">
        <f>SUM(B98:B101)</f>
        <v>1999.3391766</v>
      </c>
      <c r="C97" s="829">
        <f>SUM(C98:C101)</f>
        <v>3892.8888760000004</v>
      </c>
      <c r="D97" s="830">
        <f t="shared" si="13"/>
        <v>0.94708777858297111</v>
      </c>
      <c r="E97" s="831">
        <f>SUM(E98:E101)</f>
        <v>10231.8409871</v>
      </c>
      <c r="F97" s="829">
        <f>SUM(F98:F101)</f>
        <v>24750.474217799998</v>
      </c>
      <c r="G97" s="832">
        <f t="shared" si="14"/>
        <v>1.4189658780863246</v>
      </c>
      <c r="H97" s="172">
        <f>SUM(H98:H101)</f>
        <v>1.0000000000000002</v>
      </c>
    </row>
    <row r="98" spans="1:8" x14ac:dyDescent="0.25">
      <c r="A98" s="835" t="s">
        <v>293</v>
      </c>
      <c r="B98" s="836">
        <v>1907.3253276</v>
      </c>
      <c r="C98" s="836">
        <v>3808.8454650000003</v>
      </c>
      <c r="D98" s="834">
        <f t="shared" si="13"/>
        <v>0.99695637125140868</v>
      </c>
      <c r="E98" s="173">
        <v>9489.5463321000007</v>
      </c>
      <c r="F98" s="174">
        <v>24043.092704800001</v>
      </c>
      <c r="G98" s="175">
        <f t="shared" si="14"/>
        <v>1.5336398457184577</v>
      </c>
      <c r="H98" s="176">
        <f>(F98/$F$97)</f>
        <v>0.97141947637951664</v>
      </c>
    </row>
    <row r="99" spans="1:8" x14ac:dyDescent="0.25">
      <c r="A99" s="835" t="s">
        <v>832</v>
      </c>
      <c r="B99" s="836">
        <v>77.732134000000002</v>
      </c>
      <c r="C99" s="836">
        <v>74.836651000000003</v>
      </c>
      <c r="D99" s="834">
        <f t="shared" si="13"/>
        <v>-3.7249498386343012E-2</v>
      </c>
      <c r="E99" s="173">
        <v>634.21386000000007</v>
      </c>
      <c r="F99" s="174">
        <v>617.72745099999997</v>
      </c>
      <c r="G99" s="175">
        <f t="shared" si="14"/>
        <v>-2.5995031076741358E-2</v>
      </c>
      <c r="H99" s="176">
        <f t="shared" ref="H99:H101" si="16">(F99/$F$97)</f>
        <v>2.4958206681783252E-2</v>
      </c>
    </row>
    <row r="100" spans="1:8" x14ac:dyDescent="0.25">
      <c r="A100" s="835" t="s">
        <v>302</v>
      </c>
      <c r="B100" s="836">
        <v>7.0101300000000002</v>
      </c>
      <c r="C100" s="836">
        <v>4.9088399999999996</v>
      </c>
      <c r="D100" s="834">
        <f t="shared" si="13"/>
        <v>-0.29975050391362223</v>
      </c>
      <c r="E100" s="173">
        <v>55.066895000000002</v>
      </c>
      <c r="F100" s="174">
        <v>58.242536999999999</v>
      </c>
      <c r="G100" s="175">
        <f t="shared" si="14"/>
        <v>5.7668804460465697E-2</v>
      </c>
      <c r="H100" s="176">
        <f t="shared" si="16"/>
        <v>2.3531887303441341E-3</v>
      </c>
    </row>
    <row r="101" spans="1:8" x14ac:dyDescent="0.25">
      <c r="A101" s="835" t="s">
        <v>603</v>
      </c>
      <c r="B101" s="836">
        <v>7.271585</v>
      </c>
      <c r="C101" s="836">
        <v>4.2979200000000004</v>
      </c>
      <c r="D101" s="834">
        <f t="shared" si="13"/>
        <v>-0.40894316713618828</v>
      </c>
      <c r="E101" s="173">
        <v>53.0139</v>
      </c>
      <c r="F101" s="174">
        <v>31.411525000000001</v>
      </c>
      <c r="G101" s="175">
        <f t="shared" si="14"/>
        <v>-0.40748511239505109</v>
      </c>
      <c r="H101" s="176">
        <f t="shared" si="16"/>
        <v>1.2691282083560856E-3</v>
      </c>
    </row>
    <row r="102" spans="1:8" x14ac:dyDescent="0.25">
      <c r="A102" s="847" t="s">
        <v>843</v>
      </c>
      <c r="B102" s="829">
        <f>SUM(B103:B104)</f>
        <v>3.9266559000000001</v>
      </c>
      <c r="C102" s="859">
        <f>SUM(C103:C104)</f>
        <v>7.7741199999999999</v>
      </c>
      <c r="D102" s="830">
        <f t="shared" si="13"/>
        <v>0.97983225369964289</v>
      </c>
      <c r="E102" s="1103">
        <f>SUM(E103:E104)</f>
        <v>28.847666800000002</v>
      </c>
      <c r="F102" s="858">
        <f>SUM(F103:F104)</f>
        <v>29.110292000000001</v>
      </c>
      <c r="G102" s="832">
        <f t="shared" si="14"/>
        <v>9.1038627775608758E-3</v>
      </c>
      <c r="H102" s="860">
        <f>SUM(H103:H104)</f>
        <v>1</v>
      </c>
    </row>
    <row r="103" spans="1:8" x14ac:dyDescent="0.25">
      <c r="A103" s="835" t="s">
        <v>603</v>
      </c>
      <c r="B103" s="836">
        <v>3.9266559000000001</v>
      </c>
      <c r="C103" s="853">
        <v>2.8652799999999998</v>
      </c>
      <c r="D103" s="834">
        <f>(C103-B103)/B103</f>
        <v>-0.27030020634097329</v>
      </c>
      <c r="E103" s="854">
        <v>28.847666800000002</v>
      </c>
      <c r="F103" s="1104">
        <v>24.201452</v>
      </c>
      <c r="G103" s="175">
        <f>(F103-E103)/E103</f>
        <v>-0.16106033226922886</v>
      </c>
      <c r="H103" s="1105">
        <f>F103/F102</f>
        <v>0.83137098040789148</v>
      </c>
    </row>
    <row r="104" spans="1:8" ht="15.75" thickBot="1" x14ac:dyDescent="0.3">
      <c r="A104" s="861" t="s">
        <v>302</v>
      </c>
      <c r="B104" s="1106">
        <v>0</v>
      </c>
      <c r="C104" s="1107">
        <v>4.9088399999999996</v>
      </c>
      <c r="D104" s="864" t="s">
        <v>245</v>
      </c>
      <c r="E104" s="1108">
        <v>0</v>
      </c>
      <c r="F104" s="1108">
        <v>4.9088399999999996</v>
      </c>
      <c r="G104" s="863" t="s">
        <v>245</v>
      </c>
      <c r="H104" s="1109">
        <f>+F104/F102</f>
        <v>0.16862901959210849</v>
      </c>
    </row>
    <row r="105" spans="1:8" ht="15.75" thickBot="1" x14ac:dyDescent="0.3">
      <c r="A105" s="1110"/>
      <c r="B105" s="862"/>
      <c r="C105" s="862"/>
      <c r="D105" s="863"/>
      <c r="E105" s="1108"/>
      <c r="F105" s="1108"/>
      <c r="G105" s="863"/>
      <c r="H105" s="1111"/>
    </row>
    <row r="106" spans="1:8" ht="68.25" customHeight="1" thickBot="1" x14ac:dyDescent="0.3">
      <c r="A106" s="1014" t="s">
        <v>940</v>
      </c>
      <c r="B106" s="1015"/>
      <c r="C106" s="1015"/>
      <c r="D106" s="1015"/>
      <c r="E106" s="1015"/>
      <c r="F106" s="1015"/>
      <c r="G106" s="1015"/>
      <c r="H106" s="1016"/>
    </row>
  </sheetData>
  <mergeCells count="4">
    <mergeCell ref="A2:I2"/>
    <mergeCell ref="B4:D4"/>
    <mergeCell ref="E4:H4"/>
    <mergeCell ref="A106:H106"/>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26FEB-AC57-47C3-BCD9-67681A257195}">
  <sheetPr>
    <tabColor rgb="FF002060"/>
  </sheetPr>
  <dimension ref="A1:O121"/>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902" bestFit="1" customWidth="1"/>
    <col min="5" max="5" width="11.140625" customWidth="1"/>
    <col min="8" max="8" width="9.140625" customWidth="1"/>
    <col min="9" max="9" width="2.28515625" customWidth="1"/>
    <col min="10" max="10" width="15.42578125" customWidth="1"/>
  </cols>
  <sheetData>
    <row r="1" spans="1:8" x14ac:dyDescent="0.25">
      <c r="A1" s="104" t="s">
        <v>844</v>
      </c>
      <c r="B1" s="808"/>
      <c r="C1" s="808"/>
      <c r="D1" s="866"/>
    </row>
    <row r="2" spans="1:8" ht="15.75" customHeight="1" x14ac:dyDescent="0.25">
      <c r="A2" s="54" t="s">
        <v>845</v>
      </c>
      <c r="B2" s="808"/>
      <c r="C2" s="808"/>
      <c r="D2" s="866"/>
    </row>
    <row r="3" spans="1:8" ht="15.75" thickBot="1" x14ac:dyDescent="0.3">
      <c r="A3" s="72"/>
      <c r="B3" s="867"/>
      <c r="C3" s="867"/>
      <c r="D3" s="866"/>
    </row>
    <row r="4" spans="1:8" ht="15.75" thickBot="1" x14ac:dyDescent="0.3">
      <c r="A4" s="73"/>
      <c r="B4" s="1017" t="s">
        <v>880</v>
      </c>
      <c r="C4" s="1018"/>
      <c r="D4" s="1018"/>
      <c r="E4" s="1017" t="s">
        <v>881</v>
      </c>
      <c r="F4" s="1018"/>
      <c r="G4" s="1018"/>
      <c r="H4" s="1019"/>
    </row>
    <row r="5" spans="1:8" ht="15.75" thickBot="1" x14ac:dyDescent="0.3">
      <c r="A5" s="868" t="s">
        <v>846</v>
      </c>
      <c r="B5" s="825">
        <v>2024</v>
      </c>
      <c r="C5" s="823">
        <v>2025</v>
      </c>
      <c r="D5" s="869" t="s">
        <v>274</v>
      </c>
      <c r="E5" s="825">
        <v>2024</v>
      </c>
      <c r="F5" s="823">
        <v>2025</v>
      </c>
      <c r="G5" s="826" t="s">
        <v>274</v>
      </c>
      <c r="H5" s="870" t="s">
        <v>276</v>
      </c>
    </row>
    <row r="6" spans="1:8" x14ac:dyDescent="0.25">
      <c r="A6" s="871" t="s">
        <v>847</v>
      </c>
      <c r="B6" s="872">
        <f>+SUM(B7:B21)</f>
        <v>246671.20287211897</v>
      </c>
      <c r="C6" s="873">
        <f>+SUM(C7:C21)</f>
        <v>242739.65998500001</v>
      </c>
      <c r="D6" s="874">
        <f>(C6-B6)/B6</f>
        <v>-1.5938394272789043E-2</v>
      </c>
      <c r="E6" s="872">
        <f>+SUM(E7:E21)</f>
        <v>1761203.1762706642</v>
      </c>
      <c r="F6" s="873">
        <f>+SUM(F7:F21)</f>
        <v>1807405.8757616121</v>
      </c>
      <c r="G6" s="874">
        <f>(F6-E6)/E6</f>
        <v>2.6233599912522179E-2</v>
      </c>
      <c r="H6" s="875">
        <f>SUM(H7:H21)</f>
        <v>0.99999999999999989</v>
      </c>
    </row>
    <row r="7" spans="1:8" x14ac:dyDescent="0.25">
      <c r="A7" s="876" t="s">
        <v>253</v>
      </c>
      <c r="B7" s="177">
        <v>37502.545092779998</v>
      </c>
      <c r="C7" s="867">
        <v>42436.638175</v>
      </c>
      <c r="D7" s="877">
        <f t="shared" ref="D7:D73" si="0">+C7/B7-1</f>
        <v>0.13156688619434309</v>
      </c>
      <c r="E7" s="177">
        <v>306275.62187138025</v>
      </c>
      <c r="F7" s="867">
        <v>324551.65974934667</v>
      </c>
      <c r="G7" s="877">
        <f t="shared" ref="G7:G74" si="1">+F7/E7-1</f>
        <v>5.9671866034579191E-2</v>
      </c>
      <c r="H7" s="878">
        <f t="shared" ref="H7:H21" si="2">(F7/$F$6)</f>
        <v>0.17956766883508429</v>
      </c>
    </row>
    <row r="8" spans="1:8" x14ac:dyDescent="0.25">
      <c r="A8" s="876" t="s">
        <v>306</v>
      </c>
      <c r="B8" s="177">
        <v>32951.533148000002</v>
      </c>
      <c r="C8" s="867">
        <v>30365.966475000001</v>
      </c>
      <c r="D8" s="877">
        <f t="shared" si="0"/>
        <v>-7.8465747295795585E-2</v>
      </c>
      <c r="E8" s="177">
        <v>183375.67385999998</v>
      </c>
      <c r="F8" s="867">
        <v>278883.91931500001</v>
      </c>
      <c r="G8" s="877">
        <f t="shared" si="1"/>
        <v>0.52083378042780515</v>
      </c>
      <c r="H8" s="878">
        <f t="shared" si="2"/>
        <v>0.15430065988774258</v>
      </c>
    </row>
    <row r="9" spans="1:8" x14ac:dyDescent="0.25">
      <c r="A9" s="876" t="s">
        <v>249</v>
      </c>
      <c r="B9" s="177">
        <v>40887.194878889997</v>
      </c>
      <c r="C9" s="867">
        <v>37073.120624999996</v>
      </c>
      <c r="D9" s="877">
        <f t="shared" si="0"/>
        <v>-9.3282854575558183E-2</v>
      </c>
      <c r="E9" s="177">
        <v>306311.60355889</v>
      </c>
      <c r="F9" s="867">
        <v>272605.88754571002</v>
      </c>
      <c r="G9" s="877">
        <f t="shared" si="1"/>
        <v>-0.11003734635439588</v>
      </c>
      <c r="H9" s="878">
        <f t="shared" si="2"/>
        <v>0.15082715576037301</v>
      </c>
    </row>
    <row r="10" spans="1:8" x14ac:dyDescent="0.25">
      <c r="A10" s="879" t="s">
        <v>259</v>
      </c>
      <c r="B10" s="880">
        <v>43769.022985840005</v>
      </c>
      <c r="C10" s="881">
        <v>37980.213434999991</v>
      </c>
      <c r="D10" s="877">
        <f t="shared" si="0"/>
        <v>-0.13225813956854349</v>
      </c>
      <c r="E10" s="177">
        <v>309386.75973931997</v>
      </c>
      <c r="F10" s="867">
        <v>236365.75036470997</v>
      </c>
      <c r="G10" s="877">
        <f t="shared" si="1"/>
        <v>-0.23601853368300352</v>
      </c>
      <c r="H10" s="878">
        <f t="shared" si="2"/>
        <v>0.13077624319723383</v>
      </c>
    </row>
    <row r="11" spans="1:8" x14ac:dyDescent="0.25">
      <c r="A11" s="326" t="s">
        <v>247</v>
      </c>
      <c r="B11" s="880">
        <v>20477.074576854</v>
      </c>
      <c r="C11" s="882">
        <v>22359.044447999997</v>
      </c>
      <c r="D11" s="877">
        <f t="shared" si="0"/>
        <v>9.1906188263496169E-2</v>
      </c>
      <c r="E11" s="177">
        <v>121807.321808384</v>
      </c>
      <c r="F11" s="883">
        <v>166044.70360564301</v>
      </c>
      <c r="G11" s="877">
        <f t="shared" si="1"/>
        <v>0.36317506321047888</v>
      </c>
      <c r="H11" s="878">
        <f t="shared" si="2"/>
        <v>9.186907369971585E-2</v>
      </c>
    </row>
    <row r="12" spans="1:8" x14ac:dyDescent="0.25">
      <c r="A12" s="326" t="s">
        <v>258</v>
      </c>
      <c r="B12" s="880">
        <v>22296.435611935998</v>
      </c>
      <c r="C12" s="882">
        <v>19035.561839999998</v>
      </c>
      <c r="D12" s="877">
        <f t="shared" si="0"/>
        <v>-0.14625089986088846</v>
      </c>
      <c r="E12" s="177">
        <v>168432.32752042302</v>
      </c>
      <c r="F12" s="883">
        <v>164370.91681822803</v>
      </c>
      <c r="G12" s="877">
        <f t="shared" si="1"/>
        <v>-2.411301180708636E-2</v>
      </c>
      <c r="H12" s="878">
        <f t="shared" si="2"/>
        <v>9.0943002356327268E-2</v>
      </c>
    </row>
    <row r="13" spans="1:8" x14ac:dyDescent="0.25">
      <c r="A13" s="326" t="s">
        <v>267</v>
      </c>
      <c r="B13" s="880">
        <v>20902.22741584</v>
      </c>
      <c r="C13" s="882">
        <v>22864.848853</v>
      </c>
      <c r="D13" s="877">
        <f t="shared" si="0"/>
        <v>9.3895325034723198E-2</v>
      </c>
      <c r="E13" s="177">
        <v>150633.58690838001</v>
      </c>
      <c r="F13" s="883">
        <v>131458.85729155</v>
      </c>
      <c r="G13" s="877">
        <f t="shared" si="1"/>
        <v>-0.12729385265513637</v>
      </c>
      <c r="H13" s="878">
        <f t="shared" si="2"/>
        <v>7.2733445793494125E-2</v>
      </c>
    </row>
    <row r="14" spans="1:8" x14ac:dyDescent="0.25">
      <c r="A14" s="326" t="s">
        <v>255</v>
      </c>
      <c r="B14" s="880">
        <v>14482.42870072</v>
      </c>
      <c r="C14" s="882">
        <v>17059.122829</v>
      </c>
      <c r="D14" s="877">
        <f t="shared" si="0"/>
        <v>0.17791864759202292</v>
      </c>
      <c r="E14" s="177">
        <v>112594.14178236999</v>
      </c>
      <c r="F14" s="883">
        <v>129835.16551971011</v>
      </c>
      <c r="G14" s="877">
        <f t="shared" si="1"/>
        <v>0.15312540656568796</v>
      </c>
      <c r="H14" s="878">
        <f t="shared" si="2"/>
        <v>7.1835090978112276E-2</v>
      </c>
    </row>
    <row r="15" spans="1:8" x14ac:dyDescent="0.25">
      <c r="A15" s="326" t="s">
        <v>268</v>
      </c>
      <c r="B15" s="880">
        <v>5713.1920389890001</v>
      </c>
      <c r="C15" s="882">
        <v>5774.8386319999981</v>
      </c>
      <c r="D15" s="877">
        <f t="shared" si="0"/>
        <v>1.0790218951209463E-2</v>
      </c>
      <c r="E15" s="177">
        <v>44610.785400383</v>
      </c>
      <c r="F15" s="883">
        <v>40549.420086434999</v>
      </c>
      <c r="G15" s="877">
        <f t="shared" si="1"/>
        <v>-9.1039986799092198E-2</v>
      </c>
      <c r="H15" s="878">
        <f t="shared" si="2"/>
        <v>2.2435148978005904E-2</v>
      </c>
    </row>
    <row r="16" spans="1:8" x14ac:dyDescent="0.25">
      <c r="A16" s="326" t="s">
        <v>248</v>
      </c>
      <c r="B16" s="880">
        <v>4017.0296402200001</v>
      </c>
      <c r="C16" s="882">
        <v>4007.6283800000006</v>
      </c>
      <c r="D16" s="877">
        <f t="shared" si="0"/>
        <v>-2.3403512201828347E-3</v>
      </c>
      <c r="E16" s="177">
        <v>30439.264320670001</v>
      </c>
      <c r="F16" s="883">
        <v>31761.048617304004</v>
      </c>
      <c r="G16" s="877">
        <f t="shared" si="1"/>
        <v>4.3423661055317808E-2</v>
      </c>
      <c r="H16" s="878">
        <f t="shared" si="2"/>
        <v>1.7572726216749962E-2</v>
      </c>
    </row>
    <row r="17" spans="1:8" x14ac:dyDescent="0.25">
      <c r="A17" s="326" t="s">
        <v>250</v>
      </c>
      <c r="B17" s="880">
        <v>2029.4991889999999</v>
      </c>
      <c r="C17" s="881">
        <v>1910.65203</v>
      </c>
      <c r="D17" s="877">
        <f t="shared" si="0"/>
        <v>-5.8559845524530529E-2</v>
      </c>
      <c r="E17" s="177">
        <v>14147.404027999999</v>
      </c>
      <c r="F17" s="867">
        <v>16586.042085000001</v>
      </c>
      <c r="G17" s="877">
        <f t="shared" si="1"/>
        <v>0.17237353596274918</v>
      </c>
      <c r="H17" s="878">
        <f t="shared" si="2"/>
        <v>9.1767113891952495E-3</v>
      </c>
    </row>
    <row r="18" spans="1:8" x14ac:dyDescent="0.25">
      <c r="A18" s="326" t="s">
        <v>266</v>
      </c>
      <c r="B18" s="880">
        <v>1386.9450556000002</v>
      </c>
      <c r="C18" s="882">
        <v>1578.1834800000001</v>
      </c>
      <c r="D18" s="877">
        <f t="shared" si="0"/>
        <v>0.13788464339509776</v>
      </c>
      <c r="E18" s="177">
        <v>10851.275254683998</v>
      </c>
      <c r="F18" s="883">
        <v>12112.651941885</v>
      </c>
      <c r="G18" s="877">
        <f t="shared" si="1"/>
        <v>0.11624225333852101</v>
      </c>
      <c r="H18" s="878">
        <f t="shared" si="2"/>
        <v>6.7016778601435723E-3</v>
      </c>
    </row>
    <row r="19" spans="1:8" x14ac:dyDescent="0.25">
      <c r="A19" s="326" t="s">
        <v>265</v>
      </c>
      <c r="B19" s="880">
        <v>219.34568159999998</v>
      </c>
      <c r="C19" s="882">
        <v>194.88461699999999</v>
      </c>
      <c r="D19" s="877">
        <f t="shared" si="0"/>
        <v>-0.1115183322578801</v>
      </c>
      <c r="E19" s="177">
        <v>1430.5429685000001</v>
      </c>
      <c r="F19" s="883">
        <v>1236.5427135</v>
      </c>
      <c r="G19" s="877">
        <f t="shared" si="1"/>
        <v>-0.13561302195866209</v>
      </c>
      <c r="H19" s="878">
        <f t="shared" si="2"/>
        <v>6.8415331059988973E-4</v>
      </c>
    </row>
    <row r="20" spans="1:8" x14ac:dyDescent="0.25">
      <c r="A20" s="326" t="s">
        <v>260</v>
      </c>
      <c r="B20" s="880">
        <v>0</v>
      </c>
      <c r="C20" s="882">
        <v>48.008470000000003</v>
      </c>
      <c r="D20" s="877" t="s">
        <v>245</v>
      </c>
      <c r="E20" s="177">
        <v>630.25488529999996</v>
      </c>
      <c r="F20" s="883">
        <v>749.53787729999999</v>
      </c>
      <c r="G20" s="877">
        <f t="shared" si="1"/>
        <v>0.18926151114754397</v>
      </c>
      <c r="H20" s="884">
        <f t="shared" si="2"/>
        <v>4.1470368518313944E-4</v>
      </c>
    </row>
    <row r="21" spans="1:8" ht="15.75" thickBot="1" x14ac:dyDescent="0.3">
      <c r="A21" s="326" t="s">
        <v>263</v>
      </c>
      <c r="B21" s="880">
        <v>36.728855850000002</v>
      </c>
      <c r="C21" s="882">
        <v>50.947696000000001</v>
      </c>
      <c r="D21" s="877">
        <f t="shared" si="0"/>
        <v>0.38712995057808208</v>
      </c>
      <c r="E21" s="177">
        <v>276.61236398</v>
      </c>
      <c r="F21" s="883">
        <v>293.77223028999998</v>
      </c>
      <c r="G21" s="877">
        <f t="shared" si="1"/>
        <v>6.2035789229004656E-2</v>
      </c>
      <c r="H21" s="884">
        <f t="shared" si="2"/>
        <v>1.6253805203892514E-4</v>
      </c>
    </row>
    <row r="22" spans="1:8" x14ac:dyDescent="0.25">
      <c r="A22" s="871" t="s">
        <v>848</v>
      </c>
      <c r="B22" s="885">
        <f>+SUM(B23:B39)</f>
        <v>8966756.8121961243</v>
      </c>
      <c r="C22" s="886">
        <f>+SUM(C23:C39)</f>
        <v>9693299.9348070007</v>
      </c>
      <c r="D22" s="874">
        <f>+C22/B22-1</f>
        <v>8.1026299455636996E-2</v>
      </c>
      <c r="E22" s="885">
        <f>+SUM(E23:E39)</f>
        <v>70962593.318637103</v>
      </c>
      <c r="F22" s="886">
        <f>+SUM(F23:F39)</f>
        <v>69980954.661192879</v>
      </c>
      <c r="G22" s="874">
        <f>+F22/E22-1</f>
        <v>-1.383318466162109E-2</v>
      </c>
      <c r="H22" s="875">
        <f>SUM(H23:H39)</f>
        <v>1.0000000000000002</v>
      </c>
    </row>
    <row r="23" spans="1:8" x14ac:dyDescent="0.25">
      <c r="A23" s="876" t="s">
        <v>262</v>
      </c>
      <c r="B23" s="887">
        <v>2822682.9637202197</v>
      </c>
      <c r="C23" s="883">
        <v>2647349.4032339999</v>
      </c>
      <c r="D23" s="877">
        <f t="shared" si="0"/>
        <v>-6.2115924012640433E-2</v>
      </c>
      <c r="E23" s="887">
        <v>23867426.764241178</v>
      </c>
      <c r="F23" s="883">
        <v>19436970.190815199</v>
      </c>
      <c r="G23" s="877">
        <f t="shared" si="1"/>
        <v>-0.18562774350118916</v>
      </c>
      <c r="H23" s="878">
        <f t="shared" ref="H23:H39" si="3">(F23/$F$22)</f>
        <v>0.27774657097659949</v>
      </c>
    </row>
    <row r="24" spans="1:8" x14ac:dyDescent="0.25">
      <c r="A24" s="876" t="s">
        <v>250</v>
      </c>
      <c r="B24" s="887">
        <v>1741970.6125079999</v>
      </c>
      <c r="C24" s="883">
        <v>2449984.2037200001</v>
      </c>
      <c r="D24" s="877">
        <f t="shared" si="0"/>
        <v>0.40644405027742603</v>
      </c>
      <c r="E24" s="887">
        <v>12747860.626024</v>
      </c>
      <c r="F24" s="883">
        <v>17125249.172775</v>
      </c>
      <c r="G24" s="877">
        <f t="shared" si="1"/>
        <v>0.34338220938930109</v>
      </c>
      <c r="H24" s="878">
        <f t="shared" si="3"/>
        <v>0.24471299735314425</v>
      </c>
    </row>
    <row r="25" spans="1:8" x14ac:dyDescent="0.25">
      <c r="A25" s="876" t="s">
        <v>249</v>
      </c>
      <c r="B25" s="887">
        <v>2052485.2304740311</v>
      </c>
      <c r="C25" s="883">
        <v>2003282.3655030001</v>
      </c>
      <c r="D25" s="877">
        <f t="shared" si="0"/>
        <v>-2.3972335703320691E-2</v>
      </c>
      <c r="E25" s="887">
        <v>15325467.927217133</v>
      </c>
      <c r="F25" s="882">
        <v>15222301.178139957</v>
      </c>
      <c r="G25" s="877">
        <f t="shared" si="1"/>
        <v>-6.7317193554631283E-3</v>
      </c>
      <c r="H25" s="878">
        <f t="shared" si="3"/>
        <v>0.21752062760271698</v>
      </c>
    </row>
    <row r="26" spans="1:8" x14ac:dyDescent="0.25">
      <c r="A26" s="876" t="s">
        <v>263</v>
      </c>
      <c r="B26" s="888">
        <v>757170.93281863781</v>
      </c>
      <c r="C26" s="882">
        <v>772972.42964999995</v>
      </c>
      <c r="D26" s="877">
        <f t="shared" si="0"/>
        <v>2.0869127625567474E-2</v>
      </c>
      <c r="E26" s="887">
        <v>5725869.2346200952</v>
      </c>
      <c r="F26" s="883">
        <v>5679865.6159001021</v>
      </c>
      <c r="G26" s="877">
        <f t="shared" si="1"/>
        <v>-8.0343467227375065E-3</v>
      </c>
      <c r="H26" s="878">
        <f t="shared" si="3"/>
        <v>8.1163019901610539E-2</v>
      </c>
    </row>
    <row r="27" spans="1:8" x14ac:dyDescent="0.25">
      <c r="A27" s="876" t="s">
        <v>248</v>
      </c>
      <c r="B27" s="888">
        <v>342625.43981427007</v>
      </c>
      <c r="C27" s="882">
        <v>399484.63536300004</v>
      </c>
      <c r="D27" s="877">
        <f t="shared" si="0"/>
        <v>0.16595147044408654</v>
      </c>
      <c r="E27" s="887">
        <v>2968994.6315039126</v>
      </c>
      <c r="F27" s="882">
        <v>3105431.077897042</v>
      </c>
      <c r="G27" s="877">
        <f t="shared" si="1"/>
        <v>4.5953753147751186E-2</v>
      </c>
      <c r="H27" s="878">
        <f t="shared" si="3"/>
        <v>4.4375374599156796E-2</v>
      </c>
    </row>
    <row r="28" spans="1:8" x14ac:dyDescent="0.25">
      <c r="A28" s="876" t="s">
        <v>260</v>
      </c>
      <c r="B28" s="888">
        <v>255836.84635998664</v>
      </c>
      <c r="C28" s="882">
        <v>194855.56497500007</v>
      </c>
      <c r="D28" s="877">
        <f t="shared" si="0"/>
        <v>-0.2383600417712316</v>
      </c>
      <c r="E28" s="887">
        <v>2328518.2533418923</v>
      </c>
      <c r="F28" s="883">
        <v>1788252.8685038066</v>
      </c>
      <c r="G28" s="877">
        <f t="shared" si="1"/>
        <v>-0.23202110787093722</v>
      </c>
      <c r="H28" s="884">
        <f t="shared" si="3"/>
        <v>2.5553422029772073E-2</v>
      </c>
    </row>
    <row r="29" spans="1:8" x14ac:dyDescent="0.25">
      <c r="A29" s="876" t="s">
        <v>267</v>
      </c>
      <c r="B29" s="888">
        <v>361298.26027099998</v>
      </c>
      <c r="C29" s="882">
        <v>519524.09774499998</v>
      </c>
      <c r="D29" s="877">
        <f t="shared" si="0"/>
        <v>0.43793689279134385</v>
      </c>
      <c r="E29" s="887">
        <v>2992958.1154340003</v>
      </c>
      <c r="F29" s="883">
        <v>1786225.264072</v>
      </c>
      <c r="G29" s="877">
        <f t="shared" si="1"/>
        <v>-0.40319069122255835</v>
      </c>
      <c r="H29" s="884">
        <f t="shared" si="3"/>
        <v>2.5524448369129357E-2</v>
      </c>
    </row>
    <row r="30" spans="1:8" x14ac:dyDescent="0.25">
      <c r="A30" s="876" t="s">
        <v>306</v>
      </c>
      <c r="B30" s="888">
        <v>186092.63193052</v>
      </c>
      <c r="C30" s="882">
        <v>184134.46658100002</v>
      </c>
      <c r="D30" s="877">
        <f t="shared" si="0"/>
        <v>-1.052253025391725E-2</v>
      </c>
      <c r="E30" s="887">
        <v>1043610.7563505201</v>
      </c>
      <c r="F30" s="883">
        <v>1734424.78568518</v>
      </c>
      <c r="G30" s="877">
        <f t="shared" si="1"/>
        <v>0.66194606095324149</v>
      </c>
      <c r="H30" s="878">
        <f t="shared" si="3"/>
        <v>2.4784240141939431E-2</v>
      </c>
    </row>
    <row r="31" spans="1:8" x14ac:dyDescent="0.25">
      <c r="A31" s="876" t="s">
        <v>258</v>
      </c>
      <c r="B31" s="888">
        <v>87279.232647684505</v>
      </c>
      <c r="C31" s="882">
        <v>132815.15199000001</v>
      </c>
      <c r="D31" s="877">
        <f t="shared" si="0"/>
        <v>0.52172685255068596</v>
      </c>
      <c r="E31" s="887">
        <v>1202327.0823332635</v>
      </c>
      <c r="F31" s="883">
        <v>1119356.6314145071</v>
      </c>
      <c r="G31" s="877">
        <f t="shared" si="1"/>
        <v>-6.9008219259057202E-2</v>
      </c>
      <c r="H31" s="878">
        <f t="shared" si="3"/>
        <v>1.5995160923908246E-2</v>
      </c>
    </row>
    <row r="32" spans="1:8" x14ac:dyDescent="0.25">
      <c r="A32" s="876" t="s">
        <v>268</v>
      </c>
      <c r="B32" s="888">
        <v>141333.17505860003</v>
      </c>
      <c r="C32" s="882">
        <v>164472.31717699999</v>
      </c>
      <c r="D32" s="877">
        <f t="shared" si="0"/>
        <v>0.16372052852280383</v>
      </c>
      <c r="E32" s="887">
        <v>990123.44339459995</v>
      </c>
      <c r="F32" s="883">
        <v>1082074.5726883002</v>
      </c>
      <c r="G32" s="877">
        <f t="shared" si="1"/>
        <v>9.2868348797448208E-2</v>
      </c>
      <c r="H32" s="878">
        <f t="shared" si="3"/>
        <v>1.5462415137476711E-2</v>
      </c>
    </row>
    <row r="33" spans="1:8" x14ac:dyDescent="0.25">
      <c r="A33" s="876" t="s">
        <v>307</v>
      </c>
      <c r="B33" s="888">
        <v>106944.5489588857</v>
      </c>
      <c r="C33" s="882">
        <v>121145.59437799998</v>
      </c>
      <c r="D33" s="877">
        <f t="shared" si="0"/>
        <v>0.13278886635515952</v>
      </c>
      <c r="E33" s="887">
        <v>807152.55426586664</v>
      </c>
      <c r="F33" s="883">
        <v>833178.10508851265</v>
      </c>
      <c r="G33" s="877">
        <f t="shared" si="1"/>
        <v>3.2243657887345956E-2</v>
      </c>
      <c r="H33" s="878">
        <f t="shared" si="3"/>
        <v>1.1905783639595614E-2</v>
      </c>
    </row>
    <row r="34" spans="1:8" x14ac:dyDescent="0.25">
      <c r="A34" s="876" t="s">
        <v>266</v>
      </c>
      <c r="B34" s="888">
        <v>49440.377826290001</v>
      </c>
      <c r="C34" s="882">
        <v>26417.311440000001</v>
      </c>
      <c r="D34" s="877">
        <f t="shared" si="0"/>
        <v>-0.4656733503773397</v>
      </c>
      <c r="E34" s="887">
        <v>473915.29981229</v>
      </c>
      <c r="F34" s="883">
        <v>448229.52979985304</v>
      </c>
      <c r="G34" s="877">
        <f t="shared" si="1"/>
        <v>-5.4199073173224588E-2</v>
      </c>
      <c r="H34" s="878">
        <f t="shared" si="3"/>
        <v>6.4050216515324776E-3</v>
      </c>
    </row>
    <row r="35" spans="1:8" x14ac:dyDescent="0.25">
      <c r="A35" s="876" t="s">
        <v>255</v>
      </c>
      <c r="B35" s="888">
        <v>40675.4211</v>
      </c>
      <c r="C35" s="882">
        <v>49028.539190000003</v>
      </c>
      <c r="D35" s="877">
        <f t="shared" si="0"/>
        <v>0.20536033467149539</v>
      </c>
      <c r="E35" s="887">
        <v>327534.79874</v>
      </c>
      <c r="F35" s="883">
        <v>321873.36566000001</v>
      </c>
      <c r="G35" s="877">
        <f t="shared" si="1"/>
        <v>-1.7284981937122579E-2</v>
      </c>
      <c r="H35" s="878">
        <f t="shared" si="3"/>
        <v>4.5994423371090581E-3</v>
      </c>
    </row>
    <row r="36" spans="1:8" x14ac:dyDescent="0.25">
      <c r="A36" s="876" t="s">
        <v>252</v>
      </c>
      <c r="B36" s="888">
        <v>6122.5155479959994</v>
      </c>
      <c r="C36" s="882">
        <v>12155.025680999999</v>
      </c>
      <c r="D36" s="877">
        <f t="shared" si="0"/>
        <v>0.98529927538992368</v>
      </c>
      <c r="E36" s="887">
        <v>36649.506378351201</v>
      </c>
      <c r="F36" s="883">
        <v>180889.74834343005</v>
      </c>
      <c r="G36" s="877">
        <f t="shared" si="1"/>
        <v>3.9356667038299129</v>
      </c>
      <c r="H36" s="878">
        <f t="shared" si="3"/>
        <v>2.5848425363614014E-3</v>
      </c>
    </row>
    <row r="37" spans="1:8" x14ac:dyDescent="0.25">
      <c r="A37" s="876" t="s">
        <v>253</v>
      </c>
      <c r="B37" s="888">
        <v>13653.55632</v>
      </c>
      <c r="C37" s="882">
        <v>13324.33056</v>
      </c>
      <c r="D37" s="877">
        <f t="shared" si="0"/>
        <v>-2.4112821032403309E-2</v>
      </c>
      <c r="E37" s="887">
        <v>96031.86967</v>
      </c>
      <c r="F37" s="883">
        <v>98073.77178000001</v>
      </c>
      <c r="G37" s="877">
        <f t="shared" si="1"/>
        <v>2.1262754927262373E-2</v>
      </c>
      <c r="H37" s="878">
        <f t="shared" si="3"/>
        <v>1.4014351798259431E-3</v>
      </c>
    </row>
    <row r="38" spans="1:8" x14ac:dyDescent="0.25">
      <c r="A38" s="876" t="s">
        <v>259</v>
      </c>
      <c r="B38" s="888">
        <v>1145.0668400000002</v>
      </c>
      <c r="C38" s="882">
        <v>864.23101999999994</v>
      </c>
      <c r="D38" s="877">
        <f t="shared" si="0"/>
        <v>-0.24525714149577527</v>
      </c>
      <c r="E38" s="887">
        <v>28152.455309999998</v>
      </c>
      <c r="F38" s="883">
        <v>9572.1552900000006</v>
      </c>
      <c r="G38" s="877">
        <f t="shared" si="1"/>
        <v>-0.65998861610483095</v>
      </c>
      <c r="H38" s="884">
        <f t="shared" si="3"/>
        <v>1.3678229078672641E-4</v>
      </c>
    </row>
    <row r="39" spans="1:8" ht="15.75" thickBot="1" x14ac:dyDescent="0.3">
      <c r="A39" s="876" t="s">
        <v>247</v>
      </c>
      <c r="B39" s="880">
        <v>0</v>
      </c>
      <c r="C39" s="882">
        <v>1490.2666000000002</v>
      </c>
      <c r="D39" s="877" t="s">
        <v>245</v>
      </c>
      <c r="E39" s="177">
        <v>0</v>
      </c>
      <c r="F39" s="883">
        <v>8986.6273400000009</v>
      </c>
      <c r="G39" s="877" t="s">
        <v>245</v>
      </c>
      <c r="H39" s="889">
        <f t="shared" si="3"/>
        <v>1.2841532933507451E-4</v>
      </c>
    </row>
    <row r="40" spans="1:8" x14ac:dyDescent="0.25">
      <c r="A40" s="871" t="s">
        <v>849</v>
      </c>
      <c r="B40" s="885">
        <f>+SUM(B41:B52)</f>
        <v>113486.31276100798</v>
      </c>
      <c r="C40" s="886">
        <f>+SUM(C41:C52)</f>
        <v>146679.88339200002</v>
      </c>
      <c r="D40" s="874">
        <f t="shared" si="0"/>
        <v>0.29248963882450507</v>
      </c>
      <c r="E40" s="885">
        <f>+SUM(E41:E52)</f>
        <v>849811.55569918314</v>
      </c>
      <c r="F40" s="886">
        <f>+SUM(F41:F52)</f>
        <v>987055.14752940659</v>
      </c>
      <c r="G40" s="874">
        <f t="shared" si="1"/>
        <v>0.16149885337497705</v>
      </c>
      <c r="H40" s="875">
        <f>SUM(H41:H52)</f>
        <v>1</v>
      </c>
    </row>
    <row r="41" spans="1:8" x14ac:dyDescent="0.25">
      <c r="A41" s="876" t="s">
        <v>259</v>
      </c>
      <c r="B41" s="887">
        <v>38005.962511119993</v>
      </c>
      <c r="C41" s="883">
        <v>63013.02296100001</v>
      </c>
      <c r="D41" s="877">
        <f t="shared" si="0"/>
        <v>0.65797729612987199</v>
      </c>
      <c r="E41" s="887">
        <v>246594.06588643999</v>
      </c>
      <c r="F41" s="883">
        <v>403637.53625304997</v>
      </c>
      <c r="G41" s="877">
        <f t="shared" si="1"/>
        <v>0.6368501602099812</v>
      </c>
      <c r="H41" s="890">
        <f t="shared" ref="H41:H52" si="4">(F41/$F$40)</f>
        <v>0.40893108886909957</v>
      </c>
    </row>
    <row r="42" spans="1:8" x14ac:dyDescent="0.25">
      <c r="A42" s="326" t="s">
        <v>247</v>
      </c>
      <c r="B42" s="887">
        <v>18622.832923394002</v>
      </c>
      <c r="C42" s="883">
        <v>20386.772971000002</v>
      </c>
      <c r="D42" s="877">
        <f t="shared" si="0"/>
        <v>9.471921134996264E-2</v>
      </c>
      <c r="E42" s="887">
        <v>146427.359187108</v>
      </c>
      <c r="F42" s="883">
        <v>155413.16861817599</v>
      </c>
      <c r="G42" s="877">
        <f t="shared" si="1"/>
        <v>6.1367011472123423E-2</v>
      </c>
      <c r="H42" s="890">
        <f t="shared" si="4"/>
        <v>0.1574513531560767</v>
      </c>
    </row>
    <row r="43" spans="1:8" x14ac:dyDescent="0.25">
      <c r="A43" s="876" t="s">
        <v>248</v>
      </c>
      <c r="B43" s="887">
        <v>14619.576088139998</v>
      </c>
      <c r="C43" s="883">
        <v>17700.497828</v>
      </c>
      <c r="D43" s="877">
        <f t="shared" si="0"/>
        <v>0.2107394716020099</v>
      </c>
      <c r="E43" s="887">
        <v>105768.19261520001</v>
      </c>
      <c r="F43" s="883">
        <v>118820.95693315999</v>
      </c>
      <c r="G43" s="877">
        <f t="shared" si="1"/>
        <v>0.12340916484644704</v>
      </c>
      <c r="H43" s="890">
        <f t="shared" si="4"/>
        <v>0.12037924854611029</v>
      </c>
    </row>
    <row r="44" spans="1:8" x14ac:dyDescent="0.25">
      <c r="A44" s="326" t="s">
        <v>268</v>
      </c>
      <c r="B44" s="888">
        <v>13632.701430054</v>
      </c>
      <c r="C44" s="882">
        <v>15264.366352999999</v>
      </c>
      <c r="D44" s="877">
        <f t="shared" si="0"/>
        <v>0.11968757119178952</v>
      </c>
      <c r="E44" s="887">
        <v>107632.31463789502</v>
      </c>
      <c r="F44" s="883">
        <v>112715.428758444</v>
      </c>
      <c r="G44" s="877">
        <f t="shared" si="1"/>
        <v>4.722665435236606E-2</v>
      </c>
      <c r="H44" s="890">
        <f t="shared" si="4"/>
        <v>0.11419364869386485</v>
      </c>
    </row>
    <row r="45" spans="1:8" x14ac:dyDescent="0.25">
      <c r="A45" s="326" t="s">
        <v>255</v>
      </c>
      <c r="B45" s="888">
        <v>16089.190742999999</v>
      </c>
      <c r="C45" s="882">
        <v>17664.494054999999</v>
      </c>
      <c r="D45" s="877">
        <f t="shared" si="0"/>
        <v>9.7910661708412894E-2</v>
      </c>
      <c r="E45" s="887">
        <v>139723.11145500001</v>
      </c>
      <c r="F45" s="883">
        <v>101468.301833</v>
      </c>
      <c r="G45" s="877">
        <f t="shared" si="1"/>
        <v>-0.27379013553044551</v>
      </c>
      <c r="H45" s="890">
        <f t="shared" si="4"/>
        <v>0.10279901998077269</v>
      </c>
    </row>
    <row r="46" spans="1:8" x14ac:dyDescent="0.25">
      <c r="A46" s="326" t="s">
        <v>265</v>
      </c>
      <c r="B46" s="888">
        <v>4324.1322072000003</v>
      </c>
      <c r="C46" s="882">
        <v>4161.1805770000001</v>
      </c>
      <c r="D46" s="877">
        <f t="shared" si="0"/>
        <v>-3.7684238684625226E-2</v>
      </c>
      <c r="E46" s="887">
        <v>36042.992129499995</v>
      </c>
      <c r="F46" s="883">
        <v>33440.899076900001</v>
      </c>
      <c r="G46" s="877">
        <f t="shared" si="1"/>
        <v>-7.2194146458508524E-2</v>
      </c>
      <c r="H46" s="890">
        <f t="shared" si="4"/>
        <v>3.3879463736755114E-2</v>
      </c>
    </row>
    <row r="47" spans="1:8" x14ac:dyDescent="0.25">
      <c r="A47" s="326" t="s">
        <v>263</v>
      </c>
      <c r="B47" s="888">
        <v>4204.3219264999998</v>
      </c>
      <c r="C47" s="882">
        <v>4755.6097840000002</v>
      </c>
      <c r="D47" s="877">
        <f t="shared" si="0"/>
        <v>0.13112408305967538</v>
      </c>
      <c r="E47" s="887">
        <v>33582.620240540004</v>
      </c>
      <c r="F47" s="883">
        <v>30671.093681509999</v>
      </c>
      <c r="G47" s="877">
        <f t="shared" si="1"/>
        <v>-8.6697420813974801E-2</v>
      </c>
      <c r="H47" s="890">
        <f t="shared" si="4"/>
        <v>3.1073333398118203E-2</v>
      </c>
    </row>
    <row r="48" spans="1:8" x14ac:dyDescent="0.25">
      <c r="A48" s="326" t="s">
        <v>249</v>
      </c>
      <c r="B48" s="888">
        <v>2189.9963593000002</v>
      </c>
      <c r="C48" s="882">
        <v>2137.1456789999997</v>
      </c>
      <c r="D48" s="877">
        <f t="shared" si="0"/>
        <v>-2.4132770849396912E-2</v>
      </c>
      <c r="E48" s="887">
        <v>20244.623212799997</v>
      </c>
      <c r="F48" s="883">
        <v>18838.178276500003</v>
      </c>
      <c r="G48" s="877">
        <f t="shared" si="1"/>
        <v>-6.9472517295888547E-2</v>
      </c>
      <c r="H48" s="890">
        <f t="shared" si="4"/>
        <v>1.9085233812570507E-2</v>
      </c>
    </row>
    <row r="49" spans="1:9" x14ac:dyDescent="0.25">
      <c r="A49" s="326" t="s">
        <v>266</v>
      </c>
      <c r="B49" s="888">
        <v>1543.0104719000001</v>
      </c>
      <c r="C49" s="882">
        <v>1405.602691</v>
      </c>
      <c r="D49" s="877">
        <f t="shared" si="0"/>
        <v>-8.9051748774460204E-2</v>
      </c>
      <c r="E49" s="887">
        <v>11175.277740000001</v>
      </c>
      <c r="F49" s="883">
        <v>9272.3826685269996</v>
      </c>
      <c r="G49" s="877">
        <f t="shared" si="1"/>
        <v>-0.17027720614601938</v>
      </c>
      <c r="H49" s="890">
        <f t="shared" si="4"/>
        <v>9.3939864370655695E-3</v>
      </c>
    </row>
    <row r="50" spans="1:9" x14ac:dyDescent="0.25">
      <c r="A50" s="326" t="s">
        <v>260</v>
      </c>
      <c r="B50" s="891">
        <v>254.10710040000001</v>
      </c>
      <c r="C50" s="882">
        <v>190.30048300000001</v>
      </c>
      <c r="D50" s="877">
        <f t="shared" si="0"/>
        <v>-0.25110127697950779</v>
      </c>
      <c r="E50" s="887">
        <v>2617.0937947000002</v>
      </c>
      <c r="F50" s="883">
        <v>2683.6266792999995</v>
      </c>
      <c r="G50" s="877">
        <f t="shared" si="1"/>
        <v>2.5422430305989785E-2</v>
      </c>
      <c r="H50" s="890">
        <f t="shared" si="4"/>
        <v>2.7188214214951432E-3</v>
      </c>
    </row>
    <row r="51" spans="1:9" x14ac:dyDescent="0.25">
      <c r="A51" s="326" t="s">
        <v>306</v>
      </c>
      <c r="B51" s="891">
        <v>0</v>
      </c>
      <c r="C51" s="882">
        <v>0</v>
      </c>
      <c r="D51" s="877" t="s">
        <v>246</v>
      </c>
      <c r="E51" s="941">
        <v>0</v>
      </c>
      <c r="F51" s="883">
        <v>83.735690839699984</v>
      </c>
      <c r="G51" s="877" t="s">
        <v>245</v>
      </c>
      <c r="H51" s="401">
        <f t="shared" si="4"/>
        <v>8.4833852545412419E-5</v>
      </c>
    </row>
    <row r="52" spans="1:9" ht="15.75" thickBot="1" x14ac:dyDescent="0.3">
      <c r="A52" s="326" t="s">
        <v>267</v>
      </c>
      <c r="B52" s="892">
        <v>0.48099999999999998</v>
      </c>
      <c r="C52" s="893">
        <v>0.89000999999999997</v>
      </c>
      <c r="D52" s="877">
        <f t="shared" si="0"/>
        <v>0.85033264033264033</v>
      </c>
      <c r="E52" s="887">
        <v>3.9048000000000003</v>
      </c>
      <c r="F52" s="883">
        <v>9.8390599999999999</v>
      </c>
      <c r="G52" s="877">
        <f t="shared" si="1"/>
        <v>1.5197346855152629</v>
      </c>
      <c r="H52" s="894">
        <f t="shared" si="4"/>
        <v>9.9680955259968113E-6</v>
      </c>
      <c r="I52" s="1"/>
    </row>
    <row r="53" spans="1:9" x14ac:dyDescent="0.25">
      <c r="A53" s="871" t="s">
        <v>850</v>
      </c>
      <c r="B53" s="885">
        <f>+SUM(B54:B71)</f>
        <v>341533.60475342814</v>
      </c>
      <c r="C53" s="886">
        <f>+SUM(C54:C71)</f>
        <v>348598.082888</v>
      </c>
      <c r="D53" s="874">
        <f t="shared" si="0"/>
        <v>2.0684576967681112E-2</v>
      </c>
      <c r="E53" s="885">
        <f>+SUM(E54:E71)</f>
        <v>2272789.2594428491</v>
      </c>
      <c r="F53" s="886">
        <f>+SUM(F54:F71)</f>
        <v>2441212.835850358</v>
      </c>
      <c r="G53" s="874">
        <f t="shared" si="1"/>
        <v>7.4104352485719005E-2</v>
      </c>
      <c r="H53" s="875">
        <f>SUM(H54:H71)</f>
        <v>1.0000000000000002</v>
      </c>
    </row>
    <row r="54" spans="1:9" x14ac:dyDescent="0.25">
      <c r="A54" s="876" t="s">
        <v>248</v>
      </c>
      <c r="B54" s="887">
        <v>82400.293523961911</v>
      </c>
      <c r="C54" s="883">
        <v>67671.357168000002</v>
      </c>
      <c r="D54" s="877">
        <f t="shared" si="0"/>
        <v>-0.17874859088552575</v>
      </c>
      <c r="E54" s="887">
        <v>442229.15219355578</v>
      </c>
      <c r="F54" s="883">
        <v>483802.95380968379</v>
      </c>
      <c r="G54" s="877">
        <f t="shared" si="1"/>
        <v>9.4009635976987527E-2</v>
      </c>
      <c r="H54" s="890">
        <f t="shared" ref="H54:H70" si="5">(F54/$F$53)</f>
        <v>0.19818139029289458</v>
      </c>
    </row>
    <row r="55" spans="1:9" x14ac:dyDescent="0.25">
      <c r="A55" s="876" t="s">
        <v>259</v>
      </c>
      <c r="B55" s="887">
        <v>50387.454243321212</v>
      </c>
      <c r="C55" s="883">
        <v>80114.655262999993</v>
      </c>
      <c r="D55" s="877">
        <f t="shared" si="0"/>
        <v>0.58997227516448869</v>
      </c>
      <c r="E55" s="887">
        <v>343443.7955513866</v>
      </c>
      <c r="F55" s="883">
        <v>468169.88242823601</v>
      </c>
      <c r="G55" s="877">
        <f t="shared" si="1"/>
        <v>0.36316302257435229</v>
      </c>
      <c r="H55" s="890">
        <f t="shared" si="5"/>
        <v>0.19177757692936118</v>
      </c>
    </row>
    <row r="56" spans="1:9" ht="15" customHeight="1" x14ac:dyDescent="0.25">
      <c r="A56" s="876" t="s">
        <v>268</v>
      </c>
      <c r="B56" s="887">
        <v>46264.397430922894</v>
      </c>
      <c r="C56" s="883">
        <v>46338.683035000002</v>
      </c>
      <c r="D56" s="877">
        <f t="shared" si="0"/>
        <v>1.6056753832798254E-3</v>
      </c>
      <c r="E56" s="887">
        <v>362436.12280586141</v>
      </c>
      <c r="F56" s="883">
        <v>343433.82201593218</v>
      </c>
      <c r="G56" s="877">
        <f t="shared" si="1"/>
        <v>-5.2429378845628483E-2</v>
      </c>
      <c r="H56" s="890">
        <f t="shared" si="5"/>
        <v>0.14068163863979619</v>
      </c>
    </row>
    <row r="57" spans="1:9" x14ac:dyDescent="0.25">
      <c r="A57" s="876" t="s">
        <v>247</v>
      </c>
      <c r="B57" s="887">
        <v>46234.326952547497</v>
      </c>
      <c r="C57" s="883">
        <v>46371.838020000003</v>
      </c>
      <c r="D57" s="877">
        <f t="shared" si="0"/>
        <v>2.9742201631623999E-3</v>
      </c>
      <c r="E57" s="887">
        <v>321872.99319409678</v>
      </c>
      <c r="F57" s="883">
        <v>339295.40694779641</v>
      </c>
      <c r="G57" s="877">
        <f t="shared" si="1"/>
        <v>5.4128224865369612E-2</v>
      </c>
      <c r="H57" s="890">
        <f t="shared" si="5"/>
        <v>0.13898640952770847</v>
      </c>
    </row>
    <row r="58" spans="1:9" x14ac:dyDescent="0.25">
      <c r="A58" s="326" t="s">
        <v>255</v>
      </c>
      <c r="B58" s="888">
        <v>17984.214483149499</v>
      </c>
      <c r="C58" s="882">
        <v>18115.735140999997</v>
      </c>
      <c r="D58" s="877">
        <f t="shared" si="0"/>
        <v>7.3131166208970644E-3</v>
      </c>
      <c r="E58" s="887">
        <v>142627.66028247407</v>
      </c>
      <c r="F58" s="883">
        <v>155297.48853223689</v>
      </c>
      <c r="G58" s="877">
        <f t="shared" si="1"/>
        <v>8.8831494709162628E-2</v>
      </c>
      <c r="H58" s="890">
        <f t="shared" si="5"/>
        <v>6.3614891029417947E-2</v>
      </c>
    </row>
    <row r="59" spans="1:9" x14ac:dyDescent="0.25">
      <c r="A59" s="326" t="s">
        <v>263</v>
      </c>
      <c r="B59" s="888">
        <v>21797.6167939632</v>
      </c>
      <c r="C59" s="882">
        <v>17417.555147999999</v>
      </c>
      <c r="D59" s="877">
        <f t="shared" si="0"/>
        <v>-0.20094222627017866</v>
      </c>
      <c r="E59" s="887">
        <v>148228.17291972716</v>
      </c>
      <c r="F59" s="883">
        <v>137854.69501228959</v>
      </c>
      <c r="G59" s="877">
        <f t="shared" si="1"/>
        <v>-6.9983173259885789E-2</v>
      </c>
      <c r="H59" s="890">
        <f t="shared" si="5"/>
        <v>5.6469756748706461E-2</v>
      </c>
    </row>
    <row r="60" spans="1:9" ht="15" customHeight="1" x14ac:dyDescent="0.25">
      <c r="A60" s="326" t="s">
        <v>306</v>
      </c>
      <c r="B60" s="888">
        <v>12162.5205055427</v>
      </c>
      <c r="C60" s="882">
        <v>13508.232613</v>
      </c>
      <c r="D60" s="877">
        <f t="shared" si="0"/>
        <v>0.11064417994970976</v>
      </c>
      <c r="E60" s="887">
        <v>68318.294439065692</v>
      </c>
      <c r="F60" s="883">
        <v>100628.2142191271</v>
      </c>
      <c r="G60" s="877">
        <f t="shared" si="1"/>
        <v>0.47293217790849851</v>
      </c>
      <c r="H60" s="890">
        <f t="shared" si="5"/>
        <v>4.1220582139072218E-2</v>
      </c>
    </row>
    <row r="61" spans="1:9" x14ac:dyDescent="0.25">
      <c r="A61" s="326" t="s">
        <v>266</v>
      </c>
      <c r="B61" s="888">
        <v>12147.113800963802</v>
      </c>
      <c r="C61" s="882">
        <v>12156.621425000001</v>
      </c>
      <c r="D61" s="877">
        <f t="shared" si="0"/>
        <v>7.827064265624184E-4</v>
      </c>
      <c r="E61" s="887">
        <v>97216.870402360306</v>
      </c>
      <c r="F61" s="883">
        <v>92041.806048168699</v>
      </c>
      <c r="G61" s="877">
        <f t="shared" si="1"/>
        <v>-5.3232163643749275E-2</v>
      </c>
      <c r="H61" s="890">
        <f t="shared" si="5"/>
        <v>3.7703310705437684E-2</v>
      </c>
    </row>
    <row r="62" spans="1:9" x14ac:dyDescent="0.25">
      <c r="A62" s="326" t="s">
        <v>258</v>
      </c>
      <c r="B62" s="888">
        <v>9360.0819518190001</v>
      </c>
      <c r="C62" s="882">
        <v>7292.7016780000004</v>
      </c>
      <c r="D62" s="877">
        <f t="shared" si="0"/>
        <v>-0.22087202702506614</v>
      </c>
      <c r="E62" s="887">
        <v>67025.546986162706</v>
      </c>
      <c r="F62" s="883">
        <v>62609.275326171402</v>
      </c>
      <c r="G62" s="877">
        <f t="shared" si="1"/>
        <v>-6.5889378879713356E-2</v>
      </c>
      <c r="H62" s="890">
        <f t="shared" si="5"/>
        <v>2.5646790974848552E-2</v>
      </c>
    </row>
    <row r="63" spans="1:9" x14ac:dyDescent="0.25">
      <c r="A63" s="326" t="s">
        <v>267</v>
      </c>
      <c r="B63" s="888">
        <v>9048.1217832113998</v>
      </c>
      <c r="C63" s="882">
        <v>9263.725378000001</v>
      </c>
      <c r="D63" s="877">
        <f t="shared" si="0"/>
        <v>2.3828546957518792E-2</v>
      </c>
      <c r="E63" s="887">
        <v>68261.611778275095</v>
      </c>
      <c r="F63" s="883">
        <v>60273.466491184394</v>
      </c>
      <c r="G63" s="877">
        <f t="shared" si="1"/>
        <v>-0.11702251205315084</v>
      </c>
      <c r="H63" s="890">
        <f t="shared" si="5"/>
        <v>2.4689967874181311E-2</v>
      </c>
    </row>
    <row r="64" spans="1:9" x14ac:dyDescent="0.25">
      <c r="A64" s="326" t="s">
        <v>253</v>
      </c>
      <c r="B64" s="888">
        <v>7113.2739691112001</v>
      </c>
      <c r="C64" s="882">
        <v>7425.258041</v>
      </c>
      <c r="D64" s="877">
        <f t="shared" si="0"/>
        <v>4.3859420183106179E-2</v>
      </c>
      <c r="E64" s="887">
        <v>55229.730431088705</v>
      </c>
      <c r="F64" s="883">
        <v>57439.047956046103</v>
      </c>
      <c r="G64" s="877">
        <f t="shared" si="1"/>
        <v>4.0002323163861986E-2</v>
      </c>
      <c r="H64" s="890">
        <f t="shared" si="5"/>
        <v>2.3528898059409931E-2</v>
      </c>
    </row>
    <row r="65" spans="1:8" x14ac:dyDescent="0.25">
      <c r="A65" s="326" t="s">
        <v>249</v>
      </c>
      <c r="B65" s="888">
        <v>10815.613603851001</v>
      </c>
      <c r="C65" s="882">
        <v>8980.518775999999</v>
      </c>
      <c r="D65" s="877">
        <f t="shared" si="0"/>
        <v>-0.16967089386381184</v>
      </c>
      <c r="E65" s="887">
        <v>71479.527782395016</v>
      </c>
      <c r="F65" s="883">
        <v>55380.780697027192</v>
      </c>
      <c r="G65" s="877">
        <f t="shared" si="1"/>
        <v>-0.2252217884591684</v>
      </c>
      <c r="H65" s="890">
        <f t="shared" si="5"/>
        <v>2.2685764995060812E-2</v>
      </c>
    </row>
    <row r="66" spans="1:8" x14ac:dyDescent="0.25">
      <c r="A66" s="326" t="s">
        <v>265</v>
      </c>
      <c r="B66" s="888">
        <v>4875.5133653580997</v>
      </c>
      <c r="C66" s="882">
        <v>4289.0614110000006</v>
      </c>
      <c r="D66" s="877">
        <f t="shared" si="0"/>
        <v>-0.12028517007562856</v>
      </c>
      <c r="E66" s="887">
        <v>36359.9605691287</v>
      </c>
      <c r="F66" s="883">
        <v>34175.904336886197</v>
      </c>
      <c r="G66" s="877">
        <f t="shared" si="1"/>
        <v>-6.006761828275653E-2</v>
      </c>
      <c r="H66" s="890">
        <f t="shared" si="5"/>
        <v>1.3999559495590461E-2</v>
      </c>
    </row>
    <row r="67" spans="1:8" x14ac:dyDescent="0.25">
      <c r="A67" s="326" t="s">
        <v>260</v>
      </c>
      <c r="B67" s="888">
        <v>7236.9248431778997</v>
      </c>
      <c r="C67" s="882">
        <v>5392.3714739999996</v>
      </c>
      <c r="D67" s="877">
        <f t="shared" si="0"/>
        <v>-0.25488082426567171</v>
      </c>
      <c r="E67" s="887">
        <v>18527.7539403993</v>
      </c>
      <c r="F67" s="883">
        <v>19813.525237772799</v>
      </c>
      <c r="G67" s="877">
        <f t="shared" si="1"/>
        <v>6.9397040866886028E-2</v>
      </c>
      <c r="H67" s="890">
        <f t="shared" si="5"/>
        <v>8.1162629275095838E-3</v>
      </c>
    </row>
    <row r="68" spans="1:8" x14ac:dyDescent="0.25">
      <c r="A68" s="326" t="s">
        <v>250</v>
      </c>
      <c r="B68" s="888">
        <v>1806.2981912634</v>
      </c>
      <c r="C68" s="882">
        <v>2448.7370979999996</v>
      </c>
      <c r="D68" s="877">
        <f t="shared" si="0"/>
        <v>0.3556660300297656</v>
      </c>
      <c r="E68" s="887">
        <v>14551.037788781301</v>
      </c>
      <c r="F68" s="883">
        <v>18041.138714442801</v>
      </c>
      <c r="G68" s="877">
        <f t="shared" si="1"/>
        <v>0.23985237179112628</v>
      </c>
      <c r="H68" s="890">
        <f t="shared" si="5"/>
        <v>7.3902358899233193E-3</v>
      </c>
    </row>
    <row r="69" spans="1:8" x14ac:dyDescent="0.25">
      <c r="A69" s="326" t="s">
        <v>262</v>
      </c>
      <c r="B69" s="888">
        <v>1898.0373707718998</v>
      </c>
      <c r="C69" s="882">
        <v>1811.0312189999997</v>
      </c>
      <c r="D69" s="877">
        <f t="shared" si="0"/>
        <v>-4.5840062536026904E-2</v>
      </c>
      <c r="E69" s="887">
        <v>14885.8792704511</v>
      </c>
      <c r="F69" s="883">
        <v>12949.346218080902</v>
      </c>
      <c r="G69" s="877">
        <f t="shared" si="1"/>
        <v>-0.13009194936937796</v>
      </c>
      <c r="H69" s="890">
        <f t="shared" si="5"/>
        <v>5.3044724441530314E-3</v>
      </c>
    </row>
    <row r="70" spans="1:8" x14ac:dyDescent="0.25">
      <c r="A70" s="326" t="s">
        <v>252</v>
      </c>
      <c r="B70" s="1112">
        <v>1.8019404914999999</v>
      </c>
      <c r="C70" s="882">
        <v>0</v>
      </c>
      <c r="D70" s="877" t="s">
        <v>246</v>
      </c>
      <c r="E70" s="887">
        <v>3.9440714663999996</v>
      </c>
      <c r="F70" s="883">
        <v>6.0818592760000003</v>
      </c>
      <c r="G70" s="877">
        <f t="shared" si="1"/>
        <v>0.54202562702325796</v>
      </c>
      <c r="H70" s="916">
        <f t="shared" si="5"/>
        <v>2.4913269284369793E-6</v>
      </c>
    </row>
    <row r="71" spans="1:8" ht="15" customHeight="1" thickBot="1" x14ac:dyDescent="0.3">
      <c r="A71" s="326" t="s">
        <v>307</v>
      </c>
      <c r="B71" s="942">
        <v>0</v>
      </c>
      <c r="C71" s="882">
        <v>0</v>
      </c>
      <c r="D71" s="877" t="s">
        <v>246</v>
      </c>
      <c r="E71" s="887">
        <v>91.205036172700005</v>
      </c>
      <c r="F71" s="883">
        <v>0</v>
      </c>
      <c r="G71" s="877" t="s">
        <v>246</v>
      </c>
      <c r="H71" s="916" t="s">
        <v>246</v>
      </c>
    </row>
    <row r="72" spans="1:8" x14ac:dyDescent="0.25">
      <c r="A72" s="871" t="s">
        <v>851</v>
      </c>
      <c r="B72" s="885">
        <f>+SUM(B73:B84)</f>
        <v>26645.153782940997</v>
      </c>
      <c r="C72" s="886">
        <f>+SUM(C73:C84)</f>
        <v>27037.818758000001</v>
      </c>
      <c r="D72" s="874">
        <f t="shared" si="0"/>
        <v>1.4736825250015961E-2</v>
      </c>
      <c r="E72" s="885">
        <f>+SUM(E73:E84)</f>
        <v>193565.00487697503</v>
      </c>
      <c r="F72" s="886">
        <f>+SUM(F73:F84)</f>
        <v>205257.99812465941</v>
      </c>
      <c r="G72" s="874">
        <f t="shared" si="1"/>
        <v>6.0408611851693772E-2</v>
      </c>
      <c r="H72" s="875">
        <f>SUM(H73:H84)</f>
        <v>0.99999999999999989</v>
      </c>
    </row>
    <row r="73" spans="1:8" x14ac:dyDescent="0.25">
      <c r="A73" s="876" t="s">
        <v>268</v>
      </c>
      <c r="B73" s="887">
        <v>7186.1509527990002</v>
      </c>
      <c r="C73" s="883">
        <v>7564.4842890000009</v>
      </c>
      <c r="D73" s="877">
        <f t="shared" si="0"/>
        <v>5.264756316504049E-2</v>
      </c>
      <c r="E73" s="887">
        <v>53814.913289203992</v>
      </c>
      <c r="F73" s="883">
        <v>62448.219692200997</v>
      </c>
      <c r="G73" s="877">
        <f t="shared" si="1"/>
        <v>0.16042590938688672</v>
      </c>
      <c r="H73" s="890">
        <f t="shared" ref="H73:H84" si="6">(F73/$F$72)</f>
        <v>0.30424256429839242</v>
      </c>
    </row>
    <row r="74" spans="1:8" x14ac:dyDescent="0.25">
      <c r="A74" s="876" t="s">
        <v>248</v>
      </c>
      <c r="B74" s="887">
        <v>4749.9335878000002</v>
      </c>
      <c r="C74" s="883">
        <v>5439.1170460000012</v>
      </c>
      <c r="D74" s="877">
        <f t="shared" ref="D74:D88" si="7">+C74/B74-1</f>
        <v>0.14509328298192181</v>
      </c>
      <c r="E74" s="887">
        <v>33581.775965480003</v>
      </c>
      <c r="F74" s="883">
        <v>39431.64030698</v>
      </c>
      <c r="G74" s="877">
        <f t="shared" si="1"/>
        <v>0.17419758703391075</v>
      </c>
      <c r="H74" s="890">
        <f t="shared" si="6"/>
        <v>0.19210769211064782</v>
      </c>
    </row>
    <row r="75" spans="1:8" x14ac:dyDescent="0.25">
      <c r="A75" s="876" t="s">
        <v>247</v>
      </c>
      <c r="B75" s="887">
        <v>3089.4284178519997</v>
      </c>
      <c r="C75" s="883">
        <v>3294.8857330000001</v>
      </c>
      <c r="D75" s="877">
        <f t="shared" si="7"/>
        <v>6.6503342158951817E-2</v>
      </c>
      <c r="E75" s="887">
        <v>20806.802454221001</v>
      </c>
      <c r="F75" s="883">
        <v>24709.613839248999</v>
      </c>
      <c r="G75" s="877">
        <f t="shared" ref="G75:G89" si="8">+F75/E75-1</f>
        <v>0.18757381839977283</v>
      </c>
      <c r="H75" s="890">
        <f t="shared" si="6"/>
        <v>0.12038319609958439</v>
      </c>
    </row>
    <row r="76" spans="1:8" x14ac:dyDescent="0.25">
      <c r="A76" s="876" t="s">
        <v>259</v>
      </c>
      <c r="B76" s="887">
        <v>1904.1923818</v>
      </c>
      <c r="C76" s="883">
        <v>2621.572596</v>
      </c>
      <c r="D76" s="877">
        <f t="shared" si="7"/>
        <v>0.37673725672711322</v>
      </c>
      <c r="E76" s="887">
        <v>15150.294649259999</v>
      </c>
      <c r="F76" s="883">
        <v>23392.169208899999</v>
      </c>
      <c r="G76" s="877">
        <f t="shared" si="8"/>
        <v>0.54400754245677763</v>
      </c>
      <c r="H76" s="890">
        <f t="shared" si="6"/>
        <v>0.11396471476201978</v>
      </c>
    </row>
    <row r="77" spans="1:8" x14ac:dyDescent="0.25">
      <c r="A77" s="326" t="s">
        <v>266</v>
      </c>
      <c r="B77" s="888">
        <v>2184.6402149999999</v>
      </c>
      <c r="C77" s="882">
        <v>1995.961014</v>
      </c>
      <c r="D77" s="877">
        <f t="shared" si="7"/>
        <v>-8.6366258253650185E-2</v>
      </c>
      <c r="E77" s="887">
        <v>15798.739608079999</v>
      </c>
      <c r="F77" s="883">
        <v>15189.1889005249</v>
      </c>
      <c r="G77" s="877">
        <f t="shared" si="8"/>
        <v>-3.8582236474316911E-2</v>
      </c>
      <c r="H77" s="890">
        <f t="shared" si="6"/>
        <v>7.4000472767448727E-2</v>
      </c>
    </row>
    <row r="78" spans="1:8" x14ac:dyDescent="0.25">
      <c r="A78" s="326" t="s">
        <v>255</v>
      </c>
      <c r="B78" s="888">
        <v>2784.2109380000002</v>
      </c>
      <c r="C78" s="882">
        <v>2978.10232</v>
      </c>
      <c r="D78" s="877">
        <f t="shared" si="7"/>
        <v>6.9639616508108126E-2</v>
      </c>
      <c r="E78" s="887">
        <v>23348.174601999999</v>
      </c>
      <c r="F78" s="883">
        <v>14964.329493999998</v>
      </c>
      <c r="G78" s="877">
        <f t="shared" si="8"/>
        <v>-0.35907925355680026</v>
      </c>
      <c r="H78" s="890">
        <f t="shared" si="6"/>
        <v>7.2904976325997808E-2</v>
      </c>
    </row>
    <row r="79" spans="1:8" x14ac:dyDescent="0.25">
      <c r="A79" s="326" t="s">
        <v>249</v>
      </c>
      <c r="B79" s="888">
        <v>1834.0421596000001</v>
      </c>
      <c r="C79" s="882">
        <v>1483.326125</v>
      </c>
      <c r="D79" s="877">
        <f t="shared" si="7"/>
        <v>-0.19122572115599035</v>
      </c>
      <c r="E79" s="887">
        <v>15576.587706499999</v>
      </c>
      <c r="F79" s="883">
        <v>12610.472645599999</v>
      </c>
      <c r="G79" s="877">
        <f t="shared" si="8"/>
        <v>-0.19042136293189948</v>
      </c>
      <c r="H79" s="890">
        <f t="shared" si="6"/>
        <v>6.1437180333120449E-2</v>
      </c>
    </row>
    <row r="80" spans="1:8" x14ac:dyDescent="0.25">
      <c r="A80" s="326" t="s">
        <v>265</v>
      </c>
      <c r="B80" s="888">
        <v>1575.9339743999999</v>
      </c>
      <c r="C80" s="882">
        <v>631.10395899999992</v>
      </c>
      <c r="D80" s="877">
        <f t="shared" si="7"/>
        <v>-0.59953654832507941</v>
      </c>
      <c r="E80" s="887">
        <v>8384.1253598000003</v>
      </c>
      <c r="F80" s="883">
        <v>5171.6284351000004</v>
      </c>
      <c r="G80" s="877">
        <f t="shared" si="8"/>
        <v>-0.38316422844811004</v>
      </c>
      <c r="H80" s="890">
        <f t="shared" si="6"/>
        <v>2.5195746243023932E-2</v>
      </c>
    </row>
    <row r="81" spans="1:15" x14ac:dyDescent="0.25">
      <c r="A81" s="326" t="s">
        <v>263</v>
      </c>
      <c r="B81" s="888">
        <v>467.88416479</v>
      </c>
      <c r="C81" s="882">
        <v>627.87145299999997</v>
      </c>
      <c r="D81" s="877">
        <f t="shared" si="7"/>
        <v>0.34193781335131734</v>
      </c>
      <c r="E81" s="887">
        <v>3324.9542018299999</v>
      </c>
      <c r="F81" s="883">
        <v>4335.9069666199994</v>
      </c>
      <c r="G81" s="877">
        <f t="shared" si="8"/>
        <v>0.30405013224951727</v>
      </c>
      <c r="H81" s="890">
        <f t="shared" si="6"/>
        <v>2.112418033029179E-2</v>
      </c>
    </row>
    <row r="82" spans="1:15" x14ac:dyDescent="0.25">
      <c r="A82" s="326" t="s">
        <v>260</v>
      </c>
      <c r="B82" s="888">
        <v>856.81599089999997</v>
      </c>
      <c r="C82" s="882">
        <v>392.97823299999999</v>
      </c>
      <c r="D82" s="877">
        <f t="shared" si="7"/>
        <v>-0.54135049161814142</v>
      </c>
      <c r="E82" s="887">
        <v>3693.4613206000004</v>
      </c>
      <c r="F82" s="883">
        <v>2899.7780192999999</v>
      </c>
      <c r="G82" s="877">
        <f t="shared" si="8"/>
        <v>-0.21488875404577601</v>
      </c>
      <c r="H82" s="890">
        <f t="shared" si="6"/>
        <v>1.4127478811027265E-2</v>
      </c>
    </row>
    <row r="83" spans="1:15" x14ac:dyDescent="0.25">
      <c r="A83" s="326" t="s">
        <v>267</v>
      </c>
      <c r="B83" s="888">
        <v>11.920999999999999</v>
      </c>
      <c r="C83" s="882">
        <v>8.4159900000000007</v>
      </c>
      <c r="D83" s="877">
        <f t="shared" si="7"/>
        <v>-0.29401979699689618</v>
      </c>
      <c r="E83" s="887">
        <v>85.175720000000013</v>
      </c>
      <c r="F83" s="883">
        <v>65.591849999999994</v>
      </c>
      <c r="G83" s="877">
        <f t="shared" si="8"/>
        <v>-0.22992315180898992</v>
      </c>
      <c r="H83" s="401">
        <f t="shared" si="6"/>
        <v>3.1955807130187478E-4</v>
      </c>
    </row>
    <row r="84" spans="1:15" ht="15.75" thickBot="1" x14ac:dyDescent="0.3">
      <c r="A84" s="326" t="s">
        <v>306</v>
      </c>
      <c r="B84" s="888">
        <v>0</v>
      </c>
      <c r="C84" s="882">
        <v>0</v>
      </c>
      <c r="D84" s="877" t="s">
        <v>246</v>
      </c>
      <c r="E84" s="887">
        <v>0</v>
      </c>
      <c r="F84" s="883">
        <v>39.4587661845</v>
      </c>
      <c r="G84" s="877" t="s">
        <v>245</v>
      </c>
      <c r="H84" s="401">
        <f t="shared" si="6"/>
        <v>1.9223984714366888E-4</v>
      </c>
    </row>
    <row r="85" spans="1:15" x14ac:dyDescent="0.25">
      <c r="A85" s="871" t="s">
        <v>852</v>
      </c>
      <c r="B85" s="885">
        <f>+B86</f>
        <v>1066912.938414</v>
      </c>
      <c r="C85" s="886">
        <f>+C86</f>
        <v>1148061.4364120001</v>
      </c>
      <c r="D85" s="874">
        <f t="shared" si="7"/>
        <v>7.605915635312277E-2</v>
      </c>
      <c r="E85" s="885">
        <f>+E86</f>
        <v>8924225.7491059992</v>
      </c>
      <c r="F85" s="886">
        <f>+F86</f>
        <v>7241037.3594589997</v>
      </c>
      <c r="G85" s="874">
        <f t="shared" si="8"/>
        <v>-0.18860889862805363</v>
      </c>
      <c r="H85" s="875">
        <f>SUM(H86)</f>
        <v>1</v>
      </c>
    </row>
    <row r="86" spans="1:15" ht="15.75" thickBot="1" x14ac:dyDescent="0.3">
      <c r="A86" s="326" t="s">
        <v>255</v>
      </c>
      <c r="B86" s="888">
        <v>1066912.938414</v>
      </c>
      <c r="C86" s="882">
        <v>1148061.4364120001</v>
      </c>
      <c r="D86" s="877">
        <f t="shared" si="7"/>
        <v>7.605915635312277E-2</v>
      </c>
      <c r="E86" s="887">
        <v>8924225.7491059992</v>
      </c>
      <c r="F86" s="883">
        <v>7241037.3594589997</v>
      </c>
      <c r="G86" s="877">
        <f t="shared" si="8"/>
        <v>-0.18860889862805363</v>
      </c>
      <c r="H86" s="890">
        <f>(F86/$F$85)</f>
        <v>1</v>
      </c>
    </row>
    <row r="87" spans="1:15" x14ac:dyDescent="0.25">
      <c r="A87" s="871" t="s">
        <v>853</v>
      </c>
      <c r="B87" s="885">
        <f>+B88</f>
        <v>2832.2348000000002</v>
      </c>
      <c r="C87" s="886">
        <f>+C88</f>
        <v>2934.8496</v>
      </c>
      <c r="D87" s="874">
        <f t="shared" si="7"/>
        <v>3.6231035647185772E-2</v>
      </c>
      <c r="E87" s="885">
        <f>+E88</f>
        <v>21977.208299999998</v>
      </c>
      <c r="F87" s="886">
        <f>+F88</f>
        <v>22413.989740000001</v>
      </c>
      <c r="G87" s="874">
        <f t="shared" si="8"/>
        <v>1.9874291312969028E-2</v>
      </c>
      <c r="H87" s="875">
        <f>SUM(H88)</f>
        <v>1</v>
      </c>
    </row>
    <row r="88" spans="1:15" ht="15.75" thickBot="1" x14ac:dyDescent="0.3">
      <c r="A88" s="326" t="s">
        <v>260</v>
      </c>
      <c r="B88" s="888">
        <v>2832.2348000000002</v>
      </c>
      <c r="C88" s="882">
        <v>2934.8496</v>
      </c>
      <c r="D88" s="877">
        <f t="shared" si="7"/>
        <v>3.6231035647185772E-2</v>
      </c>
      <c r="E88" s="887">
        <v>21977.208299999998</v>
      </c>
      <c r="F88" s="883">
        <v>22413.989740000001</v>
      </c>
      <c r="G88" s="877">
        <f t="shared" si="8"/>
        <v>1.9874291312969028E-2</v>
      </c>
      <c r="H88" s="890">
        <f>(F88/$F$87)</f>
        <v>1</v>
      </c>
    </row>
    <row r="89" spans="1:15" x14ac:dyDescent="0.25">
      <c r="A89" s="871" t="s">
        <v>854</v>
      </c>
      <c r="B89" s="885">
        <f>SUM(B90:B94)</f>
        <v>3624.9767510500001</v>
      </c>
      <c r="C89" s="886">
        <f>SUM(C90:C94)</f>
        <v>2874.9100050000002</v>
      </c>
      <c r="D89" s="874">
        <f t="shared" ref="D89:D108" si="9">(C89-B89)/B89</f>
        <v>-0.20691629148593513</v>
      </c>
      <c r="E89" s="885">
        <f>SUM(E90:E94)</f>
        <v>27982.105903755004</v>
      </c>
      <c r="F89" s="886">
        <f>SUM(F90:F94)</f>
        <v>25669.100988976097</v>
      </c>
      <c r="G89" s="874">
        <f t="shared" si="8"/>
        <v>-8.2660144405661717E-2</v>
      </c>
      <c r="H89" s="875">
        <f>SUM(H90:H94)</f>
        <v>1.0000000000000002</v>
      </c>
    </row>
    <row r="90" spans="1:15" x14ac:dyDescent="0.25">
      <c r="A90" s="326" t="s">
        <v>258</v>
      </c>
      <c r="B90" s="173">
        <v>628.62574500000005</v>
      </c>
      <c r="C90" s="818">
        <v>806.38773500000002</v>
      </c>
      <c r="D90" s="877">
        <f t="shared" si="9"/>
        <v>0.28277873029205947</v>
      </c>
      <c r="E90" s="173">
        <v>6132.5724355000011</v>
      </c>
      <c r="F90" s="818">
        <v>6797.2490682000007</v>
      </c>
      <c r="G90" s="877">
        <f t="shared" ref="G90:G101" si="10">(F90-E90)/E90</f>
        <v>0.10838463625025363</v>
      </c>
      <c r="H90" s="890">
        <f>(F90/$F$89)</f>
        <v>0.26480277089248899</v>
      </c>
    </row>
    <row r="91" spans="1:15" x14ac:dyDescent="0.25">
      <c r="A91" s="326" t="s">
        <v>249</v>
      </c>
      <c r="B91" s="887">
        <v>709.11690299999998</v>
      </c>
      <c r="C91" s="883">
        <v>957.70844899999997</v>
      </c>
      <c r="D91" s="877">
        <f t="shared" si="9"/>
        <v>0.35056497024440553</v>
      </c>
      <c r="E91" s="887">
        <v>5817.2472420000004</v>
      </c>
      <c r="F91" s="883">
        <v>6434.8807635000003</v>
      </c>
      <c r="G91" s="877">
        <f t="shared" si="10"/>
        <v>0.10617281607712005</v>
      </c>
      <c r="H91" s="890">
        <f>(F91/$F$89)</f>
        <v>0.2506858641548661</v>
      </c>
    </row>
    <row r="92" spans="1:15" x14ac:dyDescent="0.25">
      <c r="A92" s="326" t="s">
        <v>253</v>
      </c>
      <c r="B92" s="887">
        <v>813.01941192000004</v>
      </c>
      <c r="C92" s="895">
        <v>767.70786699999996</v>
      </c>
      <c r="D92" s="877">
        <f t="shared" si="9"/>
        <v>-5.5732426871572247E-2</v>
      </c>
      <c r="E92" s="887">
        <v>6664.7792382450007</v>
      </c>
      <c r="F92" s="895">
        <v>5964.7552466460993</v>
      </c>
      <c r="G92" s="877">
        <f t="shared" si="10"/>
        <v>-0.10503333517513999</v>
      </c>
      <c r="H92" s="890">
        <f>(F92/$F$89)</f>
        <v>0.23237102262396081</v>
      </c>
    </row>
    <row r="93" spans="1:15" x14ac:dyDescent="0.25">
      <c r="A93" s="326" t="s">
        <v>259</v>
      </c>
      <c r="B93" s="887">
        <v>932.9035824</v>
      </c>
      <c r="C93" s="883">
        <v>0</v>
      </c>
      <c r="D93" s="877" t="s">
        <v>246</v>
      </c>
      <c r="E93" s="887">
        <v>5528.7932020999997</v>
      </c>
      <c r="F93" s="883">
        <v>2486.2516989999999</v>
      </c>
      <c r="G93" s="877">
        <f t="shared" si="10"/>
        <v>-0.55030842932312107</v>
      </c>
      <c r="H93" s="890">
        <f>(F93/$F$89)</f>
        <v>9.6857762960524035E-2</v>
      </c>
    </row>
    <row r="94" spans="1:15" ht="15.75" thickBot="1" x14ac:dyDescent="0.3">
      <c r="A94" s="326" t="s">
        <v>877</v>
      </c>
      <c r="B94" s="888">
        <v>541.31110873</v>
      </c>
      <c r="C94" s="882">
        <v>343.10595400000005</v>
      </c>
      <c r="D94" s="877">
        <f t="shared" si="9"/>
        <v>-0.36615755991969212</v>
      </c>
      <c r="E94" s="887">
        <v>3838.7137859099994</v>
      </c>
      <c r="F94" s="883">
        <v>3985.9642116300001</v>
      </c>
      <c r="G94" s="877">
        <f t="shared" si="10"/>
        <v>3.8359313544157288E-2</v>
      </c>
      <c r="H94" s="890">
        <f>(F94/$F$89)</f>
        <v>0.1552825793681602</v>
      </c>
      <c r="J94" s="74"/>
      <c r="K94" s="74"/>
      <c r="L94" s="74"/>
      <c r="M94" s="74"/>
      <c r="N94" s="74"/>
      <c r="O94" s="74"/>
    </row>
    <row r="95" spans="1:15" x14ac:dyDescent="0.25">
      <c r="A95" s="871" t="s">
        <v>855</v>
      </c>
      <c r="B95" s="885">
        <f>SUM(B96:B101)</f>
        <v>3299.2486297</v>
      </c>
      <c r="C95" s="886">
        <f>SUM(C96:C101)</f>
        <v>2570.0481629999999</v>
      </c>
      <c r="D95" s="874">
        <f t="shared" si="9"/>
        <v>-0.2210201620258932</v>
      </c>
      <c r="E95" s="885">
        <f>SUM(E96:E101)</f>
        <v>20974.304215180004</v>
      </c>
      <c r="F95" s="886">
        <f>SUM(F96:F101)</f>
        <v>18826.385868000001</v>
      </c>
      <c r="G95" s="874">
        <f t="shared" si="10"/>
        <v>-0.10240713232458323</v>
      </c>
      <c r="H95" s="875">
        <f>SUM(H96:H101)</f>
        <v>1</v>
      </c>
    </row>
    <row r="96" spans="1:15" x14ac:dyDescent="0.25">
      <c r="A96" s="896" t="s">
        <v>268</v>
      </c>
      <c r="B96" s="897">
        <v>1688.93868</v>
      </c>
      <c r="C96" s="836">
        <v>1680.107</v>
      </c>
      <c r="D96" s="175">
        <f t="shared" si="9"/>
        <v>-5.2291300475159974E-3</v>
      </c>
      <c r="E96" s="854">
        <v>11639.4224046</v>
      </c>
      <c r="F96" s="174">
        <v>12236.162877500001</v>
      </c>
      <c r="G96" s="175">
        <f t="shared" si="10"/>
        <v>5.1268907696327262E-2</v>
      </c>
      <c r="H96" s="890">
        <f>(F96/$F$95)</f>
        <v>0.64994752382603194</v>
      </c>
    </row>
    <row r="97" spans="1:8" x14ac:dyDescent="0.25">
      <c r="A97" s="896" t="s">
        <v>247</v>
      </c>
      <c r="B97" s="844">
        <v>1476.7473</v>
      </c>
      <c r="C97" s="836">
        <v>752.91162599999996</v>
      </c>
      <c r="D97" s="175">
        <f t="shared" si="9"/>
        <v>-0.49015540708962191</v>
      </c>
      <c r="E97" s="173">
        <v>8329.7842359999995</v>
      </c>
      <c r="F97" s="174">
        <v>5228.2992540000005</v>
      </c>
      <c r="G97" s="175">
        <f t="shared" si="10"/>
        <v>-0.37233677297376749</v>
      </c>
      <c r="H97" s="890">
        <f t="shared" ref="H97:H101" si="11">(F97/$F$95)</f>
        <v>0.27771125539749825</v>
      </c>
    </row>
    <row r="98" spans="1:8" x14ac:dyDescent="0.25">
      <c r="A98" s="896" t="s">
        <v>259</v>
      </c>
      <c r="B98" s="844">
        <v>98.349620999999999</v>
      </c>
      <c r="C98" s="836">
        <v>74.442892999999998</v>
      </c>
      <c r="D98" s="175">
        <f t="shared" si="9"/>
        <v>-0.24307900484944422</v>
      </c>
      <c r="E98" s="173">
        <v>718.47047548</v>
      </c>
      <c r="F98" s="174">
        <v>879.61568900000009</v>
      </c>
      <c r="G98" s="175">
        <f t="shared" si="10"/>
        <v>0.2242892631215517</v>
      </c>
      <c r="H98" s="890">
        <f t="shared" si="11"/>
        <v>4.6722493375381188E-2</v>
      </c>
    </row>
    <row r="99" spans="1:8" x14ac:dyDescent="0.25">
      <c r="A99" s="896" t="s">
        <v>266</v>
      </c>
      <c r="B99" s="844">
        <v>32.437244700000001</v>
      </c>
      <c r="C99" s="836">
        <v>60.617533999999999</v>
      </c>
      <c r="D99" s="175">
        <f t="shared" si="9"/>
        <v>0.86876334783145126</v>
      </c>
      <c r="E99" s="173">
        <v>276.39033509999996</v>
      </c>
      <c r="F99" s="174">
        <v>459.05614349999996</v>
      </c>
      <c r="G99" s="175">
        <f t="shared" si="10"/>
        <v>0.660897959163117</v>
      </c>
      <c r="H99" s="890">
        <f t="shared" si="11"/>
        <v>2.4383657422016244E-2</v>
      </c>
    </row>
    <row r="100" spans="1:8" x14ac:dyDescent="0.25">
      <c r="A100" s="896" t="s">
        <v>248</v>
      </c>
      <c r="B100" s="898">
        <v>1.9827840000000001</v>
      </c>
      <c r="C100" s="855">
        <v>1.58928</v>
      </c>
      <c r="D100" s="175">
        <f t="shared" si="9"/>
        <v>-0.19846034666408446</v>
      </c>
      <c r="E100" s="173">
        <v>4.0247039999999998</v>
      </c>
      <c r="F100" s="174">
        <v>17.666573999999997</v>
      </c>
      <c r="G100" s="175">
        <f t="shared" si="10"/>
        <v>3.3895337396240812</v>
      </c>
      <c r="H100" s="890">
        <f t="shared" si="11"/>
        <v>9.3839434312395639E-4</v>
      </c>
    </row>
    <row r="101" spans="1:8" ht="15.75" thickBot="1" x14ac:dyDescent="0.3">
      <c r="A101" s="896" t="s">
        <v>267</v>
      </c>
      <c r="B101" s="898">
        <v>0.79300000000000004</v>
      </c>
      <c r="C101" s="855">
        <v>0.37983</v>
      </c>
      <c r="D101" s="175">
        <f t="shared" si="9"/>
        <v>-0.52102143757881469</v>
      </c>
      <c r="E101" s="857">
        <v>6.2120600000000001</v>
      </c>
      <c r="F101" s="856">
        <v>5.5853300000000008</v>
      </c>
      <c r="G101" s="175">
        <f t="shared" si="10"/>
        <v>-0.10088923803054048</v>
      </c>
      <c r="H101" s="401">
        <f t="shared" si="11"/>
        <v>2.9667563594846E-4</v>
      </c>
    </row>
    <row r="102" spans="1:8" x14ac:dyDescent="0.25">
      <c r="A102" s="871" t="s">
        <v>856</v>
      </c>
      <c r="B102" s="885">
        <f>SUM(B103:B105)</f>
        <v>21.985339000000003</v>
      </c>
      <c r="C102" s="886">
        <f>SUM(C103:C105)</f>
        <v>24.831367</v>
      </c>
      <c r="D102" s="874">
        <f t="shared" si="9"/>
        <v>0.12945117653177859</v>
      </c>
      <c r="E102" s="885">
        <f>SUM(E103:E105)</f>
        <v>178.14434309999999</v>
      </c>
      <c r="F102" s="886">
        <f>SUM(F103:F105)</f>
        <v>175.32105380000002</v>
      </c>
      <c r="G102" s="874">
        <f>(F102-E102)/E102</f>
        <v>-1.5848324178417153E-2</v>
      </c>
      <c r="H102" s="875">
        <f>SUM(H103:H105)</f>
        <v>0.99999999999999989</v>
      </c>
    </row>
    <row r="103" spans="1:8" x14ac:dyDescent="0.25">
      <c r="A103" s="896" t="s">
        <v>268</v>
      </c>
      <c r="B103" s="844">
        <v>15.727059000000001</v>
      </c>
      <c r="C103" s="836">
        <v>24.523652999999999</v>
      </c>
      <c r="D103" s="175">
        <f t="shared" si="9"/>
        <v>0.55932860682979557</v>
      </c>
      <c r="E103" s="173">
        <v>130.58193199999999</v>
      </c>
      <c r="F103" s="174">
        <v>143.352923</v>
      </c>
      <c r="G103" s="175">
        <f>(F103-E103)/E103</f>
        <v>9.780059771209397E-2</v>
      </c>
      <c r="H103" s="890">
        <f>(F103/$F$102)</f>
        <v>0.81765948751102013</v>
      </c>
    </row>
    <row r="104" spans="1:8" x14ac:dyDescent="0.25">
      <c r="A104" s="896" t="s">
        <v>259</v>
      </c>
      <c r="B104" s="898">
        <v>6.1152800000000003</v>
      </c>
      <c r="C104" s="855">
        <v>0.245674</v>
      </c>
      <c r="D104" s="175">
        <f t="shared" si="9"/>
        <v>-0.95982620583194878</v>
      </c>
      <c r="E104" s="173">
        <v>46.489611099999998</v>
      </c>
      <c r="F104" s="174">
        <v>31.260990799999998</v>
      </c>
      <c r="G104" s="175">
        <f>(F104-E104)/E104</f>
        <v>-0.3275703956146882</v>
      </c>
      <c r="H104" s="890">
        <f>(F104/$F$102)</f>
        <v>0.1783071121376068</v>
      </c>
    </row>
    <row r="105" spans="1:8" ht="15.75" thickBot="1" x14ac:dyDescent="0.3">
      <c r="A105" s="896" t="s">
        <v>267</v>
      </c>
      <c r="B105" s="899">
        <v>0.14299999999999999</v>
      </c>
      <c r="C105" s="900">
        <v>6.2039999999999998E-2</v>
      </c>
      <c r="D105" s="175">
        <f t="shared" si="9"/>
        <v>-0.56615384615384612</v>
      </c>
      <c r="E105" s="857">
        <v>1.0728</v>
      </c>
      <c r="F105" s="856">
        <v>0.7071400000000001</v>
      </c>
      <c r="G105" s="175">
        <f>(F105-E105)/E105</f>
        <v>-0.34084638329604761</v>
      </c>
      <c r="H105" s="890">
        <f>(F105/$F$102)</f>
        <v>4.0334003513729736E-3</v>
      </c>
    </row>
    <row r="106" spans="1:8" x14ac:dyDescent="0.25">
      <c r="A106" s="871" t="s">
        <v>857</v>
      </c>
      <c r="B106" s="885">
        <f>SUM(B107:B108)</f>
        <v>25.638396</v>
      </c>
      <c r="C106" s="886">
        <f>SUM(C107:C108)</f>
        <v>24.351747</v>
      </c>
      <c r="D106" s="874">
        <f t="shared" si="9"/>
        <v>-5.0184457717245674E-2</v>
      </c>
      <c r="E106" s="885">
        <f>SUM(E107:E108)</f>
        <v>204.361424</v>
      </c>
      <c r="F106" s="886">
        <f>SUM(F107:F108)</f>
        <v>221.29911900000002</v>
      </c>
      <c r="G106" s="874">
        <f t="shared" ref="G106:G114" si="12">(F106-E106)/E106</f>
        <v>8.2881077399421618E-2</v>
      </c>
      <c r="H106" s="875">
        <f>SUM(H107:H108)</f>
        <v>1</v>
      </c>
    </row>
    <row r="107" spans="1:8" x14ac:dyDescent="0.25">
      <c r="A107" s="896" t="s">
        <v>249</v>
      </c>
      <c r="B107" s="844">
        <v>14.265314999999999</v>
      </c>
      <c r="C107" s="836">
        <v>15.144987</v>
      </c>
      <c r="D107" s="175">
        <f t="shared" si="9"/>
        <v>6.1665094671936871E-2</v>
      </c>
      <c r="E107" s="173">
        <v>121.38157399999999</v>
      </c>
      <c r="F107" s="174">
        <v>125.496005</v>
      </c>
      <c r="G107" s="175">
        <f t="shared" si="12"/>
        <v>3.3896668698661057E-2</v>
      </c>
      <c r="H107" s="890">
        <f>(F107/$F$106)</f>
        <v>0.56708768461025816</v>
      </c>
    </row>
    <row r="108" spans="1:8" ht="15.75" thickBot="1" x14ac:dyDescent="0.3">
      <c r="A108" s="896" t="s">
        <v>259</v>
      </c>
      <c r="B108" s="844">
        <v>11.373080999999999</v>
      </c>
      <c r="C108" s="836">
        <v>9.2067599999999992</v>
      </c>
      <c r="D108" s="175">
        <f t="shared" si="9"/>
        <v>-0.19047793645363117</v>
      </c>
      <c r="E108" s="173">
        <v>82.979849999999999</v>
      </c>
      <c r="F108" s="174">
        <v>95.803114000000008</v>
      </c>
      <c r="G108" s="175">
        <f t="shared" si="12"/>
        <v>0.15453467317668096</v>
      </c>
      <c r="H108" s="890">
        <f>(F108/$F$106)</f>
        <v>0.43291231538974179</v>
      </c>
    </row>
    <row r="109" spans="1:8" x14ac:dyDescent="0.25">
      <c r="A109" s="871" t="s">
        <v>858</v>
      </c>
      <c r="B109" s="885">
        <f>SUM(B110:B112)</f>
        <v>1999.3391766000002</v>
      </c>
      <c r="C109" s="886">
        <f>SUM(C110:C112)</f>
        <v>3892.8888760000004</v>
      </c>
      <c r="D109" s="874">
        <f>(C109-B109)/B109</f>
        <v>0.94708777858297089</v>
      </c>
      <c r="E109" s="885">
        <f>SUM(E110:E112)</f>
        <v>10231.8409871</v>
      </c>
      <c r="F109" s="886">
        <f>SUM(F110:F112)</f>
        <v>24750.474217800001</v>
      </c>
      <c r="G109" s="874">
        <f t="shared" si="12"/>
        <v>1.4189658780863248</v>
      </c>
      <c r="H109" s="875">
        <f>SUM(H110:H112)</f>
        <v>1</v>
      </c>
    </row>
    <row r="110" spans="1:8" x14ac:dyDescent="0.25">
      <c r="A110" s="896" t="s">
        <v>248</v>
      </c>
      <c r="B110" s="844">
        <v>1907.3253276</v>
      </c>
      <c r="C110" s="836">
        <v>3808.8454650000003</v>
      </c>
      <c r="D110" s="175">
        <f>(C110-B110)/B110</f>
        <v>0.99695637125140868</v>
      </c>
      <c r="E110" s="173">
        <v>9489.5463321000007</v>
      </c>
      <c r="F110" s="174">
        <v>24043.092704800001</v>
      </c>
      <c r="G110" s="175">
        <f t="shared" si="12"/>
        <v>1.5336398457184577</v>
      </c>
      <c r="H110" s="890">
        <f>(F110/$F$109)</f>
        <v>0.97141947637951653</v>
      </c>
    </row>
    <row r="111" spans="1:8" x14ac:dyDescent="0.25">
      <c r="A111" s="896" t="s">
        <v>249</v>
      </c>
      <c r="B111" s="844">
        <v>77.732134000000002</v>
      </c>
      <c r="C111" s="836">
        <v>74.836651000000003</v>
      </c>
      <c r="D111" s="175">
        <f>(C111-B111)/B111</f>
        <v>-3.7249498386343012E-2</v>
      </c>
      <c r="E111" s="173">
        <v>634.21386000000007</v>
      </c>
      <c r="F111" s="174">
        <v>617.72745099999997</v>
      </c>
      <c r="G111" s="175">
        <f t="shared" si="12"/>
        <v>-2.5995031076741358E-2</v>
      </c>
      <c r="H111" s="890">
        <f>(F111/$F$109)</f>
        <v>2.4958206681783248E-2</v>
      </c>
    </row>
    <row r="112" spans="1:8" ht="15.75" thickBot="1" x14ac:dyDescent="0.3">
      <c r="A112" s="896" t="s">
        <v>259</v>
      </c>
      <c r="B112" s="844">
        <v>14.281715</v>
      </c>
      <c r="C112" s="836">
        <v>9.2067599999999992</v>
      </c>
      <c r="D112" s="175">
        <f>(C112-B112)/B112</f>
        <v>-0.35534632920486098</v>
      </c>
      <c r="E112" s="173">
        <v>108.08079500000001</v>
      </c>
      <c r="F112" s="174">
        <v>89.654061999999996</v>
      </c>
      <c r="G112" s="175">
        <f t="shared" si="12"/>
        <v>-0.17049035399859902</v>
      </c>
      <c r="H112" s="890">
        <f>(F112/$F$109)</f>
        <v>3.6223169387002191E-3</v>
      </c>
    </row>
    <row r="113" spans="1:8" x14ac:dyDescent="0.25">
      <c r="A113" s="871" t="s">
        <v>859</v>
      </c>
      <c r="B113" s="885">
        <f>SUM(B114)</f>
        <v>3.9266559000000001</v>
      </c>
      <c r="C113" s="886">
        <f>SUM(C114)</f>
        <v>7.7741199999999999</v>
      </c>
      <c r="D113" s="874">
        <f t="shared" ref="D113:D114" si="13">(C113-B113)/B113</f>
        <v>0.97983225369964289</v>
      </c>
      <c r="E113" s="901">
        <f>SUM(E114)</f>
        <v>28.847666800000002</v>
      </c>
      <c r="F113" s="901">
        <f>SUM(F114)</f>
        <v>29.110292000000001</v>
      </c>
      <c r="G113" s="874">
        <f t="shared" si="12"/>
        <v>9.1038627775608758E-3</v>
      </c>
      <c r="H113" s="875">
        <f>SUM(H114)</f>
        <v>1</v>
      </c>
    </row>
    <row r="114" spans="1:8" ht="15.75" thickBot="1" x14ac:dyDescent="0.3">
      <c r="A114" s="896" t="s">
        <v>259</v>
      </c>
      <c r="B114" s="844">
        <v>3.9266559000000001</v>
      </c>
      <c r="C114" s="836">
        <v>7.7741199999999999</v>
      </c>
      <c r="D114" s="175">
        <f t="shared" si="13"/>
        <v>0.97983225369964289</v>
      </c>
      <c r="E114" s="857">
        <v>28.847666800000002</v>
      </c>
      <c r="F114" s="856">
        <v>29.110292000000001</v>
      </c>
      <c r="G114" s="175">
        <f t="shared" si="12"/>
        <v>9.1038627775608758E-3</v>
      </c>
      <c r="H114" s="890">
        <f>(F114/$F$113)</f>
        <v>1</v>
      </c>
    </row>
    <row r="115" spans="1:8" ht="103.5" customHeight="1" thickBot="1" x14ac:dyDescent="0.3">
      <c r="A115" s="1014" t="s">
        <v>941</v>
      </c>
      <c r="B115" s="1015"/>
      <c r="C115" s="1015"/>
      <c r="D115" s="1015"/>
      <c r="E115" s="1015"/>
      <c r="F115" s="1015"/>
      <c r="G115" s="1015"/>
      <c r="H115" s="1016"/>
    </row>
    <row r="116" spans="1:8" x14ac:dyDescent="0.25">
      <c r="B116"/>
      <c r="C116"/>
      <c r="D116"/>
    </row>
    <row r="117" spans="1:8" x14ac:dyDescent="0.25">
      <c r="B117" s="74"/>
      <c r="C117" s="74"/>
      <c r="D117" s="74"/>
    </row>
    <row r="118" spans="1:8" x14ac:dyDescent="0.25">
      <c r="B118"/>
      <c r="C118"/>
      <c r="D118"/>
    </row>
    <row r="119" spans="1:8" x14ac:dyDescent="0.25">
      <c r="B119"/>
      <c r="C119"/>
      <c r="D119"/>
    </row>
    <row r="120" spans="1:8" x14ac:dyDescent="0.25">
      <c r="B120"/>
      <c r="C120"/>
      <c r="D120"/>
    </row>
    <row r="121" spans="1:8" x14ac:dyDescent="0.25">
      <c r="B121"/>
      <c r="C121"/>
      <c r="D121"/>
    </row>
  </sheetData>
  <mergeCells count="3">
    <mergeCell ref="B4:D4"/>
    <mergeCell ref="E4:H4"/>
    <mergeCell ref="A115:H115"/>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D6249-42CB-4E41-BA68-7086D5C53B30}">
  <sheetPr codeName="Hoja5">
    <tabColor rgb="FF002060"/>
    <pageSetUpPr fitToPage="1"/>
  </sheetPr>
  <dimension ref="A1:J45"/>
  <sheetViews>
    <sheetView showGridLines="0" view="pageBreakPreview" zoomScaleNormal="100" zoomScaleSheetLayoutView="100" workbookViewId="0"/>
  </sheetViews>
  <sheetFormatPr baseColWidth="10" defaultColWidth="11.42578125" defaultRowHeight="12.75" x14ac:dyDescent="0.2"/>
  <cols>
    <col min="1" max="1" width="29.42578125" style="605" customWidth="1"/>
    <col min="2" max="2" width="10.5703125" style="605" bestFit="1" customWidth="1"/>
    <col min="3" max="3" width="12.42578125" style="653" bestFit="1" customWidth="1"/>
    <col min="4" max="4" width="12.42578125" style="605" bestFit="1" customWidth="1"/>
    <col min="5" max="5" width="7.42578125" style="605" customWidth="1"/>
    <col min="6" max="7" width="13.42578125" style="605" bestFit="1" customWidth="1"/>
    <col min="8" max="8" width="12.7109375" style="605" customWidth="1"/>
    <col min="9" max="9" width="10.42578125" style="605" customWidth="1"/>
    <col min="10" max="10" width="2.42578125" style="605" customWidth="1"/>
    <col min="11" max="16384" width="11.42578125" style="605"/>
  </cols>
  <sheetData>
    <row r="1" spans="1:10" x14ac:dyDescent="0.2">
      <c r="A1" s="599" t="s">
        <v>527</v>
      </c>
      <c r="B1" s="600"/>
      <c r="C1" s="601"/>
      <c r="D1" s="602"/>
      <c r="E1" s="600"/>
      <c r="F1" s="603"/>
      <c r="G1" s="603"/>
      <c r="H1" s="603"/>
      <c r="I1" s="604"/>
    </row>
    <row r="2" spans="1:10" ht="15.75" x14ac:dyDescent="0.25">
      <c r="A2" s="606" t="s">
        <v>528</v>
      </c>
      <c r="B2" s="600"/>
      <c r="C2" s="607"/>
      <c r="D2" s="608"/>
      <c r="E2" s="608"/>
      <c r="F2" s="608"/>
      <c r="G2" s="608"/>
      <c r="I2" s="604"/>
    </row>
    <row r="3" spans="1:10" x14ac:dyDescent="0.2">
      <c r="A3" s="72"/>
      <c r="B3" s="609"/>
      <c r="C3" s="610"/>
      <c r="D3" s="611"/>
      <c r="E3" s="609"/>
      <c r="F3" s="603"/>
      <c r="G3" s="603"/>
      <c r="H3" s="603"/>
      <c r="I3" s="604"/>
    </row>
    <row r="4" spans="1:10" x14ac:dyDescent="0.2">
      <c r="A4" s="73"/>
      <c r="B4" s="1020" t="s">
        <v>880</v>
      </c>
      <c r="C4" s="1020"/>
      <c r="D4" s="1020"/>
      <c r="E4" s="612"/>
      <c r="F4" s="1020" t="s">
        <v>881</v>
      </c>
      <c r="G4" s="1020"/>
      <c r="H4" s="1020"/>
      <c r="I4" s="1020"/>
    </row>
    <row r="5" spans="1:10" x14ac:dyDescent="0.2">
      <c r="A5" s="613" t="s">
        <v>529</v>
      </c>
      <c r="B5" s="614">
        <v>2024</v>
      </c>
      <c r="C5" s="476">
        <v>2025</v>
      </c>
      <c r="D5" s="615" t="s">
        <v>530</v>
      </c>
      <c r="E5" s="616"/>
      <c r="F5" s="614">
        <v>2024</v>
      </c>
      <c r="G5" s="476">
        <v>2025</v>
      </c>
      <c r="H5" s="617" t="s">
        <v>530</v>
      </c>
      <c r="I5" s="615" t="s">
        <v>518</v>
      </c>
    </row>
    <row r="6" spans="1:10" x14ac:dyDescent="0.2">
      <c r="A6" s="618" t="s">
        <v>531</v>
      </c>
      <c r="B6" s="619">
        <f>SUM(B7:B40)</f>
        <v>5913889.074</v>
      </c>
      <c r="C6" s="620">
        <f>SUM(C7:C40)</f>
        <v>7563921.381000001</v>
      </c>
      <c r="D6" s="621">
        <f>C6/B6-1</f>
        <v>0.27900968150624483</v>
      </c>
      <c r="E6" s="622"/>
      <c r="F6" s="619">
        <f>SUM(F7:F40)</f>
        <v>33923303.598700002</v>
      </c>
      <c r="G6" s="620">
        <f>SUM(G7:G40)</f>
        <v>52693183.720000006</v>
      </c>
      <c r="H6" s="623">
        <f t="shared" ref="H6:H38" si="0">G6/F6-1</f>
        <v>0.55330342655717346</v>
      </c>
      <c r="I6" s="621">
        <f>SUM(I7:I40)</f>
        <v>0.99999999999999989</v>
      </c>
    </row>
    <row r="7" spans="1:10" x14ac:dyDescent="0.2">
      <c r="A7" s="624" t="s">
        <v>532</v>
      </c>
      <c r="B7" s="625">
        <v>2647430.5389999999</v>
      </c>
      <c r="C7" s="477">
        <v>4879859.7229999993</v>
      </c>
      <c r="D7" s="626">
        <f>+C7/B7-1</f>
        <v>0.84324372296590755</v>
      </c>
      <c r="E7" s="627"/>
      <c r="F7" s="625">
        <v>11608764.105999999</v>
      </c>
      <c r="G7" s="628">
        <v>29946720.625999995</v>
      </c>
      <c r="H7" s="629">
        <f t="shared" si="0"/>
        <v>1.5796648422308803</v>
      </c>
      <c r="I7" s="626">
        <f t="shared" ref="I7:I38" si="1">G7/$G$6</f>
        <v>0.56832247573291994</v>
      </c>
      <c r="J7" s="630"/>
    </row>
    <row r="8" spans="1:10" x14ac:dyDescent="0.2">
      <c r="A8" s="624" t="s">
        <v>533</v>
      </c>
      <c r="B8" s="625">
        <v>1279869.8</v>
      </c>
      <c r="C8" s="477">
        <v>1036791.55</v>
      </c>
      <c r="D8" s="626">
        <f t="shared" ref="D8:D35" si="2">+C8/B8-1</f>
        <v>-0.1899242016648881</v>
      </c>
      <c r="E8" s="627"/>
      <c r="F8" s="625">
        <v>8863114.5199999996</v>
      </c>
      <c r="G8" s="628">
        <v>9499218.2500000019</v>
      </c>
      <c r="H8" s="629">
        <f t="shared" si="0"/>
        <v>7.1769774447188572E-2</v>
      </c>
      <c r="I8" s="626">
        <f t="shared" si="1"/>
        <v>0.18027413755215019</v>
      </c>
      <c r="J8" s="630"/>
    </row>
    <row r="9" spans="1:10" x14ac:dyDescent="0.2">
      <c r="A9" s="624" t="s">
        <v>534</v>
      </c>
      <c r="B9" s="625">
        <v>630796.54</v>
      </c>
      <c r="C9" s="477">
        <v>581251.95000000007</v>
      </c>
      <c r="D9" s="626">
        <f t="shared" si="2"/>
        <v>-7.8542900695048101E-2</v>
      </c>
      <c r="E9" s="627"/>
      <c r="F9" s="625">
        <v>4278753.75</v>
      </c>
      <c r="G9" s="628">
        <v>3747120.7</v>
      </c>
      <c r="H9" s="629">
        <f t="shared" si="0"/>
        <v>-0.124249508399496</v>
      </c>
      <c r="I9" s="626">
        <f t="shared" si="1"/>
        <v>7.1112057299695081E-2</v>
      </c>
      <c r="J9" s="630"/>
    </row>
    <row r="10" spans="1:10" x14ac:dyDescent="0.2">
      <c r="A10" s="624" t="s">
        <v>536</v>
      </c>
      <c r="B10" s="625">
        <v>219587.54700000002</v>
      </c>
      <c r="C10" s="477">
        <v>195505.285</v>
      </c>
      <c r="D10" s="626">
        <f t="shared" si="2"/>
        <v>-0.10967043591046632</v>
      </c>
      <c r="E10" s="627"/>
      <c r="F10" s="625">
        <v>1556398.9739999999</v>
      </c>
      <c r="G10" s="628">
        <v>1781572.04</v>
      </c>
      <c r="H10" s="629">
        <f t="shared" si="0"/>
        <v>0.14467567105964951</v>
      </c>
      <c r="I10" s="626">
        <f t="shared" si="1"/>
        <v>3.3810294125837644E-2</v>
      </c>
      <c r="J10" s="630"/>
    </row>
    <row r="11" spans="1:10" x14ac:dyDescent="0.2">
      <c r="A11" s="624" t="s">
        <v>535</v>
      </c>
      <c r="B11" s="625">
        <v>234712.41</v>
      </c>
      <c r="C11" s="477">
        <v>129537.53</v>
      </c>
      <c r="D11" s="626">
        <f t="shared" si="2"/>
        <v>-0.4481010612093328</v>
      </c>
      <c r="E11" s="627"/>
      <c r="F11" s="625">
        <v>1907914.8729999999</v>
      </c>
      <c r="G11" s="628">
        <v>1553767.1980000001</v>
      </c>
      <c r="H11" s="629">
        <f>G11/F11-1</f>
        <v>-0.18562027059579389</v>
      </c>
      <c r="I11" s="626">
        <f>G11/$G$6</f>
        <v>2.9487062430244817E-2</v>
      </c>
      <c r="J11" s="630"/>
    </row>
    <row r="12" spans="1:10" x14ac:dyDescent="0.2">
      <c r="A12" s="624" t="s">
        <v>537</v>
      </c>
      <c r="B12" s="625">
        <v>160257.62</v>
      </c>
      <c r="C12" s="477">
        <v>172209.3</v>
      </c>
      <c r="D12" s="626">
        <f t="shared" si="2"/>
        <v>7.4577920226195804E-2</v>
      </c>
      <c r="E12" s="627"/>
      <c r="F12" s="625">
        <v>1242121.3400000003</v>
      </c>
      <c r="G12" s="628">
        <v>1410129.0050000001</v>
      </c>
      <c r="H12" s="629">
        <f t="shared" si="0"/>
        <v>0.1352586575801038</v>
      </c>
      <c r="I12" s="626">
        <f t="shared" si="1"/>
        <v>2.676112744473964E-2</v>
      </c>
      <c r="J12" s="630"/>
    </row>
    <row r="13" spans="1:10" x14ac:dyDescent="0.2">
      <c r="A13" s="624" t="s">
        <v>541</v>
      </c>
      <c r="B13" s="625">
        <v>150680.75</v>
      </c>
      <c r="C13" s="477">
        <v>356</v>
      </c>
      <c r="D13" s="626">
        <f t="shared" si="2"/>
        <v>-0.99763738898299881</v>
      </c>
      <c r="E13" s="627"/>
      <c r="F13" s="625">
        <v>632150.69999999995</v>
      </c>
      <c r="G13" s="628">
        <v>948177.29999999993</v>
      </c>
      <c r="H13" s="629">
        <f t="shared" si="0"/>
        <v>0.49992288231271442</v>
      </c>
      <c r="I13" s="626">
        <f t="shared" si="1"/>
        <v>1.7994306531911333E-2</v>
      </c>
      <c r="J13" s="630"/>
    </row>
    <row r="14" spans="1:10" x14ac:dyDescent="0.2">
      <c r="A14" s="624" t="s">
        <v>538</v>
      </c>
      <c r="B14" s="625">
        <v>116167.36900000001</v>
      </c>
      <c r="C14" s="477">
        <v>105155.2</v>
      </c>
      <c r="D14" s="626">
        <f t="shared" si="2"/>
        <v>-9.4795716687015696E-2</v>
      </c>
      <c r="E14" s="627"/>
      <c r="F14" s="625">
        <v>773094.88199999998</v>
      </c>
      <c r="G14" s="628">
        <v>866188.51699999999</v>
      </c>
      <c r="H14" s="629">
        <f t="shared" si="0"/>
        <v>0.12041683002630466</v>
      </c>
      <c r="I14" s="626">
        <f t="shared" si="1"/>
        <v>1.6438340898184009E-2</v>
      </c>
      <c r="J14" s="630"/>
    </row>
    <row r="15" spans="1:10" x14ac:dyDescent="0.2">
      <c r="A15" s="624" t="s">
        <v>539</v>
      </c>
      <c r="B15" s="625">
        <v>84863.52</v>
      </c>
      <c r="C15" s="477">
        <v>84473</v>
      </c>
      <c r="D15" s="626">
        <f t="shared" si="2"/>
        <v>-4.6017417142254491E-3</v>
      </c>
      <c r="E15" s="627"/>
      <c r="F15" s="625">
        <v>688101.32000000007</v>
      </c>
      <c r="G15" s="628">
        <v>632179.62599999993</v>
      </c>
      <c r="H15" s="629">
        <f t="shared" si="0"/>
        <v>-8.1269563616009566E-2</v>
      </c>
      <c r="I15" s="626">
        <f t="shared" si="1"/>
        <v>1.1997370084132011E-2</v>
      </c>
      <c r="J15" s="630"/>
    </row>
    <row r="16" spans="1:10" x14ac:dyDescent="0.2">
      <c r="A16" s="624" t="s">
        <v>542</v>
      </c>
      <c r="B16" s="625">
        <v>58445.31</v>
      </c>
      <c r="C16" s="477">
        <v>81269.539999999994</v>
      </c>
      <c r="D16" s="626">
        <f t="shared" si="2"/>
        <v>0.3905228665910061</v>
      </c>
      <c r="E16" s="627"/>
      <c r="F16" s="625">
        <v>649663.51</v>
      </c>
      <c r="G16" s="628">
        <v>602643.45000000007</v>
      </c>
      <c r="H16" s="629">
        <f t="shared" si="0"/>
        <v>-7.2376021242134936E-2</v>
      </c>
      <c r="I16" s="626">
        <f t="shared" si="1"/>
        <v>1.1436838836732943E-2</v>
      </c>
      <c r="J16" s="630"/>
    </row>
    <row r="17" spans="1:10" x14ac:dyDescent="0.2">
      <c r="A17" s="624" t="s">
        <v>540</v>
      </c>
      <c r="B17" s="625">
        <v>68278.271000000008</v>
      </c>
      <c r="C17" s="477">
        <v>64513.942999999999</v>
      </c>
      <c r="D17" s="626">
        <f t="shared" si="2"/>
        <v>-5.5132151779297534E-2</v>
      </c>
      <c r="E17" s="627"/>
      <c r="F17" s="625">
        <v>656629.44469999988</v>
      </c>
      <c r="G17" s="628">
        <v>527884.83200000005</v>
      </c>
      <c r="H17" s="629">
        <f t="shared" si="0"/>
        <v>-0.19606889964981777</v>
      </c>
      <c r="I17" s="626">
        <f t="shared" si="1"/>
        <v>1.0018085732019231E-2</v>
      </c>
      <c r="J17" s="630"/>
    </row>
    <row r="18" spans="1:10" x14ac:dyDescent="0.2">
      <c r="A18" s="624" t="s">
        <v>543</v>
      </c>
      <c r="B18" s="625">
        <v>26346.05</v>
      </c>
      <c r="C18" s="477">
        <v>36672.289999999994</v>
      </c>
      <c r="D18" s="626">
        <f t="shared" si="2"/>
        <v>0.39194642081070952</v>
      </c>
      <c r="E18" s="627"/>
      <c r="F18" s="625">
        <v>161540.85</v>
      </c>
      <c r="G18" s="628">
        <v>295819.68</v>
      </c>
      <c r="H18" s="629">
        <f t="shared" si="0"/>
        <v>0.83123760955820147</v>
      </c>
      <c r="I18" s="903">
        <f t="shared" si="1"/>
        <v>5.6140027820660967E-3</v>
      </c>
      <c r="J18" s="630"/>
    </row>
    <row r="19" spans="1:10" x14ac:dyDescent="0.2">
      <c r="A19" s="624" t="s">
        <v>544</v>
      </c>
      <c r="B19" s="625">
        <v>47255.67</v>
      </c>
      <c r="C19" s="477">
        <v>23258.080000000002</v>
      </c>
      <c r="D19" s="626">
        <f t="shared" si="2"/>
        <v>-0.50782456369785889</v>
      </c>
      <c r="E19" s="627"/>
      <c r="F19" s="625">
        <v>332407.23</v>
      </c>
      <c r="G19" s="628">
        <v>258767.58000000002</v>
      </c>
      <c r="H19" s="629">
        <f t="shared" si="0"/>
        <v>-0.22153444135375744</v>
      </c>
      <c r="I19" s="903">
        <f t="shared" si="1"/>
        <v>4.9108359323102218E-3</v>
      </c>
      <c r="J19" s="630"/>
    </row>
    <row r="20" spans="1:10" x14ac:dyDescent="0.2">
      <c r="A20" s="624" t="s">
        <v>545</v>
      </c>
      <c r="B20" s="625">
        <v>82221.078000000009</v>
      </c>
      <c r="C20" s="477">
        <v>22557.359999999997</v>
      </c>
      <c r="D20" s="626">
        <f t="shared" si="2"/>
        <v>-0.7256499118145836</v>
      </c>
      <c r="E20" s="627"/>
      <c r="F20" s="625">
        <v>270335.55200000003</v>
      </c>
      <c r="G20" s="628">
        <v>179965.86699999997</v>
      </c>
      <c r="H20" s="629">
        <f t="shared" si="0"/>
        <v>-0.33428708999399404</v>
      </c>
      <c r="I20" s="903">
        <f t="shared" si="1"/>
        <v>3.4153538331693719E-3</v>
      </c>
      <c r="J20" s="630"/>
    </row>
    <row r="21" spans="1:10" x14ac:dyDescent="0.2">
      <c r="A21" s="624" t="s">
        <v>882</v>
      </c>
      <c r="B21" s="625">
        <v>0</v>
      </c>
      <c r="C21" s="477">
        <v>112781.45</v>
      </c>
      <c r="D21" s="626" t="s">
        <v>245</v>
      </c>
      <c r="E21" s="627"/>
      <c r="F21" s="625">
        <v>0</v>
      </c>
      <c r="G21" s="628">
        <v>112781.45</v>
      </c>
      <c r="H21" s="629" t="s">
        <v>245</v>
      </c>
      <c r="I21" s="904">
        <f t="shared" si="1"/>
        <v>2.1403422992866748E-3</v>
      </c>
      <c r="J21" s="630"/>
    </row>
    <row r="22" spans="1:10" x14ac:dyDescent="0.2">
      <c r="A22" s="624" t="s">
        <v>546</v>
      </c>
      <c r="B22" s="625">
        <v>38668.479999999996</v>
      </c>
      <c r="C22" s="477">
        <v>5559.2000000000007</v>
      </c>
      <c r="D22" s="626">
        <f t="shared" si="2"/>
        <v>-0.85623432832115454</v>
      </c>
      <c r="E22" s="627"/>
      <c r="F22" s="625">
        <v>80421.899999999994</v>
      </c>
      <c r="G22" s="628">
        <v>97943.714999999997</v>
      </c>
      <c r="H22" s="629">
        <f t="shared" si="0"/>
        <v>0.21787367620013964</v>
      </c>
      <c r="I22" s="904">
        <f t="shared" si="1"/>
        <v>1.8587549296784072E-3</v>
      </c>
      <c r="J22" s="630"/>
    </row>
    <row r="23" spans="1:10" x14ac:dyDescent="0.2">
      <c r="A23" s="624" t="s">
        <v>547</v>
      </c>
      <c r="B23" s="625">
        <v>11960</v>
      </c>
      <c r="C23" s="477">
        <v>9419</v>
      </c>
      <c r="D23" s="626">
        <f t="shared" si="2"/>
        <v>-0.21245819397993315</v>
      </c>
      <c r="E23" s="627"/>
      <c r="F23" s="625">
        <v>20778</v>
      </c>
      <c r="G23" s="628">
        <v>80159</v>
      </c>
      <c r="H23" s="629">
        <f t="shared" si="0"/>
        <v>2.8578785253633652</v>
      </c>
      <c r="I23" s="904">
        <f t="shared" si="1"/>
        <v>1.5212404022870833E-3</v>
      </c>
      <c r="J23" s="630"/>
    </row>
    <row r="24" spans="1:10" x14ac:dyDescent="0.2">
      <c r="A24" s="624" t="s">
        <v>553</v>
      </c>
      <c r="B24" s="625">
        <v>515.88</v>
      </c>
      <c r="C24" s="477">
        <v>5656.7950000000001</v>
      </c>
      <c r="D24" s="626">
        <f t="shared" si="2"/>
        <v>9.9653310847483905</v>
      </c>
      <c r="E24" s="627"/>
      <c r="F24" s="625">
        <v>8672.9349999999995</v>
      </c>
      <c r="G24" s="628">
        <v>45941.81</v>
      </c>
      <c r="H24" s="629">
        <f t="shared" si="0"/>
        <v>4.2971468136219171</v>
      </c>
      <c r="I24" s="904">
        <f t="shared" si="1"/>
        <v>8.7187386976130866E-4</v>
      </c>
      <c r="J24" s="630"/>
    </row>
    <row r="25" spans="1:10" x14ac:dyDescent="0.2">
      <c r="A25" s="624" t="s">
        <v>551</v>
      </c>
      <c r="B25" s="625">
        <v>3626</v>
      </c>
      <c r="C25" s="477">
        <v>3782</v>
      </c>
      <c r="D25" s="626">
        <f t="shared" si="2"/>
        <v>4.3022614451185826E-2</v>
      </c>
      <c r="E25" s="627"/>
      <c r="F25" s="625">
        <v>19230</v>
      </c>
      <c r="G25" s="628">
        <v>30178</v>
      </c>
      <c r="H25" s="629">
        <f t="shared" si="0"/>
        <v>0.56931877275091014</v>
      </c>
      <c r="I25" s="904">
        <f t="shared" si="1"/>
        <v>5.7271164635561318E-4</v>
      </c>
      <c r="J25" s="630"/>
    </row>
    <row r="26" spans="1:10" x14ac:dyDescent="0.2">
      <c r="A26" s="624" t="s">
        <v>549</v>
      </c>
      <c r="B26" s="625">
        <v>3842.98</v>
      </c>
      <c r="C26" s="477">
        <v>4295.4350000000004</v>
      </c>
      <c r="D26" s="626">
        <f t="shared" si="2"/>
        <v>0.11773545529771168</v>
      </c>
      <c r="E26" s="627"/>
      <c r="F26" s="625">
        <v>24313.67</v>
      </c>
      <c r="G26" s="628">
        <v>27747.31</v>
      </c>
      <c r="H26" s="629">
        <f t="shared" si="0"/>
        <v>0.14122261262902724</v>
      </c>
      <c r="I26" s="904">
        <f t="shared" si="1"/>
        <v>5.2658253005631822E-4</v>
      </c>
      <c r="J26" s="630"/>
    </row>
    <row r="27" spans="1:10" x14ac:dyDescent="0.2">
      <c r="A27" s="624" t="s">
        <v>548</v>
      </c>
      <c r="B27" s="625">
        <v>1288</v>
      </c>
      <c r="C27" s="477">
        <v>4265.5</v>
      </c>
      <c r="D27" s="626">
        <f t="shared" si="2"/>
        <v>2.3117236024844718</v>
      </c>
      <c r="E27" s="627"/>
      <c r="F27" s="625">
        <v>21096.95</v>
      </c>
      <c r="G27" s="628">
        <v>13672.554</v>
      </c>
      <c r="H27" s="629">
        <f t="shared" si="0"/>
        <v>-0.3519179786651625</v>
      </c>
      <c r="I27" s="904">
        <f t="shared" si="1"/>
        <v>2.5947481314951375E-4</v>
      </c>
      <c r="J27" s="630"/>
    </row>
    <row r="28" spans="1:10" x14ac:dyDescent="0.2">
      <c r="A28" s="624" t="s">
        <v>555</v>
      </c>
      <c r="B28" s="625">
        <v>1494.78</v>
      </c>
      <c r="C28" s="477">
        <v>2591.9500000000003</v>
      </c>
      <c r="D28" s="626">
        <f t="shared" si="2"/>
        <v>0.7340009901122575</v>
      </c>
      <c r="E28" s="627"/>
      <c r="F28" s="625">
        <v>7916.5749999999998</v>
      </c>
      <c r="G28" s="628">
        <v>11838.36</v>
      </c>
      <c r="H28" s="629">
        <f t="shared" si="0"/>
        <v>0.49538910450542062</v>
      </c>
      <c r="I28" s="904">
        <f t="shared" si="1"/>
        <v>2.2466587069224064E-4</v>
      </c>
      <c r="J28" s="630"/>
    </row>
    <row r="29" spans="1:10" x14ac:dyDescent="0.2">
      <c r="A29" s="624" t="s">
        <v>550</v>
      </c>
      <c r="B29" s="625">
        <v>3056.71</v>
      </c>
      <c r="C29" s="477">
        <v>70</v>
      </c>
      <c r="D29" s="626">
        <f t="shared" si="2"/>
        <v>-0.97709956129302422</v>
      </c>
      <c r="E29" s="627"/>
      <c r="F29" s="625">
        <v>27689.921999999999</v>
      </c>
      <c r="G29" s="628">
        <v>6286.49</v>
      </c>
      <c r="H29" s="629">
        <f t="shared" si="0"/>
        <v>-0.77296830233035685</v>
      </c>
      <c r="I29" s="905">
        <f t="shared" si="1"/>
        <v>1.1930366617065739E-4</v>
      </c>
      <c r="J29" s="630"/>
    </row>
    <row r="30" spans="1:10" x14ac:dyDescent="0.2">
      <c r="A30" s="624" t="s">
        <v>556</v>
      </c>
      <c r="B30" s="625">
        <v>1050</v>
      </c>
      <c r="C30" s="477">
        <v>750</v>
      </c>
      <c r="D30" s="626">
        <f t="shared" si="2"/>
        <v>-0.2857142857142857</v>
      </c>
      <c r="E30" s="627"/>
      <c r="F30" s="625">
        <v>4866</v>
      </c>
      <c r="G30" s="628">
        <v>5250</v>
      </c>
      <c r="H30" s="629">
        <f t="shared" si="0"/>
        <v>7.8914919852034471E-2</v>
      </c>
      <c r="I30" s="905">
        <f t="shared" si="1"/>
        <v>9.9633380057226101E-5</v>
      </c>
      <c r="J30" s="630"/>
    </row>
    <row r="31" spans="1:10" x14ac:dyDescent="0.2">
      <c r="A31" s="624" t="s">
        <v>789</v>
      </c>
      <c r="B31" s="625">
        <v>38420.400000000001</v>
      </c>
      <c r="C31" s="477">
        <v>0</v>
      </c>
      <c r="D31" s="626" t="s">
        <v>246</v>
      </c>
      <c r="E31" s="627"/>
      <c r="F31" s="625">
        <v>71240.399999999994</v>
      </c>
      <c r="G31" s="628">
        <v>4644</v>
      </c>
      <c r="H31" s="629">
        <f t="shared" si="0"/>
        <v>-0.93481226944261964</v>
      </c>
      <c r="I31" s="905">
        <f t="shared" si="1"/>
        <v>8.8132841330620584E-5</v>
      </c>
      <c r="J31" s="630"/>
    </row>
    <row r="32" spans="1:10" x14ac:dyDescent="0.2">
      <c r="A32" s="624" t="s">
        <v>554</v>
      </c>
      <c r="B32" s="625">
        <v>824.65</v>
      </c>
      <c r="C32" s="477">
        <v>0</v>
      </c>
      <c r="D32" s="626" t="s">
        <v>246</v>
      </c>
      <c r="E32" s="627"/>
      <c r="F32" s="625">
        <v>5956.1099999999988</v>
      </c>
      <c r="G32" s="628">
        <v>3298.22</v>
      </c>
      <c r="H32" s="629">
        <f t="shared" si="0"/>
        <v>-0.44624595583358928</v>
      </c>
      <c r="I32" s="905">
        <f>G32/$G$6</f>
        <v>6.2592915575684617E-5</v>
      </c>
      <c r="J32" s="630"/>
    </row>
    <row r="33" spans="1:10" x14ac:dyDescent="0.2">
      <c r="A33" s="624" t="s">
        <v>552</v>
      </c>
      <c r="B33" s="625">
        <v>1550.72</v>
      </c>
      <c r="C33" s="477">
        <v>1203.44</v>
      </c>
      <c r="D33" s="626">
        <f t="shared" si="2"/>
        <v>-0.22394758563763928</v>
      </c>
      <c r="E33" s="627"/>
      <c r="F33" s="625">
        <v>7584.9450000000006</v>
      </c>
      <c r="G33" s="628">
        <v>1744.5900000000001</v>
      </c>
      <c r="H33" s="629">
        <f t="shared" si="0"/>
        <v>-0.76999305861809153</v>
      </c>
      <c r="I33" s="905">
        <f>G33/$G$6</f>
        <v>3.3108456859816399E-5</v>
      </c>
      <c r="J33" s="630"/>
    </row>
    <row r="34" spans="1:10" x14ac:dyDescent="0.2">
      <c r="A34" s="624" t="s">
        <v>557</v>
      </c>
      <c r="B34" s="625">
        <v>391</v>
      </c>
      <c r="C34" s="477">
        <v>119.86</v>
      </c>
      <c r="D34" s="626">
        <f t="shared" si="2"/>
        <v>-0.6934526854219949</v>
      </c>
      <c r="E34" s="627"/>
      <c r="F34" s="625">
        <v>1471</v>
      </c>
      <c r="G34" s="628">
        <v>1247.55</v>
      </c>
      <c r="H34" s="629">
        <f t="shared" si="0"/>
        <v>-0.15190346702923185</v>
      </c>
      <c r="I34" s="905">
        <f t="shared" si="1"/>
        <v>2.3675737769598556E-5</v>
      </c>
      <c r="J34" s="630"/>
    </row>
    <row r="35" spans="1:10" x14ac:dyDescent="0.2">
      <c r="A35" s="624" t="s">
        <v>558</v>
      </c>
      <c r="B35" s="625">
        <v>56</v>
      </c>
      <c r="C35" s="477">
        <v>14</v>
      </c>
      <c r="D35" s="626">
        <f t="shared" si="2"/>
        <v>-0.75</v>
      </c>
      <c r="E35" s="627"/>
      <c r="F35" s="625">
        <v>295</v>
      </c>
      <c r="G35" s="628">
        <v>196</v>
      </c>
      <c r="H35" s="629">
        <f t="shared" si="0"/>
        <v>-0.33559322033898309</v>
      </c>
      <c r="I35" s="943">
        <f t="shared" si="1"/>
        <v>3.7196461888031081E-6</v>
      </c>
      <c r="J35" s="630"/>
    </row>
    <row r="36" spans="1:10" x14ac:dyDescent="0.2">
      <c r="A36" s="624" t="s">
        <v>559</v>
      </c>
      <c r="B36" s="625">
        <v>0</v>
      </c>
      <c r="C36" s="477">
        <v>0</v>
      </c>
      <c r="D36" s="626" t="s">
        <v>246</v>
      </c>
      <c r="E36" s="627"/>
      <c r="F36" s="625">
        <v>58</v>
      </c>
      <c r="G36" s="628">
        <v>57</v>
      </c>
      <c r="H36" s="629">
        <f t="shared" si="0"/>
        <v>-1.7241379310344862E-2</v>
      </c>
      <c r="I36" s="943">
        <f t="shared" si="1"/>
        <v>1.0817338406213121E-6</v>
      </c>
      <c r="J36" s="630"/>
    </row>
    <row r="37" spans="1:10" x14ac:dyDescent="0.2">
      <c r="A37" s="624" t="s">
        <v>618</v>
      </c>
      <c r="B37" s="625">
        <v>0</v>
      </c>
      <c r="C37" s="477">
        <v>0</v>
      </c>
      <c r="D37" s="626" t="s">
        <v>246</v>
      </c>
      <c r="E37" s="627"/>
      <c r="F37" s="625">
        <v>0</v>
      </c>
      <c r="G37" s="628">
        <v>30</v>
      </c>
      <c r="H37" s="629" t="s">
        <v>245</v>
      </c>
      <c r="I37" s="943">
        <f t="shared" si="1"/>
        <v>5.6933360032700629E-7</v>
      </c>
      <c r="J37" s="630"/>
    </row>
    <row r="38" spans="1:10" x14ac:dyDescent="0.2">
      <c r="A38" s="624" t="s">
        <v>560</v>
      </c>
      <c r="B38" s="625">
        <v>1</v>
      </c>
      <c r="C38" s="477">
        <v>2</v>
      </c>
      <c r="D38" s="626">
        <f t="shared" ref="D38" si="3">+C38/B38-1</f>
        <v>1</v>
      </c>
      <c r="E38" s="627"/>
      <c r="F38" s="625">
        <v>15</v>
      </c>
      <c r="G38" s="628">
        <v>13</v>
      </c>
      <c r="H38" s="629">
        <f t="shared" si="0"/>
        <v>-0.1333333333333333</v>
      </c>
      <c r="I38" s="906">
        <f t="shared" si="1"/>
        <v>2.467112268083694E-7</v>
      </c>
      <c r="J38" s="630"/>
    </row>
    <row r="39" spans="1:10" x14ac:dyDescent="0.2">
      <c r="A39" s="624" t="s">
        <v>860</v>
      </c>
      <c r="B39" s="625">
        <v>0</v>
      </c>
      <c r="C39" s="477">
        <v>0</v>
      </c>
      <c r="D39" s="626" t="s">
        <v>246</v>
      </c>
      <c r="E39" s="627"/>
      <c r="F39" s="625">
        <v>252.14</v>
      </c>
      <c r="G39" s="628">
        <v>0</v>
      </c>
      <c r="H39" s="629" t="s">
        <v>246</v>
      </c>
      <c r="I39" s="631" t="s">
        <v>246</v>
      </c>
      <c r="J39" s="630"/>
    </row>
    <row r="40" spans="1:10" x14ac:dyDescent="0.2">
      <c r="A40" s="624" t="s">
        <v>874</v>
      </c>
      <c r="B40" s="625">
        <v>230</v>
      </c>
      <c r="C40" s="477">
        <v>0</v>
      </c>
      <c r="D40" s="626" t="s">
        <v>246</v>
      </c>
      <c r="E40" s="627"/>
      <c r="F40" s="625">
        <v>454</v>
      </c>
      <c r="G40" s="628">
        <v>0</v>
      </c>
      <c r="H40" s="629" t="s">
        <v>246</v>
      </c>
      <c r="I40" s="631" t="s">
        <v>246</v>
      </c>
      <c r="J40" s="630"/>
    </row>
    <row r="41" spans="1:10" x14ac:dyDescent="0.2">
      <c r="A41" s="618" t="s">
        <v>561</v>
      </c>
      <c r="B41" s="632">
        <f>SUM(B42:B43)</f>
        <v>19033.919999999998</v>
      </c>
      <c r="C41" s="478">
        <f>SUM(C42:C43)</f>
        <v>19256.37</v>
      </c>
      <c r="D41" s="621">
        <f>+C41/B41-1</f>
        <v>1.168703031220053E-2</v>
      </c>
      <c r="E41" s="633"/>
      <c r="F41" s="632">
        <f>SUM(F42:F43)</f>
        <v>148110.196</v>
      </c>
      <c r="G41" s="634">
        <f>SUM(G42:G43)</f>
        <v>99715.712</v>
      </c>
      <c r="H41" s="623">
        <f>+G41/F41-1</f>
        <v>-0.32674647193093986</v>
      </c>
      <c r="I41" s="621">
        <f>SUM(I42:I43)</f>
        <v>1</v>
      </c>
      <c r="J41" s="630"/>
    </row>
    <row r="42" spans="1:10" x14ac:dyDescent="0.2">
      <c r="A42" s="635" t="s">
        <v>562</v>
      </c>
      <c r="B42" s="636">
        <v>12181.02</v>
      </c>
      <c r="C42" s="637">
        <v>12059.619999999999</v>
      </c>
      <c r="D42" s="626">
        <f>+C42/B42-1</f>
        <v>-9.9663246591830124E-3</v>
      </c>
      <c r="E42" s="638"/>
      <c r="F42" s="636">
        <v>90592.98</v>
      </c>
      <c r="G42" s="639">
        <v>65146.232000000004</v>
      </c>
      <c r="H42" s="629">
        <f>+G42/F42-1</f>
        <v>-0.28089094762088618</v>
      </c>
      <c r="I42" s="626">
        <f>G42/$G$41</f>
        <v>0.65331962930776655</v>
      </c>
      <c r="J42" s="630"/>
    </row>
    <row r="43" spans="1:10" x14ac:dyDescent="0.2">
      <c r="A43" s="635" t="s">
        <v>563</v>
      </c>
      <c r="B43" s="640">
        <v>6852.9</v>
      </c>
      <c r="C43" s="641">
        <v>7196.75</v>
      </c>
      <c r="D43" s="642">
        <f>+C43/B43-1</f>
        <v>5.0175837966408343E-2</v>
      </c>
      <c r="E43" s="638"/>
      <c r="F43" s="640">
        <v>57517.215999999993</v>
      </c>
      <c r="G43" s="643">
        <v>34569.479999999996</v>
      </c>
      <c r="H43" s="644">
        <f>+G43/F43-1</f>
        <v>-0.39897160530161957</v>
      </c>
      <c r="I43" s="642">
        <f>G43/$G$41</f>
        <v>0.34668037069223351</v>
      </c>
      <c r="J43" s="630"/>
    </row>
    <row r="44" spans="1:10" ht="35.25" customHeight="1" x14ac:dyDescent="0.2">
      <c r="A44" s="1021" t="s">
        <v>883</v>
      </c>
      <c r="B44" s="1022"/>
      <c r="C44" s="1022"/>
      <c r="D44" s="1022"/>
      <c r="E44" s="1022"/>
      <c r="F44" s="1022"/>
      <c r="G44" s="645"/>
      <c r="H44" s="645"/>
      <c r="I44" s="646"/>
    </row>
    <row r="45" spans="1:10" x14ac:dyDescent="0.2">
      <c r="A45" s="479" t="s">
        <v>564</v>
      </c>
      <c r="B45" s="647"/>
      <c r="C45" s="648"/>
      <c r="D45" s="649"/>
      <c r="E45" s="647"/>
      <c r="F45" s="650"/>
      <c r="G45" s="651"/>
      <c r="H45" s="651"/>
      <c r="I45" s="652"/>
    </row>
  </sheetData>
  <mergeCells count="3">
    <mergeCell ref="B4:D4"/>
    <mergeCell ref="F4:I4"/>
    <mergeCell ref="A44:F44"/>
  </mergeCells>
  <pageMargins left="0.7" right="0.7" top="0.75" bottom="0.75" header="0.3" footer="0.3"/>
  <pageSetup paperSize="9"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9BE9B-6BC9-406F-B417-B017557412F0}">
  <sheetPr codeName="Hoja6">
    <tabColor rgb="FF002060"/>
    <pageSetUpPr fitToPage="1"/>
  </sheetPr>
  <dimension ref="A1:M143"/>
  <sheetViews>
    <sheetView showGridLines="0" view="pageBreakPreview" zoomScaleNormal="100" zoomScaleSheetLayoutView="100" workbookViewId="0"/>
  </sheetViews>
  <sheetFormatPr baseColWidth="10" defaultColWidth="11.42578125" defaultRowHeight="12.75" x14ac:dyDescent="0.2"/>
  <cols>
    <col min="1" max="1" width="35.42578125" style="481" customWidth="1"/>
    <col min="2" max="3" width="11.7109375" style="481" customWidth="1"/>
    <col min="4" max="4" width="10.7109375" style="481" bestFit="1" customWidth="1"/>
    <col min="5" max="5" width="3" style="481" customWidth="1"/>
    <col min="6" max="6" width="14.140625" style="481" bestFit="1" customWidth="1"/>
    <col min="7" max="7" width="13.140625" style="481" bestFit="1" customWidth="1"/>
    <col min="8" max="8" width="10.7109375" style="481" bestFit="1" customWidth="1"/>
    <col min="9" max="9" width="7.7109375" style="481" bestFit="1" customWidth="1"/>
    <col min="10" max="10" width="3.42578125" style="481" customWidth="1"/>
    <col min="11" max="16384" width="11.42578125" style="481"/>
  </cols>
  <sheetData>
    <row r="1" spans="1:9" x14ac:dyDescent="0.2">
      <c r="A1" s="480" t="s">
        <v>565</v>
      </c>
    </row>
    <row r="2" spans="1:9" ht="15.75" x14ac:dyDescent="0.25">
      <c r="A2" s="482" t="s">
        <v>566</v>
      </c>
    </row>
    <row r="4" spans="1:9" x14ac:dyDescent="0.2">
      <c r="A4" s="483"/>
      <c r="B4" s="1020" t="s">
        <v>880</v>
      </c>
      <c r="C4" s="1020"/>
      <c r="D4" s="1020"/>
      <c r="E4" s="654"/>
      <c r="F4" s="1020" t="s">
        <v>881</v>
      </c>
      <c r="G4" s="1020"/>
      <c r="H4" s="1020"/>
      <c r="I4" s="1020"/>
    </row>
    <row r="5" spans="1:9" x14ac:dyDescent="0.2">
      <c r="A5" s="484" t="s">
        <v>567</v>
      </c>
      <c r="B5" s="614">
        <v>2024</v>
      </c>
      <c r="C5" s="476">
        <v>2025</v>
      </c>
      <c r="D5" s="486" t="s">
        <v>568</v>
      </c>
      <c r="E5" s="485"/>
      <c r="F5" s="614">
        <v>2024</v>
      </c>
      <c r="G5" s="476">
        <v>2025</v>
      </c>
      <c r="H5" s="485" t="s">
        <v>568</v>
      </c>
      <c r="I5" s="486" t="s">
        <v>518</v>
      </c>
    </row>
    <row r="6" spans="1:9" x14ac:dyDescent="0.2">
      <c r="A6" s="487" t="s">
        <v>569</v>
      </c>
      <c r="B6" s="488">
        <f>SUM(B7:B11)</f>
        <v>2647430.5389999999</v>
      </c>
      <c r="C6" s="489">
        <f>SUM(C7:C11)</f>
        <v>4879859.7230000002</v>
      </c>
      <c r="D6" s="490">
        <f t="shared" ref="D6:D22" si="0">(C6-B6)/B6</f>
        <v>0.84324372296590799</v>
      </c>
      <c r="E6" s="655"/>
      <c r="F6" s="488">
        <f>SUM(F7:F11)</f>
        <v>11608764.105999999</v>
      </c>
      <c r="G6" s="489">
        <f>SUM(G7:G11)</f>
        <v>29946720.625999995</v>
      </c>
      <c r="H6" s="491">
        <f>(G6-F6)/F6</f>
        <v>1.5796648422308803</v>
      </c>
      <c r="I6" s="538">
        <f>SUM(I7:I11)</f>
        <v>1</v>
      </c>
    </row>
    <row r="7" spans="1:9" x14ac:dyDescent="0.2">
      <c r="A7" s="481" t="s">
        <v>247</v>
      </c>
      <c r="B7" s="492">
        <v>1789340.6400000001</v>
      </c>
      <c r="C7" s="493">
        <v>4028573.79</v>
      </c>
      <c r="D7" s="656">
        <f t="shared" si="0"/>
        <v>1.251429213612451</v>
      </c>
      <c r="E7" s="657"/>
      <c r="F7" s="494">
        <v>4774362.6099999994</v>
      </c>
      <c r="G7" s="493">
        <v>23574189.079999998</v>
      </c>
      <c r="H7" s="495">
        <f t="shared" ref="H7:H23" si="1">(G7-F7)/F7</f>
        <v>3.9376620516052512</v>
      </c>
      <c r="I7" s="539">
        <f>G7/$G$6</f>
        <v>0.78720436118580173</v>
      </c>
    </row>
    <row r="8" spans="1:9" x14ac:dyDescent="0.2">
      <c r="A8" s="481" t="s">
        <v>248</v>
      </c>
      <c r="B8" s="492">
        <v>407003</v>
      </c>
      <c r="C8" s="493">
        <v>282601.86</v>
      </c>
      <c r="D8" s="656">
        <f t="shared" si="0"/>
        <v>-0.30565165367331448</v>
      </c>
      <c r="E8" s="657"/>
      <c r="F8" s="494">
        <v>3441790.25</v>
      </c>
      <c r="G8" s="493">
        <v>2944754.18</v>
      </c>
      <c r="H8" s="495">
        <f t="shared" si="1"/>
        <v>-0.14441207450105359</v>
      </c>
      <c r="I8" s="539">
        <f>G8/$G$6</f>
        <v>9.833311021853057E-2</v>
      </c>
    </row>
    <row r="9" spans="1:9" x14ac:dyDescent="0.2">
      <c r="A9" s="481" t="s">
        <v>250</v>
      </c>
      <c r="B9" s="492">
        <v>193565.44</v>
      </c>
      <c r="C9" s="493">
        <v>208689.66999999998</v>
      </c>
      <c r="D9" s="656">
        <f t="shared" si="0"/>
        <v>7.8134970788173663E-2</v>
      </c>
      <c r="E9" s="657"/>
      <c r="F9" s="494">
        <v>1262936.8159999999</v>
      </c>
      <c r="G9" s="493">
        <v>1699010.8399999996</v>
      </c>
      <c r="H9" s="495">
        <f t="shared" si="1"/>
        <v>0.34528570113360268</v>
      </c>
      <c r="I9" s="539">
        <f>G9/$G$6</f>
        <v>5.6734453872885969E-2</v>
      </c>
    </row>
    <row r="10" spans="1:9" x14ac:dyDescent="0.2">
      <c r="A10" s="481" t="s">
        <v>249</v>
      </c>
      <c r="B10" s="492">
        <v>237874.6</v>
      </c>
      <c r="C10" s="493">
        <v>285460.8</v>
      </c>
      <c r="D10" s="656">
        <f t="shared" si="0"/>
        <v>0.20004741994311281</v>
      </c>
      <c r="E10" s="657"/>
      <c r="F10" s="494">
        <v>1789210.8</v>
      </c>
      <c r="G10" s="493">
        <v>1287641.73</v>
      </c>
      <c r="H10" s="495">
        <f t="shared" si="1"/>
        <v>-0.28032978003486231</v>
      </c>
      <c r="I10" s="539">
        <f>G10/$G$6</f>
        <v>4.2997754114086822E-2</v>
      </c>
    </row>
    <row r="11" spans="1:9" x14ac:dyDescent="0.2">
      <c r="A11" s="481" t="s">
        <v>251</v>
      </c>
      <c r="B11" s="492">
        <v>19646.858999999706</v>
      </c>
      <c r="C11" s="493">
        <v>74533.603000000119</v>
      </c>
      <c r="D11" s="656">
        <f t="shared" si="0"/>
        <v>2.793665084072789</v>
      </c>
      <c r="E11" s="657"/>
      <c r="F11" s="494">
        <v>340463.62999999896</v>
      </c>
      <c r="G11" s="493">
        <v>441124.79599999636</v>
      </c>
      <c r="H11" s="495">
        <f t="shared" si="1"/>
        <v>0.29565908699263332</v>
      </c>
      <c r="I11" s="539">
        <f>G11/$G$6</f>
        <v>1.47303206086949E-2</v>
      </c>
    </row>
    <row r="12" spans="1:9" x14ac:dyDescent="0.2">
      <c r="A12" s="487" t="s">
        <v>570</v>
      </c>
      <c r="B12" s="488">
        <f>SUM(B13)</f>
        <v>1279869.8</v>
      </c>
      <c r="C12" s="489">
        <f>SUM(C13)</f>
        <v>1036791.55</v>
      </c>
      <c r="D12" s="490">
        <f t="shared" si="0"/>
        <v>-0.1899242016648881</v>
      </c>
      <c r="E12" s="655"/>
      <c r="F12" s="488">
        <f>SUM(F13)</f>
        <v>8863114.5199999996</v>
      </c>
      <c r="G12" s="489">
        <f>SUM(G13)</f>
        <v>9499218.2500000019</v>
      </c>
      <c r="H12" s="491">
        <f t="shared" si="1"/>
        <v>7.1769774447188614E-2</v>
      </c>
      <c r="I12" s="538">
        <f>SUM(I13)</f>
        <v>1</v>
      </c>
    </row>
    <row r="13" spans="1:9" x14ac:dyDescent="0.2">
      <c r="A13" s="481" t="s">
        <v>252</v>
      </c>
      <c r="B13" s="492">
        <v>1279869.8</v>
      </c>
      <c r="C13" s="493">
        <v>1036791.55</v>
      </c>
      <c r="D13" s="656">
        <f t="shared" si="0"/>
        <v>-0.1899242016648881</v>
      </c>
      <c r="E13" s="657"/>
      <c r="F13" s="494">
        <v>8863114.5199999996</v>
      </c>
      <c r="G13" s="493">
        <v>9499218.2500000019</v>
      </c>
      <c r="H13" s="495">
        <f t="shared" si="1"/>
        <v>7.1769774447188614E-2</v>
      </c>
      <c r="I13" s="539">
        <f>G12/$G$13</f>
        <v>1</v>
      </c>
    </row>
    <row r="14" spans="1:9" x14ac:dyDescent="0.2">
      <c r="A14" s="487" t="s">
        <v>571</v>
      </c>
      <c r="B14" s="488">
        <f>SUM(B15:B19)</f>
        <v>630796.54000000015</v>
      </c>
      <c r="C14" s="489">
        <f>SUM(C15:C19)</f>
        <v>581251.95000000007</v>
      </c>
      <c r="D14" s="490">
        <f t="shared" si="0"/>
        <v>-7.8542900695048309E-2</v>
      </c>
      <c r="E14" s="655"/>
      <c r="F14" s="488">
        <f>SUM(F15:F19)</f>
        <v>4278753.75</v>
      </c>
      <c r="G14" s="489">
        <f>SUM(G15:G19)</f>
        <v>3747120.6999999997</v>
      </c>
      <c r="H14" s="491">
        <f t="shared" si="1"/>
        <v>-0.12424950839949607</v>
      </c>
      <c r="I14" s="538">
        <f>SUM(I15:I19)</f>
        <v>1</v>
      </c>
    </row>
    <row r="15" spans="1:9" x14ac:dyDescent="0.2">
      <c r="A15" s="481" t="s">
        <v>248</v>
      </c>
      <c r="B15" s="492">
        <v>500139.15</v>
      </c>
      <c r="C15" s="493">
        <v>489100.01</v>
      </c>
      <c r="D15" s="656">
        <f t="shared" si="0"/>
        <v>-2.2072137324182707E-2</v>
      </c>
      <c r="E15" s="657"/>
      <c r="F15" s="494">
        <v>3555732.07</v>
      </c>
      <c r="G15" s="493">
        <v>3200075.17</v>
      </c>
      <c r="H15" s="495">
        <f t="shared" si="1"/>
        <v>-0.10002353748773876</v>
      </c>
      <c r="I15" s="539">
        <f>G15/$G$14</f>
        <v>0.85400909823908266</v>
      </c>
    </row>
    <row r="16" spans="1:9" x14ac:dyDescent="0.2">
      <c r="A16" s="481" t="s">
        <v>253</v>
      </c>
      <c r="B16" s="492">
        <v>55808.780000000006</v>
      </c>
      <c r="C16" s="493">
        <v>56835.12</v>
      </c>
      <c r="D16" s="656">
        <f t="shared" si="0"/>
        <v>1.8390296293880577E-2</v>
      </c>
      <c r="E16" s="657"/>
      <c r="F16" s="494">
        <v>240528.75999999998</v>
      </c>
      <c r="G16" s="493">
        <v>255479.59</v>
      </c>
      <c r="H16" s="495">
        <f t="shared" si="1"/>
        <v>6.2158180169390211E-2</v>
      </c>
      <c r="I16" s="539">
        <f>G16/$G$14</f>
        <v>6.8180240364288242E-2</v>
      </c>
    </row>
    <row r="17" spans="1:9" x14ac:dyDescent="0.2">
      <c r="A17" s="481" t="s">
        <v>254</v>
      </c>
      <c r="B17" s="492">
        <v>27123</v>
      </c>
      <c r="C17" s="493">
        <v>12000</v>
      </c>
      <c r="D17" s="656">
        <f t="shared" si="0"/>
        <v>-0.55757106514766064</v>
      </c>
      <c r="E17" s="657"/>
      <c r="F17" s="494">
        <v>201560</v>
      </c>
      <c r="G17" s="493">
        <v>146324</v>
      </c>
      <c r="H17" s="495">
        <f t="shared" si="1"/>
        <v>-0.2740424687437984</v>
      </c>
      <c r="I17" s="539">
        <f>G17/$G$14</f>
        <v>3.9049716226114632E-2</v>
      </c>
    </row>
    <row r="18" spans="1:9" x14ac:dyDescent="0.2">
      <c r="A18" s="481" t="s">
        <v>261</v>
      </c>
      <c r="B18" s="492">
        <v>25008</v>
      </c>
      <c r="C18" s="493">
        <v>8451</v>
      </c>
      <c r="D18" s="656">
        <f t="shared" si="0"/>
        <v>-0.66206813819577737</v>
      </c>
      <c r="E18" s="657"/>
      <c r="F18" s="494">
        <v>183307</v>
      </c>
      <c r="G18" s="493">
        <v>65867</v>
      </c>
      <c r="H18" s="495">
        <f t="shared" si="1"/>
        <v>-0.64067384224279489</v>
      </c>
      <c r="I18" s="539">
        <f>G18/$G$14</f>
        <v>1.757802997912504E-2</v>
      </c>
    </row>
    <row r="19" spans="1:9" x14ac:dyDescent="0.2">
      <c r="A19" s="481" t="s">
        <v>251</v>
      </c>
      <c r="B19" s="492">
        <v>22717.610000000102</v>
      </c>
      <c r="C19" s="493">
        <v>14865.820000000065</v>
      </c>
      <c r="D19" s="656">
        <f t="shared" si="0"/>
        <v>-0.34562570622525879</v>
      </c>
      <c r="E19" s="657"/>
      <c r="F19" s="494">
        <v>97625.920000000391</v>
      </c>
      <c r="G19" s="493">
        <v>79374.939999999944</v>
      </c>
      <c r="H19" s="495">
        <f t="shared" si="1"/>
        <v>-0.18694809739053289</v>
      </c>
      <c r="I19" s="539">
        <f>G19/$G$14</f>
        <v>2.118291519138947E-2</v>
      </c>
    </row>
    <row r="20" spans="1:9" x14ac:dyDescent="0.2">
      <c r="A20" s="487" t="s">
        <v>573</v>
      </c>
      <c r="B20" s="488">
        <f>SUM(B21:B26)</f>
        <v>219587.54700000002</v>
      </c>
      <c r="C20" s="489">
        <f>SUM(C21:C26)</f>
        <v>195505.285</v>
      </c>
      <c r="D20" s="490">
        <f t="shared" si="0"/>
        <v>-0.10967043591046634</v>
      </c>
      <c r="E20" s="655"/>
      <c r="F20" s="488">
        <f>SUM(F21:F26)</f>
        <v>1556398.9739999999</v>
      </c>
      <c r="G20" s="489">
        <f>SUM(G21:G26)</f>
        <v>1781572.04</v>
      </c>
      <c r="H20" s="491">
        <f t="shared" si="1"/>
        <v>0.1446756710596496</v>
      </c>
      <c r="I20" s="538">
        <f>SUM(I21:I26)</f>
        <v>0.99999999999999989</v>
      </c>
    </row>
    <row r="21" spans="1:9" x14ac:dyDescent="0.2">
      <c r="A21" s="481" t="s">
        <v>260</v>
      </c>
      <c r="B21" s="492">
        <v>219071.22700000001</v>
      </c>
      <c r="C21" s="493">
        <v>195399.64</v>
      </c>
      <c r="D21" s="656">
        <f t="shared" si="0"/>
        <v>-0.10805429505354439</v>
      </c>
      <c r="E21" s="657"/>
      <c r="F21" s="494">
        <v>1546065.567</v>
      </c>
      <c r="G21" s="493">
        <v>1777720.98</v>
      </c>
      <c r="H21" s="495">
        <f t="shared" si="1"/>
        <v>0.14983543902960483</v>
      </c>
      <c r="I21" s="539">
        <f>G21/$G$20</f>
        <v>0.99783839221006176</v>
      </c>
    </row>
    <row r="22" spans="1:9" x14ac:dyDescent="0.2">
      <c r="A22" s="481" t="s">
        <v>247</v>
      </c>
      <c r="B22" s="492">
        <v>516.32000000000005</v>
      </c>
      <c r="C22" s="493">
        <v>105.645</v>
      </c>
      <c r="D22" s="656">
        <f t="shared" si="0"/>
        <v>-0.79538851874806327</v>
      </c>
      <c r="E22" s="657"/>
      <c r="F22" s="494">
        <v>4067.8150000000005</v>
      </c>
      <c r="G22" s="493">
        <v>2308.2699999999995</v>
      </c>
      <c r="H22" s="495">
        <f t="shared" si="1"/>
        <v>-0.43255285700062585</v>
      </c>
      <c r="I22" s="660">
        <f t="shared" ref="I22:I23" si="2">G22/$G$20</f>
        <v>1.2956366333634196E-3</v>
      </c>
    </row>
    <row r="23" spans="1:9" x14ac:dyDescent="0.2">
      <c r="A23" s="481" t="s">
        <v>250</v>
      </c>
      <c r="B23" s="492">
        <v>0</v>
      </c>
      <c r="C23" s="493">
        <v>0</v>
      </c>
      <c r="D23" s="656" t="s">
        <v>246</v>
      </c>
      <c r="E23" s="657"/>
      <c r="F23" s="494">
        <v>2698</v>
      </c>
      <c r="G23" s="493">
        <v>900</v>
      </c>
      <c r="H23" s="495">
        <f t="shared" si="1"/>
        <v>-0.66641957005189034</v>
      </c>
      <c r="I23" s="660">
        <f t="shared" si="2"/>
        <v>5.0517182566470903E-4</v>
      </c>
    </row>
    <row r="24" spans="1:9" x14ac:dyDescent="0.2">
      <c r="A24" s="481" t="s">
        <v>262</v>
      </c>
      <c r="B24" s="492">
        <v>0</v>
      </c>
      <c r="C24" s="493">
        <v>0</v>
      </c>
      <c r="D24" s="656" t="s">
        <v>246</v>
      </c>
      <c r="E24" s="657"/>
      <c r="F24" s="494">
        <v>0</v>
      </c>
      <c r="G24" s="493">
        <v>642.79</v>
      </c>
      <c r="H24" s="495" t="s">
        <v>245</v>
      </c>
      <c r="I24" s="660">
        <f>G24/$G$20</f>
        <v>3.6079933091002033E-4</v>
      </c>
    </row>
    <row r="25" spans="1:9" x14ac:dyDescent="0.2">
      <c r="A25" s="481" t="s">
        <v>264</v>
      </c>
      <c r="B25" s="658">
        <v>0</v>
      </c>
      <c r="C25" s="659">
        <v>0</v>
      </c>
      <c r="D25" s="656" t="s">
        <v>246</v>
      </c>
      <c r="E25" s="657"/>
      <c r="F25" s="494">
        <v>2800</v>
      </c>
      <c r="G25" s="493">
        <v>0</v>
      </c>
      <c r="H25" s="495" t="s">
        <v>246</v>
      </c>
      <c r="I25" s="660" t="s">
        <v>246</v>
      </c>
    </row>
    <row r="26" spans="1:9" x14ac:dyDescent="0.2">
      <c r="A26" s="481" t="s">
        <v>259</v>
      </c>
      <c r="B26" s="658">
        <v>0</v>
      </c>
      <c r="C26" s="659">
        <v>0</v>
      </c>
      <c r="D26" s="656" t="s">
        <v>246</v>
      </c>
      <c r="E26" s="657"/>
      <c r="F26" s="494">
        <v>767.59199999999998</v>
      </c>
      <c r="G26" s="493">
        <v>0</v>
      </c>
      <c r="H26" s="495" t="s">
        <v>246</v>
      </c>
      <c r="I26" s="660" t="s">
        <v>246</v>
      </c>
    </row>
    <row r="27" spans="1:9" x14ac:dyDescent="0.2">
      <c r="A27" s="487" t="s">
        <v>572</v>
      </c>
      <c r="B27" s="488">
        <f>SUM(B28:B34)</f>
        <v>234712.41</v>
      </c>
      <c r="C27" s="489">
        <f>SUM(C28:C34)</f>
        <v>129537.52999999998</v>
      </c>
      <c r="D27" s="490">
        <f t="shared" ref="D27:D56" si="3">(C27-B27)/B27</f>
        <v>-0.4481010612093328</v>
      </c>
      <c r="E27" s="655"/>
      <c r="F27" s="488">
        <f>SUM(F28:F34)</f>
        <v>1907914.8730000001</v>
      </c>
      <c r="G27" s="489">
        <f>SUM(G28:G34)</f>
        <v>1553767.1979999999</v>
      </c>
      <c r="H27" s="491">
        <f t="shared" ref="H27:H66" si="4">(G27-F27)/F27</f>
        <v>-0.18562027059579417</v>
      </c>
      <c r="I27" s="538">
        <f>SUM(I28:I34)</f>
        <v>1.0000000000000002</v>
      </c>
    </row>
    <row r="28" spans="1:9" x14ac:dyDescent="0.2">
      <c r="A28" s="496" t="s">
        <v>248</v>
      </c>
      <c r="B28" s="402">
        <v>136210.57</v>
      </c>
      <c r="C28" s="402">
        <v>50334.579999999994</v>
      </c>
      <c r="D28" s="656">
        <f t="shared" si="3"/>
        <v>-0.63046494849849033</v>
      </c>
      <c r="E28" s="657"/>
      <c r="F28" s="494">
        <v>1198659.5430000001</v>
      </c>
      <c r="G28" s="493">
        <v>894966.24800000002</v>
      </c>
      <c r="H28" s="495">
        <f t="shared" si="4"/>
        <v>-0.25336076183894363</v>
      </c>
      <c r="I28" s="539">
        <f t="shared" ref="I28:I34" si="5">G28/$G$27</f>
        <v>0.57599764569106326</v>
      </c>
    </row>
    <row r="29" spans="1:9" x14ac:dyDescent="0.2">
      <c r="A29" s="496" t="s">
        <v>249</v>
      </c>
      <c r="B29" s="402">
        <v>57357.7</v>
      </c>
      <c r="C29" s="402">
        <v>53388.800000000003</v>
      </c>
      <c r="D29" s="656">
        <f t="shared" si="3"/>
        <v>-6.9195591873453685E-2</v>
      </c>
      <c r="E29" s="657"/>
      <c r="F29" s="494">
        <v>429456.77</v>
      </c>
      <c r="G29" s="493">
        <v>423471.39999999997</v>
      </c>
      <c r="H29" s="495">
        <f t="shared" si="4"/>
        <v>-1.3937072176089001E-2</v>
      </c>
      <c r="I29" s="539">
        <f t="shared" si="5"/>
        <v>0.27254494788221162</v>
      </c>
    </row>
    <row r="30" spans="1:9" x14ac:dyDescent="0.2">
      <c r="A30" s="496" t="s">
        <v>255</v>
      </c>
      <c r="B30" s="402">
        <v>8642.64</v>
      </c>
      <c r="C30" s="402">
        <v>10463.35</v>
      </c>
      <c r="D30" s="656">
        <f t="shared" si="3"/>
        <v>0.21066595392148707</v>
      </c>
      <c r="E30" s="657"/>
      <c r="F30" s="494">
        <v>62795.58</v>
      </c>
      <c r="G30" s="493">
        <v>93080.150000000009</v>
      </c>
      <c r="H30" s="495">
        <f t="shared" si="4"/>
        <v>0.48227231916641278</v>
      </c>
      <c r="I30" s="539">
        <f t="shared" si="5"/>
        <v>5.9906110850977058E-2</v>
      </c>
    </row>
    <row r="31" spans="1:9" x14ac:dyDescent="0.2">
      <c r="A31" s="496" t="s">
        <v>261</v>
      </c>
      <c r="B31" s="402">
        <v>5589.6</v>
      </c>
      <c r="C31" s="402">
        <v>5282</v>
      </c>
      <c r="D31" s="656">
        <f t="shared" si="3"/>
        <v>-5.5030771432660719E-2</v>
      </c>
      <c r="E31" s="657"/>
      <c r="F31" s="494">
        <v>26721.339999999997</v>
      </c>
      <c r="G31" s="493">
        <v>45176.450000000004</v>
      </c>
      <c r="H31" s="495">
        <f t="shared" si="4"/>
        <v>0.69065061856927867</v>
      </c>
      <c r="I31" s="539">
        <f t="shared" si="5"/>
        <v>2.9075430385035073E-2</v>
      </c>
    </row>
    <row r="32" spans="1:9" x14ac:dyDescent="0.2">
      <c r="A32" s="496" t="s">
        <v>257</v>
      </c>
      <c r="B32" s="402">
        <v>4082.8999999999996</v>
      </c>
      <c r="C32" s="402">
        <v>1575</v>
      </c>
      <c r="D32" s="656">
        <f t="shared" si="3"/>
        <v>-0.61424477699674251</v>
      </c>
      <c r="E32" s="657"/>
      <c r="F32" s="494">
        <v>24788.1</v>
      </c>
      <c r="G32" s="493">
        <v>39820.400000000001</v>
      </c>
      <c r="H32" s="495">
        <f t="shared" si="4"/>
        <v>0.60643211863757218</v>
      </c>
      <c r="I32" s="539">
        <f t="shared" si="5"/>
        <v>2.5628292353742949E-2</v>
      </c>
    </row>
    <row r="33" spans="1:9" x14ac:dyDescent="0.2">
      <c r="A33" s="496" t="s">
        <v>258</v>
      </c>
      <c r="B33" s="402">
        <v>4253</v>
      </c>
      <c r="C33" s="402">
        <v>0</v>
      </c>
      <c r="D33" s="656" t="s">
        <v>246</v>
      </c>
      <c r="E33" s="657"/>
      <c r="F33" s="494">
        <v>30056</v>
      </c>
      <c r="G33" s="493">
        <v>20174</v>
      </c>
      <c r="H33" s="495">
        <f t="shared" si="4"/>
        <v>-0.3287862656374767</v>
      </c>
      <c r="I33" s="539">
        <f t="shared" si="5"/>
        <v>1.2983927081204865E-2</v>
      </c>
    </row>
    <row r="34" spans="1:9" x14ac:dyDescent="0.2">
      <c r="A34" s="481" t="s">
        <v>251</v>
      </c>
      <c r="B34" s="492">
        <v>18575.999999999971</v>
      </c>
      <c r="C34" s="493">
        <v>8493.7999999999738</v>
      </c>
      <c r="D34" s="656">
        <f t="shared" si="3"/>
        <v>-0.54275409130060359</v>
      </c>
      <c r="E34" s="657"/>
      <c r="F34" s="494">
        <v>135437.5399999998</v>
      </c>
      <c r="G34" s="493">
        <v>37078.550000000047</v>
      </c>
      <c r="H34" s="495">
        <f t="shared" si="4"/>
        <v>-0.72623136834883373</v>
      </c>
      <c r="I34" s="539">
        <f t="shared" si="5"/>
        <v>2.3863645755765304E-2</v>
      </c>
    </row>
    <row r="35" spans="1:9" x14ac:dyDescent="0.2">
      <c r="A35" s="487" t="s">
        <v>537</v>
      </c>
      <c r="B35" s="488">
        <f>SUM(B36:B41)</f>
        <v>160257.62</v>
      </c>
      <c r="C35" s="489">
        <f>SUM(C36:C41)</f>
        <v>172209.3</v>
      </c>
      <c r="D35" s="490">
        <f t="shared" si="3"/>
        <v>7.4577920226195749E-2</v>
      </c>
      <c r="E35" s="655"/>
      <c r="F35" s="488">
        <f>SUM(F36:F41)</f>
        <v>1242121.3400000001</v>
      </c>
      <c r="G35" s="489">
        <f>SUM(G36:G41)</f>
        <v>1410129.0050000004</v>
      </c>
      <c r="H35" s="491">
        <f t="shared" si="4"/>
        <v>0.13525865758010425</v>
      </c>
      <c r="I35" s="538">
        <f>SUM(I36:I41)</f>
        <v>1</v>
      </c>
    </row>
    <row r="36" spans="1:9" x14ac:dyDescent="0.2">
      <c r="A36" s="481" t="s">
        <v>254</v>
      </c>
      <c r="B36" s="492">
        <v>37715.370000000003</v>
      </c>
      <c r="C36" s="493">
        <v>38595</v>
      </c>
      <c r="D36" s="656">
        <f t="shared" si="3"/>
        <v>2.3322852195272043E-2</v>
      </c>
      <c r="E36" s="657"/>
      <c r="F36" s="494">
        <v>305285.71000000002</v>
      </c>
      <c r="G36" s="493">
        <v>303681.03000000003</v>
      </c>
      <c r="H36" s="495">
        <f t="shared" si="4"/>
        <v>-5.2563220204443666E-3</v>
      </c>
      <c r="I36" s="539">
        <f t="shared" ref="I36:I41" si="6">G36/$G$35</f>
        <v>0.21535691339105528</v>
      </c>
    </row>
    <row r="37" spans="1:9" x14ac:dyDescent="0.2">
      <c r="A37" s="481" t="s">
        <v>255</v>
      </c>
      <c r="B37" s="492">
        <v>39146.71</v>
      </c>
      <c r="C37" s="493">
        <v>35532.82</v>
      </c>
      <c r="D37" s="656">
        <f t="shared" si="3"/>
        <v>-9.2316570153660404E-2</v>
      </c>
      <c r="E37" s="657"/>
      <c r="F37" s="494">
        <v>244571.00999999998</v>
      </c>
      <c r="G37" s="493">
        <v>267752.25</v>
      </c>
      <c r="H37" s="495">
        <f t="shared" si="4"/>
        <v>9.4783269693329647E-2</v>
      </c>
      <c r="I37" s="539">
        <f t="shared" si="6"/>
        <v>0.1898778402902222</v>
      </c>
    </row>
    <row r="38" spans="1:9" x14ac:dyDescent="0.2">
      <c r="A38" s="481" t="s">
        <v>248</v>
      </c>
      <c r="B38" s="492">
        <v>28826.45</v>
      </c>
      <c r="C38" s="493">
        <v>32342.879999999997</v>
      </c>
      <c r="D38" s="656">
        <f t="shared" si="3"/>
        <v>0.12198623139512485</v>
      </c>
      <c r="E38" s="657"/>
      <c r="F38" s="494">
        <v>176827.15000000002</v>
      </c>
      <c r="G38" s="493">
        <v>253285.02500000002</v>
      </c>
      <c r="H38" s="495">
        <f t="shared" si="4"/>
        <v>0.43238764522303269</v>
      </c>
      <c r="I38" s="539">
        <f t="shared" si="6"/>
        <v>0.17961833569971844</v>
      </c>
    </row>
    <row r="39" spans="1:9" x14ac:dyDescent="0.2">
      <c r="A39" s="481" t="s">
        <v>261</v>
      </c>
      <c r="B39" s="492">
        <v>4800</v>
      </c>
      <c r="C39" s="493">
        <v>5754.1</v>
      </c>
      <c r="D39" s="656">
        <f t="shared" si="3"/>
        <v>0.1987708333333334</v>
      </c>
      <c r="E39" s="657"/>
      <c r="F39" s="494">
        <v>72590.959999999992</v>
      </c>
      <c r="G39" s="493">
        <v>230829.60000000003</v>
      </c>
      <c r="H39" s="495">
        <f t="shared" si="4"/>
        <v>2.1798670247645169</v>
      </c>
      <c r="I39" s="539">
        <f t="shared" si="6"/>
        <v>0.16369395933388375</v>
      </c>
    </row>
    <row r="40" spans="1:9" x14ac:dyDescent="0.2">
      <c r="A40" s="481" t="s">
        <v>252</v>
      </c>
      <c r="B40" s="492">
        <v>2404.8000000000002</v>
      </c>
      <c r="C40" s="493">
        <v>13111</v>
      </c>
      <c r="D40" s="656">
        <f t="shared" si="3"/>
        <v>4.4520126413838987</v>
      </c>
      <c r="E40" s="657"/>
      <c r="F40" s="494">
        <v>31525.999999999996</v>
      </c>
      <c r="G40" s="493">
        <v>118339</v>
      </c>
      <c r="H40" s="495">
        <f t="shared" si="4"/>
        <v>2.753695362557889</v>
      </c>
      <c r="I40" s="539">
        <f t="shared" si="6"/>
        <v>8.3920690646314286E-2</v>
      </c>
    </row>
    <row r="41" spans="1:9" x14ac:dyDescent="0.2">
      <c r="A41" s="481" t="s">
        <v>251</v>
      </c>
      <c r="B41" s="492">
        <v>47364.289999999994</v>
      </c>
      <c r="C41" s="493">
        <v>46873.499999999971</v>
      </c>
      <c r="D41" s="656">
        <f t="shared" si="3"/>
        <v>-1.0362025906015329E-2</v>
      </c>
      <c r="E41" s="657"/>
      <c r="F41" s="494">
        <v>411320.51000000013</v>
      </c>
      <c r="G41" s="493">
        <v>236242.10000000033</v>
      </c>
      <c r="H41" s="495">
        <f t="shared" si="4"/>
        <v>-0.42564959865482943</v>
      </c>
      <c r="I41" s="539">
        <f t="shared" si="6"/>
        <v>0.16753226063880608</v>
      </c>
    </row>
    <row r="42" spans="1:9" x14ac:dyDescent="0.2">
      <c r="A42" s="487" t="s">
        <v>577</v>
      </c>
      <c r="B42" s="488">
        <f>SUM(B43:B45)</f>
        <v>150680.75</v>
      </c>
      <c r="C42" s="489">
        <f>SUM(C43:C45)</f>
        <v>356</v>
      </c>
      <c r="D42" s="490">
        <f t="shared" si="3"/>
        <v>-0.99763738898299881</v>
      </c>
      <c r="E42" s="655"/>
      <c r="F42" s="488">
        <f>SUM(F43:F45)</f>
        <v>632150.69999999995</v>
      </c>
      <c r="G42" s="489">
        <f>SUM(G43:G45)</f>
        <v>948177.29999999993</v>
      </c>
      <c r="H42" s="491">
        <f>(G42-F42)/F42</f>
        <v>0.49992288231271437</v>
      </c>
      <c r="I42" s="538">
        <f>SUM(I43:I45)</f>
        <v>1</v>
      </c>
    </row>
    <row r="43" spans="1:9" x14ac:dyDescent="0.2">
      <c r="A43" s="481" t="s">
        <v>252</v>
      </c>
      <c r="B43" s="492">
        <v>150349.75</v>
      </c>
      <c r="C43" s="493">
        <v>0</v>
      </c>
      <c r="D43" s="656" t="s">
        <v>246</v>
      </c>
      <c r="E43" s="657"/>
      <c r="F43" s="494">
        <v>629290.69999999995</v>
      </c>
      <c r="G43" s="493">
        <v>944744.29999999993</v>
      </c>
      <c r="H43" s="495">
        <f>(G43-F43)/F43</f>
        <v>0.50128438255960239</v>
      </c>
      <c r="I43" s="539">
        <f>G43/$G$42</f>
        <v>0.99637936913275604</v>
      </c>
    </row>
    <row r="44" spans="1:9" x14ac:dyDescent="0.2">
      <c r="A44" s="481" t="s">
        <v>249</v>
      </c>
      <c r="B44" s="492">
        <v>331</v>
      </c>
      <c r="C44" s="493">
        <v>356</v>
      </c>
      <c r="D44" s="656">
        <f t="shared" si="3"/>
        <v>7.5528700906344406E-2</v>
      </c>
      <c r="E44" s="657"/>
      <c r="F44" s="494">
        <v>2858</v>
      </c>
      <c r="G44" s="493">
        <v>3433</v>
      </c>
      <c r="H44" s="495">
        <f>(G44-F44)/F44</f>
        <v>0.20118964310706788</v>
      </c>
      <c r="I44" s="539">
        <f>G44/$G$42</f>
        <v>3.6206308672439218E-3</v>
      </c>
    </row>
    <row r="45" spans="1:9" x14ac:dyDescent="0.2">
      <c r="A45" s="481" t="s">
        <v>255</v>
      </c>
      <c r="B45" s="492">
        <v>0</v>
      </c>
      <c r="C45" s="493">
        <v>0</v>
      </c>
      <c r="D45" s="661" t="s">
        <v>246</v>
      </c>
      <c r="E45" s="657"/>
      <c r="F45" s="494">
        <v>2</v>
      </c>
      <c r="G45" s="493">
        <v>0</v>
      </c>
      <c r="H45" s="495" t="s">
        <v>246</v>
      </c>
      <c r="I45" s="539" t="s">
        <v>246</v>
      </c>
    </row>
    <row r="46" spans="1:9" x14ac:dyDescent="0.2">
      <c r="A46" s="487" t="s">
        <v>574</v>
      </c>
      <c r="B46" s="488">
        <f>SUM(B47:B51)</f>
        <v>116167.36900000002</v>
      </c>
      <c r="C46" s="489">
        <f>SUM(C47:C51)</f>
        <v>105155.2</v>
      </c>
      <c r="D46" s="490">
        <f t="shared" si="3"/>
        <v>-9.4795716687015794E-2</v>
      </c>
      <c r="E46" s="655"/>
      <c r="F46" s="488">
        <f>SUM(F47:F51)</f>
        <v>773094.8820000001</v>
      </c>
      <c r="G46" s="489">
        <f>SUM(G47:G51)</f>
        <v>866188.51699999988</v>
      </c>
      <c r="H46" s="491">
        <f t="shared" si="4"/>
        <v>0.12041683002630428</v>
      </c>
      <c r="I46" s="538">
        <f>SUM(I47:I51)</f>
        <v>1</v>
      </c>
    </row>
    <row r="47" spans="1:9" x14ac:dyDescent="0.2">
      <c r="A47" s="481" t="s">
        <v>249</v>
      </c>
      <c r="B47" s="492">
        <v>109032.22900000001</v>
      </c>
      <c r="C47" s="493">
        <v>90697</v>
      </c>
      <c r="D47" s="656">
        <f>(C47-B47)/B47</f>
        <v>-0.16816338772639425</v>
      </c>
      <c r="E47" s="657"/>
      <c r="F47" s="494">
        <v>657111.62900000007</v>
      </c>
      <c r="G47" s="493">
        <v>698670.54499999993</v>
      </c>
      <c r="H47" s="495">
        <f t="shared" si="4"/>
        <v>6.3244834158915561E-2</v>
      </c>
      <c r="I47" s="539">
        <f>G47/$G$46</f>
        <v>0.80660333320950739</v>
      </c>
    </row>
    <row r="48" spans="1:9" x14ac:dyDescent="0.2">
      <c r="A48" s="481" t="s">
        <v>252</v>
      </c>
      <c r="B48" s="492">
        <v>2520.0700000000002</v>
      </c>
      <c r="C48" s="493">
        <v>6172.2</v>
      </c>
      <c r="D48" s="656">
        <f t="shared" si="3"/>
        <v>1.4492176804612569</v>
      </c>
      <c r="E48" s="657"/>
      <c r="F48" s="494">
        <v>56363.57</v>
      </c>
      <c r="G48" s="493">
        <v>93739.72</v>
      </c>
      <c r="H48" s="495">
        <f t="shared" si="4"/>
        <v>0.66312602271289778</v>
      </c>
      <c r="I48" s="539">
        <f t="shared" ref="I48:I51" si="7">G48/$G$46</f>
        <v>0.10822092207440337</v>
      </c>
    </row>
    <row r="49" spans="1:13" x14ac:dyDescent="0.2">
      <c r="A49" s="481" t="s">
        <v>247</v>
      </c>
      <c r="B49" s="492">
        <v>2971</v>
      </c>
      <c r="C49" s="493">
        <v>5936</v>
      </c>
      <c r="D49" s="656">
        <f t="shared" si="3"/>
        <v>0.99798047795355105</v>
      </c>
      <c r="E49" s="657"/>
      <c r="F49" s="494">
        <v>38019</v>
      </c>
      <c r="G49" s="493">
        <v>43714</v>
      </c>
      <c r="H49" s="495">
        <f t="shared" si="4"/>
        <v>0.14979352429048634</v>
      </c>
      <c r="I49" s="539">
        <f t="shared" si="7"/>
        <v>5.0467074016867862E-2</v>
      </c>
    </row>
    <row r="50" spans="1:13" x14ac:dyDescent="0.2">
      <c r="A50" s="481" t="s">
        <v>248</v>
      </c>
      <c r="B50" s="492">
        <v>0</v>
      </c>
      <c r="C50" s="493">
        <v>0</v>
      </c>
      <c r="D50" s="656" t="s">
        <v>246</v>
      </c>
      <c r="E50" s="657"/>
      <c r="F50" s="494">
        <v>18179.8</v>
      </c>
      <c r="G50" s="493">
        <v>24888.959999999999</v>
      </c>
      <c r="H50" s="495">
        <f t="shared" si="4"/>
        <v>0.36904476396880054</v>
      </c>
      <c r="I50" s="539">
        <f t="shared" si="7"/>
        <v>2.8733883573291475E-2</v>
      </c>
    </row>
    <row r="51" spans="1:13" x14ac:dyDescent="0.2">
      <c r="A51" s="481" t="s">
        <v>263</v>
      </c>
      <c r="B51" s="492">
        <v>1644.07</v>
      </c>
      <c r="C51" s="493">
        <v>2350</v>
      </c>
      <c r="D51" s="656">
        <f t="shared" si="3"/>
        <v>0.42937952763568465</v>
      </c>
      <c r="E51" s="657"/>
      <c r="F51" s="494">
        <v>3420.8829999999998</v>
      </c>
      <c r="G51" s="493">
        <v>5175.2919999999995</v>
      </c>
      <c r="H51" s="495">
        <f t="shared" si="4"/>
        <v>0.51285267575652249</v>
      </c>
      <c r="I51" s="539">
        <f t="shared" si="7"/>
        <v>5.9747871259300013E-3</v>
      </c>
    </row>
    <row r="52" spans="1:13" x14ac:dyDescent="0.2">
      <c r="A52" s="487" t="s">
        <v>575</v>
      </c>
      <c r="B52" s="488">
        <f>SUM(B53:B57)</f>
        <v>84863.52</v>
      </c>
      <c r="C52" s="489">
        <f>SUM(C53:C57)</f>
        <v>84473</v>
      </c>
      <c r="D52" s="490">
        <f t="shared" si="3"/>
        <v>-4.60174171422543E-3</v>
      </c>
      <c r="E52" s="655"/>
      <c r="F52" s="488">
        <f>SUM(F53:F57)</f>
        <v>688101.32</v>
      </c>
      <c r="G52" s="489">
        <f>SUM(G53:G57)</f>
        <v>632179.62600000005</v>
      </c>
      <c r="H52" s="491">
        <f>(G52-F52)/F52</f>
        <v>-8.1269563616009205E-2</v>
      </c>
      <c r="I52" s="538">
        <f>SUM(I53:I57)</f>
        <v>0.99999999999999989</v>
      </c>
      <c r="L52" s="497"/>
      <c r="M52" s="497"/>
    </row>
    <row r="53" spans="1:13" x14ac:dyDescent="0.2">
      <c r="A53" s="481" t="s">
        <v>248</v>
      </c>
      <c r="B53" s="492">
        <v>46208.5</v>
      </c>
      <c r="C53" s="493">
        <v>45992</v>
      </c>
      <c r="D53" s="656">
        <f t="shared" si="3"/>
        <v>-4.6852851748055008E-3</v>
      </c>
      <c r="E53" s="657"/>
      <c r="F53" s="494">
        <v>389103.5</v>
      </c>
      <c r="G53" s="493">
        <v>388783.12599999999</v>
      </c>
      <c r="H53" s="495">
        <f>(G53-F53)/F53</f>
        <v>-8.2336447757476016E-4</v>
      </c>
      <c r="I53" s="539">
        <f>G53/$G$52</f>
        <v>0.61498838306440451</v>
      </c>
    </row>
    <row r="54" spans="1:13" x14ac:dyDescent="0.2">
      <c r="A54" s="481" t="s">
        <v>255</v>
      </c>
      <c r="B54" s="492">
        <v>35274</v>
      </c>
      <c r="C54" s="493">
        <v>35121</v>
      </c>
      <c r="D54" s="656">
        <f t="shared" si="3"/>
        <v>-4.3374723592447696E-3</v>
      </c>
      <c r="E54" s="657"/>
      <c r="F54" s="494">
        <v>267280.09999999998</v>
      </c>
      <c r="G54" s="493">
        <v>212023.2</v>
      </c>
      <c r="H54" s="495">
        <f>(G54-F54)/F54</f>
        <v>-0.20673780053210086</v>
      </c>
      <c r="I54" s="539">
        <f>G54/$G$52</f>
        <v>0.33538442442623101</v>
      </c>
    </row>
    <row r="55" spans="1:13" x14ac:dyDescent="0.2">
      <c r="A55" s="481" t="s">
        <v>262</v>
      </c>
      <c r="B55" s="492">
        <v>2500</v>
      </c>
      <c r="C55" s="493">
        <v>2500</v>
      </c>
      <c r="D55" s="656">
        <f t="shared" si="3"/>
        <v>0</v>
      </c>
      <c r="E55" s="657"/>
      <c r="F55" s="494">
        <v>24700</v>
      </c>
      <c r="G55" s="493">
        <v>24350</v>
      </c>
      <c r="H55" s="495">
        <f>(G55-F55)/F55</f>
        <v>-1.417004048582996E-2</v>
      </c>
      <c r="I55" s="539">
        <f>G55/$G$52</f>
        <v>3.8517533622635283E-2</v>
      </c>
    </row>
    <row r="56" spans="1:13" x14ac:dyDescent="0.2">
      <c r="A56" s="481" t="s">
        <v>261</v>
      </c>
      <c r="B56" s="492">
        <v>881.02</v>
      </c>
      <c r="C56" s="493">
        <v>860</v>
      </c>
      <c r="D56" s="656">
        <f t="shared" si="3"/>
        <v>-2.3858709223400131E-2</v>
      </c>
      <c r="E56" s="657"/>
      <c r="F56" s="494">
        <v>7017.7200000000012</v>
      </c>
      <c r="G56" s="493">
        <v>7003.3</v>
      </c>
      <c r="H56" s="495">
        <f>(G56-F56)/F56</f>
        <v>-2.054798424559683E-3</v>
      </c>
      <c r="I56" s="539">
        <f>G56/$G$52</f>
        <v>1.1078022308804997E-2</v>
      </c>
    </row>
    <row r="57" spans="1:13" x14ac:dyDescent="0.2">
      <c r="A57" s="481" t="s">
        <v>252</v>
      </c>
      <c r="B57" s="492">
        <v>0</v>
      </c>
      <c r="C57" s="493">
        <v>0</v>
      </c>
      <c r="D57" s="656" t="s">
        <v>246</v>
      </c>
      <c r="E57" s="657"/>
      <c r="F57" s="494">
        <v>0</v>
      </c>
      <c r="G57" s="493">
        <v>20</v>
      </c>
      <c r="H57" s="495" t="s">
        <v>245</v>
      </c>
      <c r="I57" s="907">
        <f>G57/$G$52</f>
        <v>3.1636577924135753E-5</v>
      </c>
    </row>
    <row r="58" spans="1:13" x14ac:dyDescent="0.2">
      <c r="A58" s="487" t="s">
        <v>578</v>
      </c>
      <c r="B58" s="488">
        <f>SUM(B59)</f>
        <v>58445.31</v>
      </c>
      <c r="C58" s="489">
        <f>SUM(C59)</f>
        <v>81269.539999999994</v>
      </c>
      <c r="D58" s="490">
        <f t="shared" ref="D58:D59" si="8">(C58-B58)/B58</f>
        <v>0.39052286659100616</v>
      </c>
      <c r="E58" s="655"/>
      <c r="F58" s="488">
        <f>SUM(F59)</f>
        <v>649663.51</v>
      </c>
      <c r="G58" s="489">
        <f>SUM(G59)</f>
        <v>602643.45000000007</v>
      </c>
      <c r="H58" s="491">
        <f t="shared" ref="H58:H59" si="9">(G58-F58)/F58</f>
        <v>-7.2376021242134936E-2</v>
      </c>
      <c r="I58" s="538">
        <f>SUM(I59)</f>
        <v>1</v>
      </c>
    </row>
    <row r="59" spans="1:13" x14ac:dyDescent="0.2">
      <c r="A59" s="481" t="s">
        <v>252</v>
      </c>
      <c r="B59" s="492">
        <v>58445.31</v>
      </c>
      <c r="C59" s="493">
        <v>81269.539999999994</v>
      </c>
      <c r="D59" s="656">
        <f t="shared" si="8"/>
        <v>0.39052286659100616</v>
      </c>
      <c r="E59" s="657"/>
      <c r="F59" s="494">
        <v>649663.51</v>
      </c>
      <c r="G59" s="493">
        <v>602643.45000000007</v>
      </c>
      <c r="H59" s="495">
        <f t="shared" si="9"/>
        <v>-7.2376021242134936E-2</v>
      </c>
      <c r="I59" s="539">
        <f>G59/$G$58</f>
        <v>1</v>
      </c>
    </row>
    <row r="60" spans="1:13" x14ac:dyDescent="0.2">
      <c r="A60" s="487" t="s">
        <v>576</v>
      </c>
      <c r="B60" s="488">
        <f>SUM(B61:B66)</f>
        <v>68278.270999999993</v>
      </c>
      <c r="C60" s="489">
        <f>SUM(C61:C66)</f>
        <v>64513.942999999992</v>
      </c>
      <c r="D60" s="490">
        <f>(C60-B60)/B60</f>
        <v>-5.5132151779297423E-2</v>
      </c>
      <c r="E60" s="655"/>
      <c r="F60" s="488">
        <f>SUM(F61:F66)</f>
        <v>656629.44469999999</v>
      </c>
      <c r="G60" s="489">
        <f>SUM(G61:G66)</f>
        <v>527884.83200000005</v>
      </c>
      <c r="H60" s="491">
        <f t="shared" si="4"/>
        <v>-0.19606889964981788</v>
      </c>
      <c r="I60" s="538">
        <f>SUM(I61:I66)</f>
        <v>1</v>
      </c>
    </row>
    <row r="61" spans="1:13" x14ac:dyDescent="0.2">
      <c r="A61" s="481" t="s">
        <v>248</v>
      </c>
      <c r="B61" s="492">
        <v>42988.9</v>
      </c>
      <c r="C61" s="493">
        <v>37662.92</v>
      </c>
      <c r="D61" s="656">
        <f>(C61-B61)/B61</f>
        <v>-0.12389198141845925</v>
      </c>
      <c r="E61" s="657"/>
      <c r="F61" s="494">
        <v>438718.60000000003</v>
      </c>
      <c r="G61" s="493">
        <v>304043.59000000003</v>
      </c>
      <c r="H61" s="495">
        <f t="shared" si="4"/>
        <v>-0.30697355890541228</v>
      </c>
      <c r="I61" s="539">
        <f t="shared" ref="I61:I66" si="10">G61/$G$60</f>
        <v>0.57596576292610735</v>
      </c>
    </row>
    <row r="62" spans="1:13" x14ac:dyDescent="0.2">
      <c r="A62" s="481" t="s">
        <v>261</v>
      </c>
      <c r="B62" s="492">
        <v>11330.27</v>
      </c>
      <c r="C62" s="493">
        <v>7778.95</v>
      </c>
      <c r="D62" s="656">
        <f>(C62-B62)/B62</f>
        <v>-0.31343648474396468</v>
      </c>
      <c r="E62" s="657"/>
      <c r="F62" s="494">
        <v>98268.750000000015</v>
      </c>
      <c r="G62" s="493">
        <v>73851.31</v>
      </c>
      <c r="H62" s="495">
        <f t="shared" si="4"/>
        <v>-0.24847614322966369</v>
      </c>
      <c r="I62" s="539">
        <f t="shared" si="10"/>
        <v>0.13990042055233742</v>
      </c>
    </row>
    <row r="63" spans="1:13" x14ac:dyDescent="0.2">
      <c r="A63" s="481" t="s">
        <v>258</v>
      </c>
      <c r="B63" s="492">
        <v>7674.09</v>
      </c>
      <c r="C63" s="493">
        <v>8143.21</v>
      </c>
      <c r="D63" s="656">
        <f>(C63-B63)/B63</f>
        <v>6.1130375067271807E-2</v>
      </c>
      <c r="E63" s="657"/>
      <c r="F63" s="494">
        <v>51608.790000000008</v>
      </c>
      <c r="G63" s="493">
        <v>65988.34</v>
      </c>
      <c r="H63" s="495">
        <f t="shared" si="4"/>
        <v>0.27862598599967148</v>
      </c>
      <c r="I63" s="539">
        <f t="shared" si="10"/>
        <v>0.12500518294869284</v>
      </c>
    </row>
    <row r="64" spans="1:13" x14ac:dyDescent="0.2">
      <c r="A64" s="481" t="s">
        <v>247</v>
      </c>
      <c r="B64" s="492">
        <v>1475.0550000000001</v>
      </c>
      <c r="C64" s="493">
        <v>3270.2550000000001</v>
      </c>
      <c r="D64" s="656">
        <f t="shared" ref="D64:D74" si="11">(C64-B64)/B64</f>
        <v>1.2170393646338611</v>
      </c>
      <c r="E64" s="657"/>
      <c r="F64" s="494">
        <v>12876.245000000001</v>
      </c>
      <c r="G64" s="493">
        <v>31583.45</v>
      </c>
      <c r="H64" s="495">
        <f t="shared" si="4"/>
        <v>1.4528463072891205</v>
      </c>
      <c r="I64" s="539">
        <f t="shared" si="10"/>
        <v>5.98301903851634E-2</v>
      </c>
    </row>
    <row r="65" spans="1:9" x14ac:dyDescent="0.2">
      <c r="A65" s="481" t="s">
        <v>266</v>
      </c>
      <c r="B65" s="492">
        <v>2706.01</v>
      </c>
      <c r="C65" s="493">
        <v>3719.25</v>
      </c>
      <c r="D65" s="656">
        <f t="shared" si="11"/>
        <v>0.37444059704140031</v>
      </c>
      <c r="E65" s="657"/>
      <c r="F65" s="494">
        <v>20850.29</v>
      </c>
      <c r="G65" s="493">
        <v>25073.8</v>
      </c>
      <c r="H65" s="495">
        <f t="shared" si="4"/>
        <v>0.20256360942701507</v>
      </c>
      <c r="I65" s="539">
        <f t="shared" si="10"/>
        <v>4.7498618031896769E-2</v>
      </c>
    </row>
    <row r="66" spans="1:9" x14ac:dyDescent="0.2">
      <c r="A66" s="481" t="s">
        <v>251</v>
      </c>
      <c r="B66" s="492">
        <v>2103.9459999999963</v>
      </c>
      <c r="C66" s="493">
        <v>3939.3580000000002</v>
      </c>
      <c r="D66" s="656">
        <f t="shared" si="11"/>
        <v>0.87236649609828731</v>
      </c>
      <c r="E66" s="657"/>
      <c r="F66" s="494">
        <v>34306.76969999983</v>
      </c>
      <c r="G66" s="493">
        <v>27344.342000000062</v>
      </c>
      <c r="H66" s="495">
        <f t="shared" si="4"/>
        <v>-0.2029461753724893</v>
      </c>
      <c r="I66" s="539">
        <f t="shared" si="10"/>
        <v>5.1799825155802282E-2</v>
      </c>
    </row>
    <row r="67" spans="1:9" x14ac:dyDescent="0.2">
      <c r="A67" s="487" t="s">
        <v>579</v>
      </c>
      <c r="B67" s="488">
        <f>SUM(B68:B70)</f>
        <v>26346.050000000003</v>
      </c>
      <c r="C67" s="489">
        <f>SUM(C68:C70)</f>
        <v>36672.289999999994</v>
      </c>
      <c r="D67" s="490">
        <f>(C67-B67)/B67</f>
        <v>0.39194642081070935</v>
      </c>
      <c r="E67" s="655"/>
      <c r="F67" s="488">
        <f>SUM(F68:F70)</f>
        <v>161540.85</v>
      </c>
      <c r="G67" s="489">
        <f>SUM(G68:G70)</f>
        <v>295819.68</v>
      </c>
      <c r="H67" s="491">
        <f>(G67-F67)/F67</f>
        <v>0.83123760955820147</v>
      </c>
      <c r="I67" s="538">
        <f>SUM(I68:I70)</f>
        <v>1</v>
      </c>
    </row>
    <row r="68" spans="1:9" x14ac:dyDescent="0.2">
      <c r="A68" s="498" t="s">
        <v>247</v>
      </c>
      <c r="B68" s="499">
        <v>24667.510000000002</v>
      </c>
      <c r="C68" s="500">
        <v>34323.589999999997</v>
      </c>
      <c r="D68" s="656">
        <f>(C68-B68)/B68</f>
        <v>0.39144931936786459</v>
      </c>
      <c r="E68" s="662"/>
      <c r="F68" s="499">
        <v>154012.75</v>
      </c>
      <c r="G68" s="500">
        <v>244949.785</v>
      </c>
      <c r="H68" s="495">
        <f>(G68-F68)/F68</f>
        <v>0.59045134250248765</v>
      </c>
      <c r="I68" s="540">
        <f>G68/$G$67</f>
        <v>0.82803748891892526</v>
      </c>
    </row>
    <row r="69" spans="1:9" x14ac:dyDescent="0.2">
      <c r="A69" s="498" t="s">
        <v>249</v>
      </c>
      <c r="B69" s="499">
        <v>1678.54</v>
      </c>
      <c r="C69" s="500">
        <v>2348.6999999999998</v>
      </c>
      <c r="D69" s="656">
        <f>(C69-B69)/B69</f>
        <v>0.39925173067070185</v>
      </c>
      <c r="E69" s="662"/>
      <c r="F69" s="499">
        <v>7210.0999999999995</v>
      </c>
      <c r="G69" s="500">
        <v>47373.52</v>
      </c>
      <c r="H69" s="495">
        <f t="shared" ref="H69:H74" si="12">(G69-F69)/F69</f>
        <v>5.5704386901707332</v>
      </c>
      <c r="I69" s="540">
        <f>G69/$G$67</f>
        <v>0.16014323320206417</v>
      </c>
    </row>
    <row r="70" spans="1:9" x14ac:dyDescent="0.2">
      <c r="A70" s="481" t="s">
        <v>266</v>
      </c>
      <c r="B70" s="499">
        <v>0</v>
      </c>
      <c r="C70" s="500">
        <v>0</v>
      </c>
      <c r="D70" s="656" t="s">
        <v>246</v>
      </c>
      <c r="E70" s="662"/>
      <c r="F70" s="663">
        <v>318</v>
      </c>
      <c r="G70" s="500">
        <v>3496.375</v>
      </c>
      <c r="H70" s="495">
        <f t="shared" si="12"/>
        <v>9.9948899371069189</v>
      </c>
      <c r="I70" s="540">
        <f>G70/$G$67</f>
        <v>1.1819277879010619E-2</v>
      </c>
    </row>
    <row r="71" spans="1:9" x14ac:dyDescent="0.2">
      <c r="A71" s="487" t="s">
        <v>580</v>
      </c>
      <c r="B71" s="488">
        <f>SUM(B72:B74)</f>
        <v>47255.67</v>
      </c>
      <c r="C71" s="489">
        <f>SUM(C72:C74)</f>
        <v>23258.080000000002</v>
      </c>
      <c r="D71" s="490">
        <f t="shared" si="11"/>
        <v>-0.50782456369785889</v>
      </c>
      <c r="E71" s="655"/>
      <c r="F71" s="488">
        <f>SUM(F72:F74)</f>
        <v>332407.23000000004</v>
      </c>
      <c r="G71" s="489">
        <f>SUM(G72:G74)</f>
        <v>258767.58</v>
      </c>
      <c r="H71" s="491">
        <f t="shared" si="12"/>
        <v>-0.22153444135375769</v>
      </c>
      <c r="I71" s="538">
        <f>SUM(I72:I74)</f>
        <v>1</v>
      </c>
    </row>
    <row r="72" spans="1:9" x14ac:dyDescent="0.2">
      <c r="A72" s="496" t="s">
        <v>247</v>
      </c>
      <c r="B72" s="402">
        <v>32596.7</v>
      </c>
      <c r="C72" s="402">
        <v>17190</v>
      </c>
      <c r="D72" s="656">
        <f t="shared" si="11"/>
        <v>-0.47264600404335411</v>
      </c>
      <c r="E72" s="657"/>
      <c r="F72" s="494">
        <v>211056.81</v>
      </c>
      <c r="G72" s="493">
        <v>168143.3</v>
      </c>
      <c r="H72" s="495">
        <f t="shared" si="12"/>
        <v>-0.20332681992113882</v>
      </c>
      <c r="I72" s="539">
        <f>G72/$G$71</f>
        <v>0.64978503103054874</v>
      </c>
    </row>
    <row r="73" spans="1:9" x14ac:dyDescent="0.2">
      <c r="A73" s="496" t="s">
        <v>249</v>
      </c>
      <c r="B73" s="402">
        <v>11829.86</v>
      </c>
      <c r="C73" s="402">
        <v>3076.93</v>
      </c>
      <c r="D73" s="656">
        <f t="shared" si="11"/>
        <v>-0.73990140204533272</v>
      </c>
      <c r="E73" s="657"/>
      <c r="F73" s="494">
        <v>92270.030999999988</v>
      </c>
      <c r="G73" s="493">
        <v>72239.399999999994</v>
      </c>
      <c r="H73" s="495">
        <f t="shared" si="12"/>
        <v>-0.21708707348326345</v>
      </c>
      <c r="I73" s="539">
        <f>G73/$G$71</f>
        <v>0.27916711977597813</v>
      </c>
    </row>
    <row r="74" spans="1:9" x14ac:dyDescent="0.2">
      <c r="A74" s="496" t="s">
        <v>258</v>
      </c>
      <c r="B74" s="402">
        <v>2829.11</v>
      </c>
      <c r="C74" s="402">
        <v>2991.15</v>
      </c>
      <c r="D74" s="656">
        <f t="shared" si="11"/>
        <v>5.7275963112074099E-2</v>
      </c>
      <c r="E74" s="657"/>
      <c r="F74" s="494">
        <v>29080.388999999999</v>
      </c>
      <c r="G74" s="493">
        <v>18384.88</v>
      </c>
      <c r="H74" s="495">
        <f t="shared" si="12"/>
        <v>-0.36779112549010257</v>
      </c>
      <c r="I74" s="539">
        <f>G74/$G$71</f>
        <v>7.1047849193473164E-2</v>
      </c>
    </row>
    <row r="75" spans="1:9" x14ac:dyDescent="0.2">
      <c r="A75" s="487" t="s">
        <v>581</v>
      </c>
      <c r="B75" s="488">
        <f>SUM(B76:B82)</f>
        <v>82221.078000000009</v>
      </c>
      <c r="C75" s="489">
        <f>SUM(C76:C82)</f>
        <v>22557.359999999997</v>
      </c>
      <c r="D75" s="490">
        <f>(C75-B75)/B75</f>
        <v>-0.7256499118145836</v>
      </c>
      <c r="E75" s="655"/>
      <c r="F75" s="488">
        <f>SUM(F76:F82)</f>
        <v>270335.55200000003</v>
      </c>
      <c r="G75" s="489">
        <f>SUM(G76:G82)</f>
        <v>179965.86699999997</v>
      </c>
      <c r="H75" s="491">
        <f>(G75-F75)/F75</f>
        <v>-0.33428708999399404</v>
      </c>
      <c r="I75" s="538">
        <f>SUM(I76:I82)</f>
        <v>1.0000000000000002</v>
      </c>
    </row>
    <row r="76" spans="1:9" x14ac:dyDescent="0.2">
      <c r="A76" s="498" t="s">
        <v>247</v>
      </c>
      <c r="B76" s="663">
        <v>18295.43</v>
      </c>
      <c r="C76" s="666">
        <v>21932.26</v>
      </c>
      <c r="D76" s="656">
        <f>(C76-B76)/B76</f>
        <v>0.19878352134932045</v>
      </c>
      <c r="E76" s="662"/>
      <c r="F76" s="499">
        <v>89517.594000000012</v>
      </c>
      <c r="G76" s="500">
        <v>100593.067</v>
      </c>
      <c r="H76" s="495">
        <f>(G76-F76)/F76</f>
        <v>0.12372397989159518</v>
      </c>
      <c r="I76" s="540">
        <f t="shared" ref="I76:I80" si="13">G76/$G$75</f>
        <v>0.55895636587575803</v>
      </c>
    </row>
    <row r="77" spans="1:9" x14ac:dyDescent="0.2">
      <c r="A77" s="498" t="s">
        <v>249</v>
      </c>
      <c r="B77" s="663">
        <v>60687.9</v>
      </c>
      <c r="C77" s="493">
        <v>0</v>
      </c>
      <c r="D77" s="656" t="s">
        <v>246</v>
      </c>
      <c r="E77" s="662"/>
      <c r="F77" s="499">
        <v>164234.5</v>
      </c>
      <c r="G77" s="500">
        <v>75412</v>
      </c>
      <c r="H77" s="495">
        <f t="shared" ref="H77" si="14">(G77-F77)/F77</f>
        <v>-0.54082729268211005</v>
      </c>
      <c r="I77" s="540">
        <f t="shared" si="13"/>
        <v>0.41903501623449524</v>
      </c>
    </row>
    <row r="78" spans="1:9" x14ac:dyDescent="0.2">
      <c r="A78" s="481" t="s">
        <v>260</v>
      </c>
      <c r="B78" s="499">
        <v>405</v>
      </c>
      <c r="C78" s="500">
        <v>595</v>
      </c>
      <c r="D78" s="656">
        <f>(C78-B78)/B78</f>
        <v>0.46913580246913578</v>
      </c>
      <c r="E78" s="662"/>
      <c r="F78" s="499">
        <v>2435</v>
      </c>
      <c r="G78" s="500">
        <v>2985</v>
      </c>
      <c r="H78" s="495">
        <f>(G78-F78)/F78</f>
        <v>0.22587268993839835</v>
      </c>
      <c r="I78" s="540">
        <f t="shared" si="13"/>
        <v>1.6586478590409594E-2</v>
      </c>
    </row>
    <row r="79" spans="1:9" x14ac:dyDescent="0.2">
      <c r="A79" s="481" t="s">
        <v>255</v>
      </c>
      <c r="B79" s="499">
        <v>435</v>
      </c>
      <c r="C79" s="500">
        <v>7</v>
      </c>
      <c r="D79" s="656">
        <f>(C79-B79)/B79</f>
        <v>-0.98390804597701154</v>
      </c>
      <c r="E79" s="662"/>
      <c r="F79" s="499">
        <v>2160</v>
      </c>
      <c r="G79" s="500">
        <v>842</v>
      </c>
      <c r="H79" s="495">
        <f>(G79-F79)/F79</f>
        <v>-0.61018518518518516</v>
      </c>
      <c r="I79" s="540">
        <f t="shared" si="13"/>
        <v>4.6786649826214E-3</v>
      </c>
    </row>
    <row r="80" spans="1:9" x14ac:dyDescent="0.2">
      <c r="A80" s="481" t="s">
        <v>267</v>
      </c>
      <c r="B80" s="499">
        <v>28.8</v>
      </c>
      <c r="C80" s="500">
        <v>23.1</v>
      </c>
      <c r="D80" s="656">
        <f t="shared" ref="D80" si="15">(C80-B80)/B80</f>
        <v>-0.19791666666666663</v>
      </c>
      <c r="E80" s="662"/>
      <c r="F80" s="499">
        <v>124.64999999999999</v>
      </c>
      <c r="G80" s="500">
        <v>133.80000000000001</v>
      </c>
      <c r="H80" s="495">
        <f>(G80-F80)/F80</f>
        <v>7.3405535499398475E-2</v>
      </c>
      <c r="I80" s="540">
        <f t="shared" si="13"/>
        <v>7.4347431671584717E-4</v>
      </c>
    </row>
    <row r="81" spans="1:9" x14ac:dyDescent="0.2">
      <c r="A81" s="481" t="s">
        <v>261</v>
      </c>
      <c r="B81" s="499">
        <v>1884.03</v>
      </c>
      <c r="C81" s="500">
        <v>0</v>
      </c>
      <c r="D81" s="656" t="s">
        <v>246</v>
      </c>
      <c r="E81" s="662"/>
      <c r="F81" s="499">
        <v>11378.890000000001</v>
      </c>
      <c r="G81" s="500">
        <v>0</v>
      </c>
      <c r="H81" s="495" t="s">
        <v>246</v>
      </c>
      <c r="I81" s="540" t="s">
        <v>246</v>
      </c>
    </row>
    <row r="82" spans="1:9" x14ac:dyDescent="0.2">
      <c r="A82" s="481" t="s">
        <v>248</v>
      </c>
      <c r="B82" s="492">
        <v>484.91800000000001</v>
      </c>
      <c r="C82" s="493">
        <v>0</v>
      </c>
      <c r="D82" s="656" t="s">
        <v>246</v>
      </c>
      <c r="E82" s="667"/>
      <c r="F82" s="492">
        <v>484.91800000000001</v>
      </c>
      <c r="G82" s="493">
        <v>0</v>
      </c>
      <c r="H82" s="495" t="s">
        <v>246</v>
      </c>
      <c r="I82" s="540" t="s">
        <v>246</v>
      </c>
    </row>
    <row r="83" spans="1:9" x14ac:dyDescent="0.2">
      <c r="A83" s="487" t="s">
        <v>884</v>
      </c>
      <c r="B83" s="488">
        <f>SUM(B84:B84)</f>
        <v>0</v>
      </c>
      <c r="C83" s="489">
        <f>SUM(C84:C84)</f>
        <v>112781.45</v>
      </c>
      <c r="D83" s="490" t="s">
        <v>245</v>
      </c>
      <c r="E83" s="655"/>
      <c r="F83" s="488">
        <f>SUM(F84:F84)</f>
        <v>0</v>
      </c>
      <c r="G83" s="489">
        <f>SUM(G84:G84)</f>
        <v>112781.45</v>
      </c>
      <c r="H83" s="491" t="s">
        <v>245</v>
      </c>
      <c r="I83" s="538">
        <f>SUM(I84:I84)</f>
        <v>1.4069717686098877</v>
      </c>
    </row>
    <row r="84" spans="1:9" x14ac:dyDescent="0.2">
      <c r="A84" s="502" t="s">
        <v>249</v>
      </c>
      <c r="B84" s="499">
        <v>0</v>
      </c>
      <c r="C84" s="500">
        <v>112781.45</v>
      </c>
      <c r="D84" s="656" t="s">
        <v>245</v>
      </c>
      <c r="E84" s="664"/>
      <c r="F84" s="499">
        <v>0</v>
      </c>
      <c r="G84" s="500">
        <v>112781.45</v>
      </c>
      <c r="H84" s="495" t="s">
        <v>245</v>
      </c>
      <c r="I84" s="543">
        <f>G84/$G$88</f>
        <v>1.4069717686098877</v>
      </c>
    </row>
    <row r="85" spans="1:9" x14ac:dyDescent="0.2">
      <c r="A85" s="487" t="s">
        <v>582</v>
      </c>
      <c r="B85" s="488">
        <f>SUM(B86:B87)</f>
        <v>38668.479999999996</v>
      </c>
      <c r="C85" s="489">
        <f>SUM(C86:C87)</f>
        <v>5559.2000000000007</v>
      </c>
      <c r="D85" s="490">
        <f>(C85-B85)/B85</f>
        <v>-0.85623432832115465</v>
      </c>
      <c r="E85" s="655"/>
      <c r="F85" s="488">
        <f>SUM(F86:F87)</f>
        <v>80421.899999999994</v>
      </c>
      <c r="G85" s="489">
        <f>SUM(G86:G87)</f>
        <v>97943.714999999997</v>
      </c>
      <c r="H85" s="491">
        <f>(G85-F85)/F85</f>
        <v>0.21787367620013956</v>
      </c>
      <c r="I85" s="538">
        <f>SUM(I86:I87)</f>
        <v>1</v>
      </c>
    </row>
    <row r="86" spans="1:9" x14ac:dyDescent="0.2">
      <c r="A86" s="498" t="s">
        <v>252</v>
      </c>
      <c r="B86" s="499">
        <v>38668.479999999996</v>
      </c>
      <c r="C86" s="500">
        <v>4714.5600000000004</v>
      </c>
      <c r="D86" s="656">
        <f t="shared" ref="D86" si="16">(C86-B86)/B86</f>
        <v>-0.87807744188548409</v>
      </c>
      <c r="E86" s="662"/>
      <c r="F86" s="663">
        <v>80238.899999999994</v>
      </c>
      <c r="G86" s="500">
        <v>82948.159999999989</v>
      </c>
      <c r="H86" s="495">
        <f>(G86-F86)/F86</f>
        <v>3.3764919509115837E-2</v>
      </c>
      <c r="I86" s="540">
        <f>(G86/$G$85)</f>
        <v>0.84689619951622208</v>
      </c>
    </row>
    <row r="87" spans="1:9" x14ac:dyDescent="0.2">
      <c r="A87" s="498" t="s">
        <v>255</v>
      </c>
      <c r="B87" s="499">
        <v>0</v>
      </c>
      <c r="C87" s="500">
        <v>844.64</v>
      </c>
      <c r="D87" s="656" t="s">
        <v>245</v>
      </c>
      <c r="E87" s="662"/>
      <c r="F87" s="663">
        <v>183</v>
      </c>
      <c r="G87" s="493">
        <v>14995.555000000002</v>
      </c>
      <c r="H87" s="495" t="s">
        <v>245</v>
      </c>
      <c r="I87" s="540">
        <f>(G87/$G$85)</f>
        <v>0.15310380048377789</v>
      </c>
    </row>
    <row r="88" spans="1:9" x14ac:dyDescent="0.2">
      <c r="A88" s="487" t="s">
        <v>583</v>
      </c>
      <c r="B88" s="488">
        <f>SUM(B89:B89)</f>
        <v>11960</v>
      </c>
      <c r="C88" s="489">
        <f>SUM(C89:C89)</f>
        <v>9419</v>
      </c>
      <c r="D88" s="490">
        <f>(C88-B88)/B88</f>
        <v>-0.2124581939799331</v>
      </c>
      <c r="E88" s="655"/>
      <c r="F88" s="488">
        <f>SUM(F89:F89)</f>
        <v>20778</v>
      </c>
      <c r="G88" s="489">
        <f>SUM(G89:G89)</f>
        <v>80159</v>
      </c>
      <c r="H88" s="491">
        <f>(G88-F88)/F88</f>
        <v>2.8578785253633652</v>
      </c>
      <c r="I88" s="538">
        <f>SUM(I89:I89)</f>
        <v>1</v>
      </c>
    </row>
    <row r="89" spans="1:9" x14ac:dyDescent="0.2">
      <c r="A89" s="502" t="s">
        <v>267</v>
      </c>
      <c r="B89" s="499">
        <v>11960</v>
      </c>
      <c r="C89" s="500">
        <v>9419</v>
      </c>
      <c r="D89" s="656">
        <f t="shared" ref="D89:D93" si="17">(C89-B89)/B89</f>
        <v>-0.2124581939799331</v>
      </c>
      <c r="E89" s="664"/>
      <c r="F89" s="499">
        <v>20778</v>
      </c>
      <c r="G89" s="500">
        <v>80159</v>
      </c>
      <c r="H89" s="495">
        <f>(G89-F89)/F89</f>
        <v>2.8578785253633652</v>
      </c>
      <c r="I89" s="543">
        <f>G89/$G$88</f>
        <v>1</v>
      </c>
    </row>
    <row r="90" spans="1:9" x14ac:dyDescent="0.2">
      <c r="A90" s="487" t="s">
        <v>589</v>
      </c>
      <c r="B90" s="488">
        <f>SUM(B91:B94)</f>
        <v>515.88</v>
      </c>
      <c r="C90" s="489">
        <f>SUM(C91:C94)</f>
        <v>5656.7950000000001</v>
      </c>
      <c r="D90" s="490">
        <f>(C90-B90)/B90</f>
        <v>9.9653310847483905</v>
      </c>
      <c r="E90" s="655"/>
      <c r="F90" s="488">
        <f>SUM(F91:F94)</f>
        <v>8672.9349999999995</v>
      </c>
      <c r="G90" s="489">
        <f>SUM(G91:G94)</f>
        <v>45941.81</v>
      </c>
      <c r="H90" s="491">
        <f t="shared" ref="H90:H93" si="18">(G90-F90)/F90</f>
        <v>4.2971468136219171</v>
      </c>
      <c r="I90" s="538">
        <f>SUM(I91:I94)</f>
        <v>1</v>
      </c>
    </row>
    <row r="91" spans="1:9" x14ac:dyDescent="0.2">
      <c r="A91" s="498" t="s">
        <v>255</v>
      </c>
      <c r="B91" s="499">
        <v>455.88</v>
      </c>
      <c r="C91" s="500">
        <v>5416.7950000000001</v>
      </c>
      <c r="D91" s="656" t="s">
        <v>245</v>
      </c>
      <c r="E91" s="664"/>
      <c r="F91" s="499">
        <v>4340.585</v>
      </c>
      <c r="G91" s="500">
        <v>41716.81</v>
      </c>
      <c r="H91" s="495">
        <f t="shared" si="18"/>
        <v>8.6108727279848214</v>
      </c>
      <c r="I91" s="543">
        <f>(G91/$G$90)</f>
        <v>0.90803583924969433</v>
      </c>
    </row>
    <row r="92" spans="1:9" x14ac:dyDescent="0.2">
      <c r="A92" s="498" t="s">
        <v>247</v>
      </c>
      <c r="B92" s="499">
        <v>0</v>
      </c>
      <c r="C92" s="500">
        <v>0</v>
      </c>
      <c r="D92" s="661" t="s">
        <v>246</v>
      </c>
      <c r="E92" s="664"/>
      <c r="F92" s="499">
        <v>300</v>
      </c>
      <c r="G92" s="500">
        <v>3000</v>
      </c>
      <c r="H92" s="495">
        <f t="shared" si="18"/>
        <v>9</v>
      </c>
      <c r="I92" s="543">
        <f>(G92/$G$90)</f>
        <v>6.5299995799033603E-2</v>
      </c>
    </row>
    <row r="93" spans="1:9" x14ac:dyDescent="0.2">
      <c r="A93" s="498" t="s">
        <v>265</v>
      </c>
      <c r="B93" s="499">
        <v>60</v>
      </c>
      <c r="C93" s="500">
        <v>240</v>
      </c>
      <c r="D93" s="656">
        <f t="shared" si="17"/>
        <v>3</v>
      </c>
      <c r="E93" s="664"/>
      <c r="F93" s="499">
        <v>2732.35</v>
      </c>
      <c r="G93" s="500">
        <v>1225</v>
      </c>
      <c r="H93" s="495">
        <f t="shared" si="18"/>
        <v>-0.55166797811407764</v>
      </c>
      <c r="I93" s="543">
        <f>(G93/$G$90)</f>
        <v>2.6664164951272055E-2</v>
      </c>
    </row>
    <row r="94" spans="1:9" x14ac:dyDescent="0.2">
      <c r="A94" s="498" t="s">
        <v>264</v>
      </c>
      <c r="B94" s="499">
        <v>0</v>
      </c>
      <c r="C94" s="500">
        <v>0</v>
      </c>
      <c r="D94" s="661" t="s">
        <v>246</v>
      </c>
      <c r="E94" s="664"/>
      <c r="F94" s="499">
        <v>1300</v>
      </c>
      <c r="G94" s="500">
        <v>0</v>
      </c>
      <c r="H94" s="495" t="s">
        <v>246</v>
      </c>
      <c r="I94" s="543" t="s">
        <v>246</v>
      </c>
    </row>
    <row r="95" spans="1:9" x14ac:dyDescent="0.2">
      <c r="A95" s="487" t="s">
        <v>587</v>
      </c>
      <c r="B95" s="488">
        <f>SUM(B96:B99)</f>
        <v>3626</v>
      </c>
      <c r="C95" s="489">
        <f>SUM(C96:C99)</f>
        <v>3782</v>
      </c>
      <c r="D95" s="490">
        <f>(C95-B95)/B95</f>
        <v>4.3022614451185881E-2</v>
      </c>
      <c r="E95" s="655"/>
      <c r="F95" s="488">
        <f>SUM(F96:F99)</f>
        <v>19230</v>
      </c>
      <c r="G95" s="489">
        <f>SUM(G96:G99)</f>
        <v>30178</v>
      </c>
      <c r="H95" s="491">
        <f t="shared" ref="H95:H102" si="19">(G95-F95)/F95</f>
        <v>0.56931877275091003</v>
      </c>
      <c r="I95" s="538">
        <f>SUM(I96:I99)</f>
        <v>1</v>
      </c>
    </row>
    <row r="96" spans="1:9" x14ac:dyDescent="0.2">
      <c r="A96" s="481" t="s">
        <v>254</v>
      </c>
      <c r="B96" s="492">
        <v>1000</v>
      </c>
      <c r="C96" s="493">
        <v>2000</v>
      </c>
      <c r="D96" s="661">
        <f t="shared" ref="D96:D102" si="20">(C96-B96)/B96</f>
        <v>1</v>
      </c>
      <c r="E96" s="665"/>
      <c r="F96" s="492">
        <v>8000</v>
      </c>
      <c r="G96" s="493">
        <v>16000</v>
      </c>
      <c r="H96" s="495">
        <f t="shared" si="19"/>
        <v>1</v>
      </c>
      <c r="I96" s="542">
        <f>(G96/$G$95)</f>
        <v>0.53018755384717342</v>
      </c>
    </row>
    <row r="97" spans="1:9" x14ac:dyDescent="0.2">
      <c r="A97" s="481" t="s">
        <v>267</v>
      </c>
      <c r="B97" s="492">
        <v>1957</v>
      </c>
      <c r="C97" s="493">
        <v>1745</v>
      </c>
      <c r="D97" s="661">
        <f t="shared" si="20"/>
        <v>-0.10832907511497189</v>
      </c>
      <c r="E97" s="665"/>
      <c r="F97" s="492">
        <v>8963</v>
      </c>
      <c r="G97" s="493">
        <v>12847</v>
      </c>
      <c r="H97" s="495">
        <f t="shared" si="19"/>
        <v>0.43333705232623004</v>
      </c>
      <c r="I97" s="542">
        <f>(G97/$G$95)</f>
        <v>0.42570746901716483</v>
      </c>
    </row>
    <row r="98" spans="1:9" x14ac:dyDescent="0.2">
      <c r="A98" s="481" t="s">
        <v>253</v>
      </c>
      <c r="B98" s="492">
        <v>531</v>
      </c>
      <c r="C98" s="493">
        <v>25</v>
      </c>
      <c r="D98" s="661">
        <f t="shared" si="20"/>
        <v>-0.95291902071563084</v>
      </c>
      <c r="E98" s="665"/>
      <c r="F98" s="492">
        <v>1244</v>
      </c>
      <c r="G98" s="493">
        <v>1140</v>
      </c>
      <c r="H98" s="495">
        <f t="shared" si="19"/>
        <v>-8.3601286173633438E-2</v>
      </c>
      <c r="I98" s="542">
        <f>(G98/$G$95)</f>
        <v>3.777586321161111E-2</v>
      </c>
    </row>
    <row r="99" spans="1:9" x14ac:dyDescent="0.2">
      <c r="A99" s="481" t="s">
        <v>249</v>
      </c>
      <c r="B99" s="492">
        <v>138</v>
      </c>
      <c r="C99" s="493">
        <v>12</v>
      </c>
      <c r="D99" s="661">
        <f t="shared" si="20"/>
        <v>-0.91304347826086951</v>
      </c>
      <c r="E99" s="665"/>
      <c r="F99" s="492">
        <v>1023</v>
      </c>
      <c r="G99" s="493">
        <v>191</v>
      </c>
      <c r="H99" s="495">
        <f t="shared" si="19"/>
        <v>-0.81329423264907141</v>
      </c>
      <c r="I99" s="542">
        <f>(G99/$G$95)</f>
        <v>6.3291139240506328E-3</v>
      </c>
    </row>
    <row r="100" spans="1:9" x14ac:dyDescent="0.2">
      <c r="A100" s="487" t="s">
        <v>585</v>
      </c>
      <c r="B100" s="488">
        <f>SUM(B101)</f>
        <v>3842.98</v>
      </c>
      <c r="C100" s="489">
        <f>SUM(C101)</f>
        <v>4295.4350000000004</v>
      </c>
      <c r="D100" s="490">
        <f t="shared" si="20"/>
        <v>0.11773545529771177</v>
      </c>
      <c r="E100" s="655"/>
      <c r="F100" s="488">
        <f>SUM(F101)</f>
        <v>24313.67</v>
      </c>
      <c r="G100" s="489">
        <f>SUM(G101)</f>
        <v>27747.31</v>
      </c>
      <c r="H100" s="491">
        <f t="shared" si="19"/>
        <v>0.14122261262902736</v>
      </c>
      <c r="I100" s="538">
        <f>SUM(I101)</f>
        <v>1</v>
      </c>
    </row>
    <row r="101" spans="1:9" x14ac:dyDescent="0.2">
      <c r="A101" s="498" t="s">
        <v>247</v>
      </c>
      <c r="B101" s="499">
        <v>3842.98</v>
      </c>
      <c r="C101" s="500">
        <v>4295.4350000000004</v>
      </c>
      <c r="D101" s="656">
        <f t="shared" si="20"/>
        <v>0.11773545529771177</v>
      </c>
      <c r="E101" s="662"/>
      <c r="F101" s="499">
        <v>24313.67</v>
      </c>
      <c r="G101" s="500">
        <v>27747.31</v>
      </c>
      <c r="H101" s="495">
        <f t="shared" si="19"/>
        <v>0.14122261262902736</v>
      </c>
      <c r="I101" s="540">
        <f>+G101/$G$100</f>
        <v>1</v>
      </c>
    </row>
    <row r="102" spans="1:9" x14ac:dyDescent="0.2">
      <c r="A102" s="487" t="s">
        <v>584</v>
      </c>
      <c r="B102" s="488">
        <f>SUM(B103:B105)</f>
        <v>1288</v>
      </c>
      <c r="C102" s="489">
        <f>SUM(C103:C105)</f>
        <v>4265.5</v>
      </c>
      <c r="D102" s="490">
        <f t="shared" si="20"/>
        <v>2.3117236024844718</v>
      </c>
      <c r="E102" s="655"/>
      <c r="F102" s="488">
        <f>SUM(F103:F105)</f>
        <v>21096.95</v>
      </c>
      <c r="G102" s="489">
        <f>SUM(G103:G105)</f>
        <v>13672.554</v>
      </c>
      <c r="H102" s="491">
        <f t="shared" si="19"/>
        <v>-0.3519179786651625</v>
      </c>
      <c r="I102" s="538">
        <f>SUM(I103:I105)</f>
        <v>1</v>
      </c>
    </row>
    <row r="103" spans="1:9" x14ac:dyDescent="0.2">
      <c r="A103" s="551" t="s">
        <v>247</v>
      </c>
      <c r="B103" s="402">
        <v>1131</v>
      </c>
      <c r="C103" s="402">
        <v>4151.5</v>
      </c>
      <c r="D103" s="656">
        <f>(C103-B103)/B103</f>
        <v>2.6706454465075153</v>
      </c>
      <c r="E103" s="664"/>
      <c r="F103" s="499">
        <v>19982.95</v>
      </c>
      <c r="G103" s="402">
        <v>12267.554</v>
      </c>
      <c r="H103" s="541">
        <f>(G103-F103)/F103</f>
        <v>-0.38609894935432459</v>
      </c>
      <c r="I103" s="542">
        <f>G103/$G$102</f>
        <v>0.89723938921725965</v>
      </c>
    </row>
    <row r="104" spans="1:9" x14ac:dyDescent="0.2">
      <c r="A104" s="551" t="s">
        <v>252</v>
      </c>
      <c r="B104" s="402">
        <v>149</v>
      </c>
      <c r="C104" s="402">
        <v>114</v>
      </c>
      <c r="D104" s="656">
        <f>(C104-B104)/B104</f>
        <v>-0.2348993288590604</v>
      </c>
      <c r="E104" s="664"/>
      <c r="F104" s="499">
        <v>1044</v>
      </c>
      <c r="G104" s="402">
        <v>1300</v>
      </c>
      <c r="H104" s="541">
        <f>(G104-F104)/F104</f>
        <v>0.24521072796934865</v>
      </c>
      <c r="I104" s="542">
        <f>G104/$G$102</f>
        <v>9.5080992183318488E-2</v>
      </c>
    </row>
    <row r="105" spans="1:9" x14ac:dyDescent="0.2">
      <c r="A105" s="551" t="s">
        <v>255</v>
      </c>
      <c r="B105" s="402">
        <v>8</v>
      </c>
      <c r="C105" s="493">
        <v>0</v>
      </c>
      <c r="D105" s="656" t="s">
        <v>246</v>
      </c>
      <c r="E105" s="664"/>
      <c r="F105" s="499">
        <v>70</v>
      </c>
      <c r="G105" s="402">
        <v>105</v>
      </c>
      <c r="H105" s="495">
        <f>(G105-F105)/F105</f>
        <v>0.5</v>
      </c>
      <c r="I105" s="542">
        <f>G105/$G$102</f>
        <v>7.6796185994218785E-3</v>
      </c>
    </row>
    <row r="106" spans="1:9" x14ac:dyDescent="0.2">
      <c r="A106" s="487" t="s">
        <v>591</v>
      </c>
      <c r="B106" s="488">
        <f>SUM(B107:B108)</f>
        <v>1494.78</v>
      </c>
      <c r="C106" s="489">
        <f>SUM(C107:C108)</f>
        <v>2591.9500000000003</v>
      </c>
      <c r="D106" s="490">
        <f t="shared" ref="D106:D108" si="21">(C106-B106)/B106</f>
        <v>0.7340009901122575</v>
      </c>
      <c r="E106" s="655"/>
      <c r="F106" s="488">
        <f>SUM(F107:F108)</f>
        <v>7916.5750000000007</v>
      </c>
      <c r="G106" s="489">
        <f>SUM(G107:G108)</f>
        <v>11838.359999999999</v>
      </c>
      <c r="H106" s="491">
        <f t="shared" ref="H106:H108" si="22">(G106-F106)/F106</f>
        <v>0.49538910450542029</v>
      </c>
      <c r="I106" s="538">
        <f>SUM(I107:I108)</f>
        <v>1</v>
      </c>
    </row>
    <row r="107" spans="1:9" x14ac:dyDescent="0.2">
      <c r="A107" s="498" t="s">
        <v>247</v>
      </c>
      <c r="B107" s="499">
        <v>1414.915</v>
      </c>
      <c r="C107" s="500">
        <v>2436.5450000000001</v>
      </c>
      <c r="D107" s="656">
        <f t="shared" si="21"/>
        <v>0.7220433736302182</v>
      </c>
      <c r="E107" s="664"/>
      <c r="F107" s="492">
        <v>7646.8450000000003</v>
      </c>
      <c r="G107" s="500">
        <v>11262.529999999999</v>
      </c>
      <c r="H107" s="495">
        <f t="shared" si="22"/>
        <v>0.47283356730782411</v>
      </c>
      <c r="I107" s="542">
        <f>G107/$G$106</f>
        <v>0.95135897201977304</v>
      </c>
    </row>
    <row r="108" spans="1:9" x14ac:dyDescent="0.2">
      <c r="A108" s="551" t="s">
        <v>265</v>
      </c>
      <c r="B108" s="493">
        <v>79.864999999999995</v>
      </c>
      <c r="C108" s="493">
        <v>155.405</v>
      </c>
      <c r="D108" s="656">
        <f t="shared" si="21"/>
        <v>0.94584611531960194</v>
      </c>
      <c r="F108" s="492">
        <v>269.73</v>
      </c>
      <c r="G108" s="493">
        <v>575.83000000000004</v>
      </c>
      <c r="H108" s="495">
        <f t="shared" si="22"/>
        <v>1.1348385422459497</v>
      </c>
      <c r="I108" s="542">
        <f>G108/$G$106</f>
        <v>4.8641027980227E-2</v>
      </c>
    </row>
    <row r="109" spans="1:9" x14ac:dyDescent="0.2">
      <c r="A109" s="487" t="s">
        <v>586</v>
      </c>
      <c r="B109" s="488">
        <f>SUM(B110:B112)</f>
        <v>3056.71</v>
      </c>
      <c r="C109" s="489">
        <f>SUM(C110:C112)</f>
        <v>70</v>
      </c>
      <c r="D109" s="490">
        <f>(C109-B109)/B109</f>
        <v>-0.97709956129302422</v>
      </c>
      <c r="E109" s="655"/>
      <c r="F109" s="488">
        <f>SUM(F110:F112)</f>
        <v>27689.921999999999</v>
      </c>
      <c r="G109" s="489">
        <f>SUM(G110:G112)</f>
        <v>6286.49</v>
      </c>
      <c r="H109" s="491">
        <f>(G109-F109)/F109</f>
        <v>-0.77296830233035696</v>
      </c>
      <c r="I109" s="538">
        <f>SUM(I110:I112)</f>
        <v>1</v>
      </c>
    </row>
    <row r="110" spans="1:9" x14ac:dyDescent="0.2">
      <c r="A110" s="481" t="s">
        <v>258</v>
      </c>
      <c r="B110" s="492">
        <v>3005.71</v>
      </c>
      <c r="C110" s="493">
        <v>0</v>
      </c>
      <c r="D110" s="661" t="s">
        <v>246</v>
      </c>
      <c r="E110" s="667"/>
      <c r="F110" s="669">
        <v>26941.921999999999</v>
      </c>
      <c r="G110" s="402">
        <v>5782.49</v>
      </c>
      <c r="H110" s="495">
        <f>(G110-F110)/F110</f>
        <v>-0.78537203099318609</v>
      </c>
      <c r="I110" s="539">
        <f>G110/$G$109</f>
        <v>0.91982807576246839</v>
      </c>
    </row>
    <row r="111" spans="1:9" x14ac:dyDescent="0.2">
      <c r="A111" s="481" t="s">
        <v>249</v>
      </c>
      <c r="B111" s="492">
        <v>51</v>
      </c>
      <c r="C111" s="493">
        <v>70</v>
      </c>
      <c r="D111" s="661">
        <f>(C111-B111)/B111</f>
        <v>0.37254901960784315</v>
      </c>
      <c r="E111" s="667"/>
      <c r="F111" s="669">
        <v>748</v>
      </c>
      <c r="G111" s="402">
        <v>384</v>
      </c>
      <c r="H111" s="495">
        <f t="shared" ref="H111" si="23">(G111-F111)/F111</f>
        <v>-0.48663101604278075</v>
      </c>
      <c r="I111" s="539">
        <f>G111/$G$109</f>
        <v>6.108337084764312E-2</v>
      </c>
    </row>
    <row r="112" spans="1:9" x14ac:dyDescent="0.2">
      <c r="A112" s="481" t="s">
        <v>267</v>
      </c>
      <c r="B112" s="492">
        <v>0</v>
      </c>
      <c r="C112" s="493">
        <v>0</v>
      </c>
      <c r="D112" s="656" t="s">
        <v>246</v>
      </c>
      <c r="E112" s="667"/>
      <c r="F112" s="669">
        <v>0</v>
      </c>
      <c r="G112" s="493">
        <v>120</v>
      </c>
      <c r="H112" s="495" t="s">
        <v>245</v>
      </c>
      <c r="I112" s="539">
        <f>G112/$G$109</f>
        <v>1.9088553389888477E-2</v>
      </c>
    </row>
    <row r="113" spans="1:9" x14ac:dyDescent="0.2">
      <c r="A113" s="487" t="s">
        <v>592</v>
      </c>
      <c r="B113" s="488">
        <f>SUM(B114:B115)</f>
        <v>1050</v>
      </c>
      <c r="C113" s="489">
        <f>SUM(C114:C115)</f>
        <v>750</v>
      </c>
      <c r="D113" s="490">
        <f>(C113-B113)/B113</f>
        <v>-0.2857142857142857</v>
      </c>
      <c r="E113" s="655"/>
      <c r="F113" s="488">
        <f>SUM(F114:F115)</f>
        <v>4866</v>
      </c>
      <c r="G113" s="489">
        <f>SUM(G114:G115)</f>
        <v>5250</v>
      </c>
      <c r="H113" s="491">
        <f>(G113-F113)/F113</f>
        <v>7.8914919852034526E-2</v>
      </c>
      <c r="I113" s="538">
        <f>SUM(I114:I115)</f>
        <v>1</v>
      </c>
    </row>
    <row r="114" spans="1:9" x14ac:dyDescent="0.2">
      <c r="A114" s="481" t="s">
        <v>266</v>
      </c>
      <c r="B114" s="492">
        <v>1050</v>
      </c>
      <c r="C114" s="493">
        <v>750</v>
      </c>
      <c r="D114" s="661">
        <f>(C114-B114)/B114</f>
        <v>-0.2857142857142857</v>
      </c>
      <c r="E114" s="665"/>
      <c r="F114" s="492">
        <v>4681</v>
      </c>
      <c r="G114" s="493">
        <v>5250</v>
      </c>
      <c r="H114" s="495">
        <f>(G114-F114)/F114</f>
        <v>0.12155522324289682</v>
      </c>
      <c r="I114" s="542">
        <f>G114/$G$113</f>
        <v>1</v>
      </c>
    </row>
    <row r="115" spans="1:9" x14ac:dyDescent="0.2">
      <c r="A115" s="481" t="s">
        <v>247</v>
      </c>
      <c r="B115" s="499">
        <v>0</v>
      </c>
      <c r="C115" s="493">
        <v>0</v>
      </c>
      <c r="D115" s="661" t="s">
        <v>246</v>
      </c>
      <c r="E115" s="665"/>
      <c r="F115" s="499">
        <v>185</v>
      </c>
      <c r="G115" s="493">
        <v>0</v>
      </c>
      <c r="H115" s="495" t="s">
        <v>246</v>
      </c>
      <c r="I115" s="542" t="s">
        <v>246</v>
      </c>
    </row>
    <row r="116" spans="1:9" x14ac:dyDescent="0.2">
      <c r="A116" s="487" t="s">
        <v>790</v>
      </c>
      <c r="B116" s="488">
        <f>SUM(B117:B117)</f>
        <v>38420.400000000001</v>
      </c>
      <c r="C116" s="489">
        <f>SUM(C117:C117)</f>
        <v>0</v>
      </c>
      <c r="D116" s="490" t="s">
        <v>246</v>
      </c>
      <c r="E116" s="655"/>
      <c r="F116" s="488">
        <f>SUM(F117:F117)</f>
        <v>71240.399999999994</v>
      </c>
      <c r="G116" s="489">
        <f>SUM(G117:G117)</f>
        <v>4644</v>
      </c>
      <c r="H116" s="491">
        <f>(G116-F116)/F116</f>
        <v>-0.93481226944261964</v>
      </c>
      <c r="I116" s="538">
        <f>SUM(I117)</f>
        <v>1</v>
      </c>
    </row>
    <row r="117" spans="1:9" x14ac:dyDescent="0.2">
      <c r="A117" s="481" t="s">
        <v>249</v>
      </c>
      <c r="B117" s="499">
        <v>38420.400000000001</v>
      </c>
      <c r="C117" s="500">
        <v>0</v>
      </c>
      <c r="D117" s="661" t="s">
        <v>246</v>
      </c>
      <c r="E117" s="664"/>
      <c r="F117" s="663">
        <v>71240.399999999994</v>
      </c>
      <c r="G117" s="500">
        <v>4644</v>
      </c>
      <c r="H117" s="495">
        <f t="shared" ref="H117:H127" si="24">(G117-F117)/F117</f>
        <v>-0.93481226944261964</v>
      </c>
      <c r="I117" s="539">
        <f>G117/$G$116</f>
        <v>1</v>
      </c>
    </row>
    <row r="118" spans="1:9" x14ac:dyDescent="0.2">
      <c r="A118" s="487" t="s">
        <v>590</v>
      </c>
      <c r="B118" s="488">
        <f>SUM(B119:B119)</f>
        <v>824.65</v>
      </c>
      <c r="C118" s="489">
        <f>SUM(C119:C119)</f>
        <v>0</v>
      </c>
      <c r="D118" s="490" t="s">
        <v>246</v>
      </c>
      <c r="E118" s="655"/>
      <c r="F118" s="488">
        <f>SUM(F119:F119)</f>
        <v>5956.1099999999988</v>
      </c>
      <c r="G118" s="489">
        <f>SUM(G119:G119)</f>
        <v>3298.22</v>
      </c>
      <c r="H118" s="491">
        <f t="shared" si="24"/>
        <v>-0.44624595583358928</v>
      </c>
      <c r="I118" s="538">
        <f>SUM(I119:I119)</f>
        <v>1</v>
      </c>
    </row>
    <row r="119" spans="1:9" x14ac:dyDescent="0.2">
      <c r="A119" s="498" t="s">
        <v>247</v>
      </c>
      <c r="B119" s="499">
        <v>824.65</v>
      </c>
      <c r="C119" s="500">
        <v>0</v>
      </c>
      <c r="D119" s="661" t="s">
        <v>246</v>
      </c>
      <c r="E119" s="664"/>
      <c r="F119" s="499">
        <v>5956.1099999999988</v>
      </c>
      <c r="G119" s="500">
        <v>3298.22</v>
      </c>
      <c r="H119" s="495">
        <f t="shared" si="24"/>
        <v>-0.44624595583358928</v>
      </c>
      <c r="I119" s="542">
        <f>G119/$G$118</f>
        <v>1</v>
      </c>
    </row>
    <row r="120" spans="1:9" x14ac:dyDescent="0.2">
      <c r="A120" s="487" t="s">
        <v>588</v>
      </c>
      <c r="B120" s="488">
        <f>SUM(B121:B123)</f>
        <v>1550.72</v>
      </c>
      <c r="C120" s="489">
        <f>SUM(C121:C123)</f>
        <v>1203.44</v>
      </c>
      <c r="D120" s="490">
        <f>(C120-B120)/B120</f>
        <v>-0.22394758563763928</v>
      </c>
      <c r="E120" s="655"/>
      <c r="F120" s="488">
        <f>SUM(F121:F123)</f>
        <v>7584.9450000000006</v>
      </c>
      <c r="G120" s="489">
        <f>SUM(G121:G123)</f>
        <v>1744.5900000000001</v>
      </c>
      <c r="H120" s="491">
        <f>(G120-F120)/F120</f>
        <v>-0.76999305861809153</v>
      </c>
      <c r="I120" s="538">
        <f>SUM(I121:I123)</f>
        <v>1</v>
      </c>
    </row>
    <row r="121" spans="1:9" x14ac:dyDescent="0.2">
      <c r="A121" s="481" t="s">
        <v>259</v>
      </c>
      <c r="B121" s="492">
        <v>615.28</v>
      </c>
      <c r="C121" s="493">
        <v>1178.44</v>
      </c>
      <c r="D121" s="661">
        <f>(C121-B121)/B121</f>
        <v>0.9152905994018985</v>
      </c>
      <c r="E121" s="670"/>
      <c r="F121" s="492">
        <v>2901.6449999999995</v>
      </c>
      <c r="G121" s="493">
        <v>1719.5900000000001</v>
      </c>
      <c r="H121" s="495">
        <f>(G121-F121)/F121</f>
        <v>-0.40737409297140054</v>
      </c>
      <c r="I121" s="543">
        <f>G121/$G$120</f>
        <v>0.98566998549802531</v>
      </c>
    </row>
    <row r="122" spans="1:9" x14ac:dyDescent="0.2">
      <c r="A122" s="481" t="s">
        <v>263</v>
      </c>
      <c r="B122" s="492">
        <v>0</v>
      </c>
      <c r="C122" s="493">
        <v>25</v>
      </c>
      <c r="D122" s="661" t="s">
        <v>245</v>
      </c>
      <c r="E122" s="670"/>
      <c r="F122" s="492">
        <v>0</v>
      </c>
      <c r="G122" s="493">
        <v>25</v>
      </c>
      <c r="H122" s="495" t="s">
        <v>245</v>
      </c>
      <c r="I122" s="543">
        <f>G122/$G$120</f>
        <v>1.4330014501974676E-2</v>
      </c>
    </row>
    <row r="123" spans="1:9" x14ac:dyDescent="0.2">
      <c r="A123" s="481" t="s">
        <v>268</v>
      </c>
      <c r="B123" s="492">
        <v>935.44</v>
      </c>
      <c r="C123" s="493">
        <v>0</v>
      </c>
      <c r="D123" s="661" t="s">
        <v>246</v>
      </c>
      <c r="E123" s="670"/>
      <c r="F123" s="492">
        <v>4683.3000000000011</v>
      </c>
      <c r="G123" s="493">
        <v>0</v>
      </c>
      <c r="H123" s="495" t="s">
        <v>246</v>
      </c>
      <c r="I123" s="543" t="s">
        <v>246</v>
      </c>
    </row>
    <row r="124" spans="1:9" x14ac:dyDescent="0.2">
      <c r="A124" s="487" t="s">
        <v>593</v>
      </c>
      <c r="B124" s="488">
        <f>SUM(B125:B125)</f>
        <v>391</v>
      </c>
      <c r="C124" s="489">
        <f>SUM(C125:C125)</f>
        <v>119.86</v>
      </c>
      <c r="D124" s="490">
        <f t="shared" ref="D124:D125" si="25">(C124-B124)/B124</f>
        <v>-0.6934526854219949</v>
      </c>
      <c r="E124" s="655"/>
      <c r="F124" s="488">
        <f>SUM(F125:F125)</f>
        <v>1471</v>
      </c>
      <c r="G124" s="489">
        <f>SUM(G125:G125)</f>
        <v>1247.55</v>
      </c>
      <c r="H124" s="491">
        <f t="shared" si="24"/>
        <v>-0.15190346702923185</v>
      </c>
      <c r="I124" s="538">
        <f>SUM(I125:I125)</f>
        <v>1</v>
      </c>
    </row>
    <row r="125" spans="1:9" x14ac:dyDescent="0.2">
      <c r="A125" s="668" t="s">
        <v>253</v>
      </c>
      <c r="B125" s="493">
        <v>391</v>
      </c>
      <c r="C125" s="493">
        <v>119.86</v>
      </c>
      <c r="D125" s="661">
        <f t="shared" si="25"/>
        <v>-0.6934526854219949</v>
      </c>
      <c r="E125" s="664"/>
      <c r="F125" s="499">
        <v>1471</v>
      </c>
      <c r="G125" s="500">
        <v>1247.55</v>
      </c>
      <c r="H125" s="495">
        <f t="shared" si="24"/>
        <v>-0.15190346702923185</v>
      </c>
      <c r="I125" s="543">
        <f>G125/$G$124</f>
        <v>1</v>
      </c>
    </row>
    <row r="126" spans="1:9" x14ac:dyDescent="0.2">
      <c r="A126" s="487" t="s">
        <v>594</v>
      </c>
      <c r="B126" s="488">
        <f>SUM(B127:B127)</f>
        <v>56</v>
      </c>
      <c r="C126" s="489">
        <f>SUM(C127:C127)</f>
        <v>14</v>
      </c>
      <c r="D126" s="490">
        <f>(C126-B126)/B126</f>
        <v>-0.75</v>
      </c>
      <c r="E126" s="655"/>
      <c r="F126" s="488">
        <f>SUM(F127:F127)</f>
        <v>295</v>
      </c>
      <c r="G126" s="489">
        <f>SUM(G127:G127)</f>
        <v>196</v>
      </c>
      <c r="H126" s="491">
        <f t="shared" si="24"/>
        <v>-0.33559322033898303</v>
      </c>
      <c r="I126" s="538">
        <f>SUM(I127:I127)</f>
        <v>1</v>
      </c>
    </row>
    <row r="127" spans="1:9" x14ac:dyDescent="0.2">
      <c r="A127" s="502" t="s">
        <v>249</v>
      </c>
      <c r="B127" s="499">
        <v>56</v>
      </c>
      <c r="C127" s="500">
        <v>14</v>
      </c>
      <c r="D127" s="661">
        <f>(C127-B127)/B127</f>
        <v>-0.75</v>
      </c>
      <c r="E127" s="664"/>
      <c r="F127" s="499">
        <v>295</v>
      </c>
      <c r="G127" s="500">
        <v>196</v>
      </c>
      <c r="H127" s="495">
        <f t="shared" si="24"/>
        <v>-0.33559322033898303</v>
      </c>
      <c r="I127" s="543">
        <f>G127/$G$126</f>
        <v>1</v>
      </c>
    </row>
    <row r="128" spans="1:9" x14ac:dyDescent="0.2">
      <c r="A128" s="487" t="s">
        <v>595</v>
      </c>
      <c r="B128" s="488">
        <f>SUM(B129:B129)</f>
        <v>0</v>
      </c>
      <c r="C128" s="489">
        <f>SUM(C129:C129)</f>
        <v>0</v>
      </c>
      <c r="D128" s="490" t="s">
        <v>246</v>
      </c>
      <c r="E128" s="655"/>
      <c r="F128" s="488">
        <f>SUM(F129:F129)</f>
        <v>58</v>
      </c>
      <c r="G128" s="489">
        <f>SUM(G129:G129)</f>
        <v>57</v>
      </c>
      <c r="H128" s="491">
        <f>(G128-F128)/F128</f>
        <v>-1.7241379310344827E-2</v>
      </c>
      <c r="I128" s="538">
        <f>SUM(I129:I129)</f>
        <v>1</v>
      </c>
    </row>
    <row r="129" spans="1:9" x14ac:dyDescent="0.2">
      <c r="A129" s="498" t="s">
        <v>255</v>
      </c>
      <c r="B129" s="499">
        <v>0</v>
      </c>
      <c r="C129" s="500">
        <v>0</v>
      </c>
      <c r="D129" s="661" t="s">
        <v>246</v>
      </c>
      <c r="E129" s="662"/>
      <c r="F129" s="499">
        <v>58</v>
      </c>
      <c r="G129" s="500">
        <v>57</v>
      </c>
      <c r="H129" s="495">
        <f>(G129-F129)/F129</f>
        <v>-1.7241379310344827E-2</v>
      </c>
      <c r="I129" s="540">
        <f>G128/$G$129</f>
        <v>1</v>
      </c>
    </row>
    <row r="130" spans="1:9" x14ac:dyDescent="0.2">
      <c r="A130" s="487" t="s">
        <v>619</v>
      </c>
      <c r="B130" s="488">
        <f>SUM(B131:B131)</f>
        <v>0</v>
      </c>
      <c r="C130" s="489">
        <f>SUM(C131:C131)</f>
        <v>0</v>
      </c>
      <c r="D130" s="490" t="s">
        <v>246</v>
      </c>
      <c r="E130" s="655"/>
      <c r="F130" s="488">
        <f>SUM(F131:F131)</f>
        <v>0</v>
      </c>
      <c r="G130" s="489">
        <f>SUM(G131:G131)</f>
        <v>30</v>
      </c>
      <c r="H130" s="491" t="s">
        <v>245</v>
      </c>
      <c r="I130" s="538">
        <f>SUM(I131:I131)</f>
        <v>1</v>
      </c>
    </row>
    <row r="131" spans="1:9" x14ac:dyDescent="0.2">
      <c r="A131" s="481" t="s">
        <v>249</v>
      </c>
      <c r="B131" s="499">
        <v>0</v>
      </c>
      <c r="C131" s="500">
        <v>0</v>
      </c>
      <c r="D131" s="661" t="s">
        <v>246</v>
      </c>
      <c r="E131" s="757"/>
      <c r="F131" s="500">
        <v>0</v>
      </c>
      <c r="G131" s="500">
        <v>30</v>
      </c>
      <c r="H131" s="495" t="s">
        <v>245</v>
      </c>
      <c r="I131" s="542">
        <f>G131/$G$130</f>
        <v>1</v>
      </c>
    </row>
    <row r="132" spans="1:9" x14ac:dyDescent="0.2">
      <c r="A132" s="487" t="s">
        <v>596</v>
      </c>
      <c r="B132" s="488">
        <f>SUM(B133:B133)</f>
        <v>1</v>
      </c>
      <c r="C132" s="489">
        <f>SUM(C133:C133)</f>
        <v>2</v>
      </c>
      <c r="D132" s="490">
        <f>(C132-B132)/B132</f>
        <v>1</v>
      </c>
      <c r="E132" s="655"/>
      <c r="F132" s="488">
        <f>SUM(F133:F133)</f>
        <v>15</v>
      </c>
      <c r="G132" s="489">
        <f>SUM(G133:G133)</f>
        <v>13</v>
      </c>
      <c r="H132" s="491">
        <f>(G132-F132)/F132</f>
        <v>-0.13333333333333333</v>
      </c>
      <c r="I132" s="538">
        <f>SUM(I133:I133)</f>
        <v>1</v>
      </c>
    </row>
    <row r="133" spans="1:9" x14ac:dyDescent="0.2">
      <c r="A133" s="481" t="s">
        <v>247</v>
      </c>
      <c r="B133" s="499">
        <v>1</v>
      </c>
      <c r="C133" s="500">
        <v>2</v>
      </c>
      <c r="D133" s="661">
        <f>(C133-B133)/B133</f>
        <v>1</v>
      </c>
      <c r="E133" s="664"/>
      <c r="F133" s="663">
        <v>15</v>
      </c>
      <c r="G133" s="500">
        <v>13</v>
      </c>
      <c r="H133" s="495">
        <f>(G133-F133)/F133</f>
        <v>-0.13333333333333333</v>
      </c>
      <c r="I133" s="543">
        <f>(G133/G132)</f>
        <v>1</v>
      </c>
    </row>
    <row r="134" spans="1:9" x14ac:dyDescent="0.2">
      <c r="A134" s="487" t="s">
        <v>861</v>
      </c>
      <c r="B134" s="488">
        <f>SUM(B135:B135)</f>
        <v>0</v>
      </c>
      <c r="C134" s="489">
        <f>SUM(C135:C135)</f>
        <v>0</v>
      </c>
      <c r="D134" s="490" t="s">
        <v>246</v>
      </c>
      <c r="E134" s="655"/>
      <c r="F134" s="488">
        <f>SUM(F135:F135)</f>
        <v>252.14</v>
      </c>
      <c r="G134" s="489">
        <f>SUM(G135:G135)</f>
        <v>0</v>
      </c>
      <c r="H134" s="491" t="s">
        <v>246</v>
      </c>
      <c r="I134" s="538" t="s">
        <v>246</v>
      </c>
    </row>
    <row r="135" spans="1:9" x14ac:dyDescent="0.2">
      <c r="A135" s="498" t="s">
        <v>247</v>
      </c>
      <c r="B135" s="499">
        <v>0</v>
      </c>
      <c r="C135" s="500">
        <v>0</v>
      </c>
      <c r="D135" s="661" t="s">
        <v>246</v>
      </c>
      <c r="E135" s="662"/>
      <c r="F135" s="499">
        <v>252.14</v>
      </c>
      <c r="G135" s="500">
        <v>0</v>
      </c>
      <c r="H135" s="495" t="s">
        <v>246</v>
      </c>
      <c r="I135" s="540" t="s">
        <v>246</v>
      </c>
    </row>
    <row r="136" spans="1:9" x14ac:dyDescent="0.2">
      <c r="A136" s="487" t="s">
        <v>875</v>
      </c>
      <c r="B136" s="488">
        <f>SUM(B137:B137)</f>
        <v>230</v>
      </c>
      <c r="C136" s="489">
        <f>SUM(C137:C137)</f>
        <v>0</v>
      </c>
      <c r="D136" s="490" t="s">
        <v>246</v>
      </c>
      <c r="E136" s="655"/>
      <c r="F136" s="488">
        <f>SUM(F137:F137)</f>
        <v>454</v>
      </c>
      <c r="G136" s="489">
        <f>SUM(G137:G137)</f>
        <v>0</v>
      </c>
      <c r="H136" s="491" t="s">
        <v>246</v>
      </c>
      <c r="I136" s="538" t="s">
        <v>246</v>
      </c>
    </row>
    <row r="137" spans="1:9" x14ac:dyDescent="0.2">
      <c r="A137" s="498" t="s">
        <v>260</v>
      </c>
      <c r="B137" s="499">
        <v>230</v>
      </c>
      <c r="C137" s="500">
        <v>0</v>
      </c>
      <c r="D137" s="661" t="s">
        <v>246</v>
      </c>
      <c r="E137" s="662"/>
      <c r="F137" s="499">
        <v>454</v>
      </c>
      <c r="G137" s="500">
        <v>0</v>
      </c>
      <c r="H137" s="495" t="s">
        <v>246</v>
      </c>
      <c r="I137" s="540" t="s">
        <v>246</v>
      </c>
    </row>
    <row r="138" spans="1:9" ht="56.25" customHeight="1" x14ac:dyDescent="0.2">
      <c r="A138" s="1023" t="s">
        <v>885</v>
      </c>
      <c r="B138" s="1023"/>
      <c r="C138" s="1023"/>
      <c r="D138" s="1023"/>
      <c r="E138" s="1023"/>
      <c r="F138" s="1023"/>
      <c r="G138" s="1023"/>
      <c r="H138" s="1023"/>
      <c r="I138" s="1023"/>
    </row>
    <row r="139" spans="1:9" ht="15" x14ac:dyDescent="0.25">
      <c r="B139" s="74"/>
      <c r="C139" s="74"/>
      <c r="D139"/>
      <c r="E139"/>
      <c r="F139" s="74"/>
      <c r="G139" s="74"/>
      <c r="H139"/>
      <c r="I139"/>
    </row>
    <row r="140" spans="1:9" ht="15" x14ac:dyDescent="0.25">
      <c r="B140" s="74"/>
      <c r="C140" s="74"/>
      <c r="D140" s="74"/>
      <c r="E140" s="74"/>
      <c r="F140" s="74"/>
      <c r="G140" s="74"/>
      <c r="H140"/>
      <c r="I140"/>
    </row>
    <row r="141" spans="1:9" s="503" customFormat="1" ht="15" x14ac:dyDescent="0.25">
      <c r="B141" s="536"/>
      <c r="C141" s="536"/>
      <c r="D141" s="536"/>
      <c r="E141" s="536"/>
      <c r="F141" s="536"/>
      <c r="G141" s="536"/>
      <c r="H141"/>
      <c r="I141"/>
    </row>
    <row r="142" spans="1:9" ht="15" x14ac:dyDescent="0.25">
      <c r="B142" s="265"/>
      <c r="C142" s="265"/>
      <c r="D142" s="265"/>
      <c r="E142" s="265"/>
      <c r="F142" s="265"/>
      <c r="G142" s="265"/>
      <c r="H142"/>
      <c r="I142"/>
    </row>
    <row r="143" spans="1:9" ht="15" x14ac:dyDescent="0.25">
      <c r="B143"/>
      <c r="C143"/>
      <c r="D143"/>
      <c r="E143"/>
      <c r="F143"/>
      <c r="G143"/>
      <c r="H143"/>
      <c r="I143"/>
    </row>
  </sheetData>
  <mergeCells count="3">
    <mergeCell ref="B4:D4"/>
    <mergeCell ref="F4:I4"/>
    <mergeCell ref="A138:I138"/>
  </mergeCells>
  <pageMargins left="0.7" right="0.7" top="0.75" bottom="0.75" header="0.3" footer="0.3"/>
  <pageSetup paperSize="9" scale="4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8D72A-387B-43B0-B6AA-47C89F66F8A2}">
  <sheetPr codeName="Hoja7">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508" customWidth="1"/>
    <col min="2" max="2" width="8.42578125" style="508" customWidth="1"/>
    <col min="3" max="3" width="7.42578125" style="508" bestFit="1" customWidth="1"/>
    <col min="4" max="4" width="8.5703125" style="508" bestFit="1" customWidth="1"/>
    <col min="5" max="5" width="11.42578125" style="508"/>
    <col min="6" max="6" width="8.42578125" style="508" customWidth="1"/>
    <col min="7" max="7" width="9.7109375" style="508" customWidth="1"/>
    <col min="8" max="8" width="9.42578125" style="508" customWidth="1"/>
    <col min="9" max="9" width="7.5703125" style="508" customWidth="1"/>
    <col min="10" max="10" width="2.7109375" style="508" customWidth="1"/>
    <col min="11" max="16384" width="11.42578125" style="508"/>
  </cols>
  <sheetData>
    <row r="1" spans="1:9" s="481" customFormat="1" ht="12.75" x14ac:dyDescent="0.2">
      <c r="A1" s="480" t="s">
        <v>597</v>
      </c>
    </row>
    <row r="2" spans="1:9" s="481" customFormat="1" ht="15.75" x14ac:dyDescent="0.25">
      <c r="A2" s="482" t="s">
        <v>598</v>
      </c>
    </row>
    <row r="4" spans="1:9" s="481" customFormat="1" ht="12.75" x14ac:dyDescent="0.2">
      <c r="A4" s="483"/>
      <c r="B4" s="1020" t="s">
        <v>880</v>
      </c>
      <c r="C4" s="1020"/>
      <c r="D4" s="1020"/>
      <c r="E4" s="654"/>
      <c r="F4" s="1020" t="s">
        <v>881</v>
      </c>
      <c r="G4" s="1020"/>
      <c r="H4" s="1020"/>
      <c r="I4" s="1020"/>
    </row>
    <row r="5" spans="1:9" ht="15.75" customHeight="1" x14ac:dyDescent="0.25">
      <c r="A5" s="504" t="s">
        <v>599</v>
      </c>
      <c r="B5" s="505">
        <v>2024</v>
      </c>
      <c r="C5" s="506">
        <v>2025</v>
      </c>
      <c r="D5" s="507" t="s">
        <v>568</v>
      </c>
      <c r="E5" s="506"/>
      <c r="F5" s="505">
        <v>2024</v>
      </c>
      <c r="G5" s="506">
        <v>2025</v>
      </c>
      <c r="H5" s="506" t="s">
        <v>568</v>
      </c>
      <c r="I5" s="507" t="s">
        <v>518</v>
      </c>
    </row>
    <row r="6" spans="1:9" x14ac:dyDescent="0.25">
      <c r="A6" s="509" t="s">
        <v>562</v>
      </c>
      <c r="B6" s="510">
        <f>SUM(B7:B10)</f>
        <v>12181.019999999999</v>
      </c>
      <c r="C6" s="511">
        <f>SUM(C7:C10)</f>
        <v>12059.619999999999</v>
      </c>
      <c r="D6" s="512">
        <f t="shared" ref="D6:D12" si="0">(C6-B6)/B6</f>
        <v>-9.9663246591828632E-3</v>
      </c>
      <c r="E6" s="671"/>
      <c r="F6" s="510">
        <f>SUM(F7:F10)</f>
        <v>90592.98</v>
      </c>
      <c r="G6" s="511">
        <f>SUM(G7:G10)</f>
        <v>65146.231999999996</v>
      </c>
      <c r="H6" s="513">
        <f>(G6-F6)/F6</f>
        <v>-0.28089094762088629</v>
      </c>
      <c r="I6" s="512">
        <f>SUM(I7:I10)</f>
        <v>1</v>
      </c>
    </row>
    <row r="7" spans="1:9" x14ac:dyDescent="0.25">
      <c r="A7" s="514" t="s">
        <v>262</v>
      </c>
      <c r="B7" s="515">
        <v>8076.9</v>
      </c>
      <c r="C7" s="516">
        <v>7289.44</v>
      </c>
      <c r="D7" s="501">
        <f t="shared" si="0"/>
        <v>-9.7495326177122421E-2</v>
      </c>
      <c r="E7" s="672"/>
      <c r="F7" s="515">
        <v>55955.040000000001</v>
      </c>
      <c r="G7" s="516">
        <v>32001.559999999994</v>
      </c>
      <c r="H7" s="517">
        <f t="shared" ref="H7:H12" si="1">(G7-F7)/F7</f>
        <v>-0.42808440490794047</v>
      </c>
      <c r="I7" s="501">
        <f>G7/$G$6</f>
        <v>0.49122656856040414</v>
      </c>
    </row>
    <row r="8" spans="1:9" x14ac:dyDescent="0.25">
      <c r="A8" s="518" t="s">
        <v>248</v>
      </c>
      <c r="B8" s="515">
        <v>1914.32</v>
      </c>
      <c r="C8" s="516">
        <v>2700.18</v>
      </c>
      <c r="D8" s="501">
        <f t="shared" si="0"/>
        <v>0.41051652806218392</v>
      </c>
      <c r="E8" s="672"/>
      <c r="F8" s="515">
        <v>18536.61</v>
      </c>
      <c r="G8" s="516">
        <v>17562.322</v>
      </c>
      <c r="H8" s="517">
        <f t="shared" si="1"/>
        <v>-5.2560203834465982E-2</v>
      </c>
      <c r="I8" s="501">
        <f t="shared" ref="I8:I10" si="2">G8/$G$6</f>
        <v>0.26958308195015795</v>
      </c>
    </row>
    <row r="9" spans="1:9" x14ac:dyDescent="0.25">
      <c r="A9" s="514" t="s">
        <v>259</v>
      </c>
      <c r="B9" s="515">
        <v>1859.8</v>
      </c>
      <c r="C9" s="516">
        <v>1900</v>
      </c>
      <c r="D9" s="501">
        <f t="shared" si="0"/>
        <v>2.1615227443811186E-2</v>
      </c>
      <c r="E9" s="672"/>
      <c r="F9" s="515">
        <v>14021.329999999998</v>
      </c>
      <c r="G9" s="516">
        <v>14422.35</v>
      </c>
      <c r="H9" s="517">
        <f t="shared" si="1"/>
        <v>2.8600710488948074E-2</v>
      </c>
      <c r="I9" s="501">
        <f t="shared" si="2"/>
        <v>0.22138425442625756</v>
      </c>
    </row>
    <row r="10" spans="1:9" x14ac:dyDescent="0.25">
      <c r="A10" s="514" t="s">
        <v>250</v>
      </c>
      <c r="B10" s="515">
        <v>330</v>
      </c>
      <c r="C10" s="516">
        <v>170</v>
      </c>
      <c r="D10" s="501">
        <f t="shared" si="0"/>
        <v>-0.48484848484848486</v>
      </c>
      <c r="E10" s="672"/>
      <c r="F10" s="515">
        <v>2080</v>
      </c>
      <c r="G10" s="516">
        <v>1160</v>
      </c>
      <c r="H10" s="517">
        <f t="shared" si="1"/>
        <v>-0.44230769230769229</v>
      </c>
      <c r="I10" s="501">
        <f t="shared" si="2"/>
        <v>1.7806095063180323E-2</v>
      </c>
    </row>
    <row r="11" spans="1:9" x14ac:dyDescent="0.25">
      <c r="A11" s="519" t="s">
        <v>563</v>
      </c>
      <c r="B11" s="520">
        <f>SUM(B12:B12)</f>
        <v>6852.9</v>
      </c>
      <c r="C11" s="521">
        <f>SUM(C12:C12)</f>
        <v>7196.75</v>
      </c>
      <c r="D11" s="512">
        <f>(C11-B11)/B11</f>
        <v>5.017583796640844E-2</v>
      </c>
      <c r="E11" s="655"/>
      <c r="F11" s="520">
        <f>SUM(F12:F12)</f>
        <v>57517.215999999993</v>
      </c>
      <c r="G11" s="521">
        <f>SUM(G12:G12)</f>
        <v>34569.479999999996</v>
      </c>
      <c r="H11" s="522">
        <f>(G11-F11)/F11</f>
        <v>-0.39897160530161963</v>
      </c>
      <c r="I11" s="490">
        <f>SUM(I12:I12)</f>
        <v>1</v>
      </c>
    </row>
    <row r="12" spans="1:9" x14ac:dyDescent="0.25">
      <c r="A12" s="514" t="s">
        <v>248</v>
      </c>
      <c r="B12" s="523">
        <v>6852.9</v>
      </c>
      <c r="C12" s="524">
        <v>7196.75</v>
      </c>
      <c r="D12" s="673">
        <f t="shared" si="0"/>
        <v>5.017583796640844E-2</v>
      </c>
      <c r="E12" s="667"/>
      <c r="F12" s="523">
        <v>57517.215999999993</v>
      </c>
      <c r="G12" s="524">
        <v>34569.479999999996</v>
      </c>
      <c r="H12" s="525">
        <f t="shared" si="1"/>
        <v>-0.39897160530161963</v>
      </c>
      <c r="I12" s="526">
        <f>G12/$G$11</f>
        <v>1</v>
      </c>
    </row>
    <row r="13" spans="1:9" s="527" customFormat="1" ht="33" customHeight="1" x14ac:dyDescent="0.25">
      <c r="A13" s="1024" t="s">
        <v>883</v>
      </c>
      <c r="B13" s="1024"/>
      <c r="C13" s="1024"/>
      <c r="D13" s="1024"/>
      <c r="E13" s="1024"/>
      <c r="F13" s="1024"/>
      <c r="G13" s="1024"/>
      <c r="H13" s="1024"/>
      <c r="I13" s="1024"/>
    </row>
    <row r="14" spans="1:9" x14ac:dyDescent="0.25">
      <c r="A14" s="528" t="s">
        <v>600</v>
      </c>
      <c r="B14" s="528"/>
      <c r="C14" s="528"/>
      <c r="D14" s="528"/>
      <c r="E14" s="528"/>
      <c r="F14" s="529"/>
      <c r="G14" s="530"/>
      <c r="H14" s="530"/>
      <c r="I14" s="530"/>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A89D7-B969-48EC-AC50-9C0D4E27C374}">
  <sheetPr codeName="Hoja8">
    <tabColor rgb="FF002060"/>
  </sheetPr>
  <dimension ref="A1:K53"/>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x14ac:dyDescent="0.2">
      <c r="A1" s="53" t="s">
        <v>232</v>
      </c>
    </row>
    <row r="2" spans="1:10" ht="15.75" x14ac:dyDescent="0.25">
      <c r="A2" s="54" t="s">
        <v>233</v>
      </c>
      <c r="G2" s="55"/>
    </row>
    <row r="3" spans="1:10" x14ac:dyDescent="0.2">
      <c r="A3" s="56"/>
      <c r="B3" s="8"/>
    </row>
    <row r="4" spans="1:10" x14ac:dyDescent="0.2">
      <c r="A4" s="57" t="s">
        <v>208</v>
      </c>
      <c r="B4" s="58" t="s">
        <v>234</v>
      </c>
      <c r="C4" s="58" t="s">
        <v>447</v>
      </c>
      <c r="D4" s="58" t="s">
        <v>235</v>
      </c>
      <c r="E4" s="58" t="s">
        <v>236</v>
      </c>
      <c r="F4" s="58" t="s">
        <v>237</v>
      </c>
      <c r="G4" s="58" t="s">
        <v>238</v>
      </c>
      <c r="H4" s="58" t="s">
        <v>239</v>
      </c>
      <c r="I4" s="58" t="s">
        <v>240</v>
      </c>
    </row>
    <row r="5" spans="1:10" ht="13.5" thickBot="1" x14ac:dyDescent="0.25">
      <c r="A5" s="59"/>
      <c r="B5" s="60" t="s">
        <v>241</v>
      </c>
      <c r="C5" s="60" t="s">
        <v>241</v>
      </c>
      <c r="D5" s="60" t="s">
        <v>241</v>
      </c>
      <c r="E5" s="60" t="s">
        <v>242</v>
      </c>
      <c r="F5" s="60" t="s">
        <v>243</v>
      </c>
      <c r="G5" s="60" t="s">
        <v>243</v>
      </c>
      <c r="H5" s="60" t="s">
        <v>243</v>
      </c>
      <c r="I5" s="60" t="s">
        <v>243</v>
      </c>
    </row>
    <row r="6" spans="1:10" x14ac:dyDescent="0.2">
      <c r="A6" s="7">
        <v>2014</v>
      </c>
      <c r="B6" s="61">
        <v>2.3821573718054097E-2</v>
      </c>
      <c r="C6" s="61">
        <v>-2.18956096652741E-2</v>
      </c>
      <c r="D6" s="61">
        <v>3.2459610352057106E-2</v>
      </c>
      <c r="E6" s="62">
        <v>2.8387441197691206</v>
      </c>
      <c r="F6" s="63">
        <v>39532.682886367103</v>
      </c>
      <c r="G6" s="63">
        <v>21209.019616138499</v>
      </c>
      <c r="H6" s="63">
        <v>41037.789363793097</v>
      </c>
      <c r="I6" s="63">
        <v>-1505.1064774259601</v>
      </c>
    </row>
    <row r="7" spans="1:10" x14ac:dyDescent="0.2">
      <c r="A7" s="7">
        <v>2015</v>
      </c>
      <c r="B7" s="61">
        <v>3.2510910798686302E-2</v>
      </c>
      <c r="C7" s="61">
        <v>0.157122682825519</v>
      </c>
      <c r="D7" s="61">
        <v>3.5478487642526903E-2</v>
      </c>
      <c r="E7" s="62">
        <v>3.1853143181818182</v>
      </c>
      <c r="F7" s="63">
        <v>34414.045139638103</v>
      </c>
      <c r="G7" s="63">
        <v>19648.292860808098</v>
      </c>
      <c r="H7" s="63">
        <v>37326.458937592302</v>
      </c>
      <c r="I7" s="63">
        <v>-2912.4137979542102</v>
      </c>
    </row>
    <row r="8" spans="1:10" x14ac:dyDescent="0.2">
      <c r="A8" s="7">
        <v>2016</v>
      </c>
      <c r="B8" s="61">
        <v>3.9536701967685599E-2</v>
      </c>
      <c r="C8" s="61">
        <v>0.211853977638126</v>
      </c>
      <c r="D8" s="61">
        <v>3.5930838949936296E-2</v>
      </c>
      <c r="E8" s="62">
        <v>3.3754258259284575</v>
      </c>
      <c r="F8" s="63">
        <v>37088.390533946404</v>
      </c>
      <c r="G8" s="63">
        <v>22467.609295735001</v>
      </c>
      <c r="H8" s="63">
        <v>35126.016123104302</v>
      </c>
      <c r="I8" s="63">
        <v>1962.3744108420899</v>
      </c>
    </row>
    <row r="9" spans="1:10" x14ac:dyDescent="0.2">
      <c r="A9" s="7">
        <v>2017</v>
      </c>
      <c r="B9" s="61">
        <v>2.5187704479017203E-2</v>
      </c>
      <c r="C9" s="61">
        <v>4.4758295916302399E-2</v>
      </c>
      <c r="D9" s="61">
        <v>2.8038318234279099E-2</v>
      </c>
      <c r="E9" s="62">
        <v>3.2607222536055787</v>
      </c>
      <c r="F9" s="63">
        <v>45404.525919859101</v>
      </c>
      <c r="G9" s="63">
        <v>28151.824812126401</v>
      </c>
      <c r="H9" s="63">
        <v>38718.555955156597</v>
      </c>
      <c r="I9" s="63">
        <v>6685.96996470256</v>
      </c>
      <c r="J9" s="64"/>
    </row>
    <row r="10" spans="1:10" x14ac:dyDescent="0.2">
      <c r="A10" s="7">
        <v>2018</v>
      </c>
      <c r="B10" s="61">
        <v>3.9693726488854102E-2</v>
      </c>
      <c r="C10" s="61">
        <v>-1.7379759770371702E-2</v>
      </c>
      <c r="D10" s="61">
        <v>1.3167105478321199E-2</v>
      </c>
      <c r="E10" s="62">
        <v>3.2870557386838311</v>
      </c>
      <c r="F10" s="63">
        <v>49072.603733513701</v>
      </c>
      <c r="G10" s="63">
        <v>29533.630009361099</v>
      </c>
      <c r="H10" s="63">
        <v>41857.222149741901</v>
      </c>
      <c r="I10" s="63">
        <v>7215.3815837718203</v>
      </c>
    </row>
    <row r="11" spans="1:10" x14ac:dyDescent="0.2">
      <c r="A11" s="7">
        <v>2019</v>
      </c>
      <c r="B11" s="61">
        <v>2.24041982618969E-2</v>
      </c>
      <c r="C11" s="61">
        <v>-8.4051032262280508E-3</v>
      </c>
      <c r="D11" s="61">
        <v>2.1358458196351501E-2</v>
      </c>
      <c r="E11" s="62">
        <v>3.3371626461038972</v>
      </c>
      <c r="F11" s="63">
        <v>47995.150309630299</v>
      </c>
      <c r="G11" s="63">
        <v>28957.971423899398</v>
      </c>
      <c r="H11" s="63">
        <v>41102.327157595399</v>
      </c>
      <c r="I11" s="63">
        <v>6892.82315203486</v>
      </c>
      <c r="J11" s="64"/>
    </row>
    <row r="12" spans="1:10" x14ac:dyDescent="0.2">
      <c r="A12" s="7">
        <v>2020</v>
      </c>
      <c r="B12" s="61">
        <v>-0.109376174195807</v>
      </c>
      <c r="C12" s="61">
        <v>-0.13840886416502499</v>
      </c>
      <c r="D12" s="61">
        <v>1.8273026524989598E-2</v>
      </c>
      <c r="E12" s="62">
        <v>3.4957341089466101</v>
      </c>
      <c r="F12" s="63">
        <v>42821.5883439014</v>
      </c>
      <c r="G12" s="63">
        <v>26570.040405276199</v>
      </c>
      <c r="H12" s="63">
        <v>34723.999957466702</v>
      </c>
      <c r="I12" s="63">
        <v>8097.5883864346697</v>
      </c>
      <c r="J12" s="64"/>
    </row>
    <row r="13" spans="1:10" x14ac:dyDescent="0.2">
      <c r="A13" s="7">
        <v>2021</v>
      </c>
      <c r="B13" s="61">
        <v>0.13366839971497099</v>
      </c>
      <c r="C13" s="61">
        <v>0.104822909623174</v>
      </c>
      <c r="D13" s="61">
        <v>3.9790147813012704E-2</v>
      </c>
      <c r="E13" s="62">
        <v>3.881209209329318</v>
      </c>
      <c r="F13" s="63">
        <v>63113.901287430803</v>
      </c>
      <c r="G13" s="63">
        <v>40575.454147377306</v>
      </c>
      <c r="H13" s="63">
        <v>47999.201612329001</v>
      </c>
      <c r="I13" s="63">
        <v>15114.6996751018</v>
      </c>
      <c r="J13" s="64"/>
    </row>
    <row r="14" spans="1:10" x14ac:dyDescent="0.2">
      <c r="A14" s="7">
        <v>2022</v>
      </c>
      <c r="B14" s="61">
        <v>2.8100361911123303E-2</v>
      </c>
      <c r="C14" s="61">
        <v>-4.2409542592494601E-4</v>
      </c>
      <c r="D14" s="61">
        <v>7.8772358191569691E-2</v>
      </c>
      <c r="E14" s="62">
        <v>3.8354570050703161</v>
      </c>
      <c r="F14" s="63">
        <v>66339.2306694203</v>
      </c>
      <c r="G14" s="63">
        <v>39371.057168539999</v>
      </c>
      <c r="H14" s="63">
        <v>56008.641988050404</v>
      </c>
      <c r="I14" s="63">
        <v>10330.5886813699</v>
      </c>
      <c r="J14" s="64"/>
    </row>
    <row r="15" spans="1:10" x14ac:dyDescent="0.2">
      <c r="A15" s="7">
        <v>2023</v>
      </c>
      <c r="B15" s="61">
        <v>-4.0307424828056101E-3</v>
      </c>
      <c r="C15" s="61">
        <v>9.2795001541683492E-2</v>
      </c>
      <c r="D15" s="61">
        <v>6.2643406421915293E-2</v>
      </c>
      <c r="E15" s="62">
        <v>3.7441231429240105</v>
      </c>
      <c r="F15" s="63">
        <v>67107.543530058407</v>
      </c>
      <c r="G15" s="63">
        <v>43591.4624634266</v>
      </c>
      <c r="H15" s="63">
        <v>49957.667336039303</v>
      </c>
      <c r="I15" s="63">
        <v>17149.8761940191</v>
      </c>
      <c r="J15" s="64"/>
    </row>
    <row r="16" spans="1:10" x14ac:dyDescent="0.2">
      <c r="A16" s="7">
        <v>2024</v>
      </c>
      <c r="B16" s="61">
        <v>3.3029695755675902E-2</v>
      </c>
      <c r="C16" s="61">
        <v>2.1961519086663103E-2</v>
      </c>
      <c r="D16" s="61">
        <v>2.3506939187187999E-2</v>
      </c>
      <c r="E16" s="62">
        <v>3.7545930969469139</v>
      </c>
      <c r="F16" s="63">
        <v>76171.929544073806</v>
      </c>
      <c r="G16" s="63">
        <v>48981.507242889602</v>
      </c>
      <c r="H16" s="63">
        <v>52091.3536530739</v>
      </c>
      <c r="I16" s="63">
        <v>24080.575890999899</v>
      </c>
    </row>
    <row r="17" spans="1:11" x14ac:dyDescent="0.2">
      <c r="A17" s="65">
        <v>2025</v>
      </c>
      <c r="B17" s="66"/>
      <c r="C17" s="66"/>
      <c r="D17" s="66"/>
      <c r="E17" s="66"/>
      <c r="F17" s="66"/>
      <c r="G17" s="66"/>
      <c r="H17" s="66"/>
      <c r="I17" s="66"/>
    </row>
    <row r="18" spans="1:11" x14ac:dyDescent="0.2">
      <c r="A18" s="67" t="s">
        <v>209</v>
      </c>
      <c r="B18" s="674">
        <v>4.1590902716574299E-2</v>
      </c>
      <c r="C18" s="674">
        <v>3.2781853698551904E-2</v>
      </c>
      <c r="D18" s="674">
        <v>1.85158283440667E-2</v>
      </c>
      <c r="E18" s="675">
        <v>3.7469227272727301</v>
      </c>
      <c r="F18" s="291">
        <v>7127.9929789033704</v>
      </c>
      <c r="G18" s="291">
        <v>4602.0022649417597</v>
      </c>
      <c r="H18" s="291">
        <v>4972.49765601944</v>
      </c>
      <c r="I18" s="291">
        <v>2155.4953228839399</v>
      </c>
      <c r="J18" s="68"/>
    </row>
    <row r="19" spans="1:11" x14ac:dyDescent="0.2">
      <c r="A19" s="67" t="s">
        <v>210</v>
      </c>
      <c r="B19" s="61">
        <v>2.77109395879142E-2</v>
      </c>
      <c r="C19" s="61">
        <v>-1.1333499879730299E-2</v>
      </c>
      <c r="D19" s="61">
        <v>1.4773290589482999E-2</v>
      </c>
      <c r="E19" s="62">
        <v>3.69685</v>
      </c>
      <c r="F19" s="291">
        <v>6482.1928085817599</v>
      </c>
      <c r="G19" s="291">
        <v>4194.1442011750805</v>
      </c>
      <c r="H19" s="291">
        <v>4225.9834565903902</v>
      </c>
      <c r="I19" s="291">
        <v>2256.2093519913701</v>
      </c>
      <c r="J19" s="68"/>
    </row>
    <row r="20" spans="1:11" x14ac:dyDescent="0.2">
      <c r="A20" s="67" t="s">
        <v>733</v>
      </c>
      <c r="B20" s="61">
        <v>4.7012967296405403E-2</v>
      </c>
      <c r="C20" s="61">
        <v>7.5148921507570202E-2</v>
      </c>
      <c r="D20" s="61">
        <v>1.2771802697792401E-2</v>
      </c>
      <c r="E20" s="62">
        <v>3.6524857142857101</v>
      </c>
      <c r="F20" s="291">
        <v>7111.8747320542398</v>
      </c>
      <c r="G20" s="291">
        <v>4934.0735767829401</v>
      </c>
      <c r="H20" s="291">
        <v>4736.5146290788198</v>
      </c>
      <c r="I20" s="291">
        <v>2375.36010297542</v>
      </c>
      <c r="J20" s="68"/>
    </row>
    <row r="21" spans="1:11" x14ac:dyDescent="0.2">
      <c r="A21" s="67" t="s">
        <v>791</v>
      </c>
      <c r="B21" s="61">
        <v>1.35459211614963E-2</v>
      </c>
      <c r="C21" s="61">
        <v>0.10648532440985999</v>
      </c>
      <c r="D21" s="61">
        <v>1.6518340174020402E-2</v>
      </c>
      <c r="E21" s="62">
        <v>3.7000299999999999</v>
      </c>
      <c r="F21" s="291">
        <v>6008.9732956656098</v>
      </c>
      <c r="G21" s="291">
        <v>4012.3242570380798</v>
      </c>
      <c r="H21" s="291">
        <v>4480.9881886605299</v>
      </c>
      <c r="I21" s="291">
        <v>1527.98510700508</v>
      </c>
      <c r="J21" s="68"/>
    </row>
    <row r="22" spans="1:11" ht="12" customHeight="1" x14ac:dyDescent="0.2">
      <c r="A22" s="67" t="s">
        <v>795</v>
      </c>
      <c r="B22" s="61">
        <v>2.6475917510819097E-2</v>
      </c>
      <c r="C22" s="61">
        <v>-7.0708982739900006E-2</v>
      </c>
      <c r="D22" s="61">
        <v>1.68666289219268E-2</v>
      </c>
      <c r="E22" s="62">
        <v>3.6599142857142901</v>
      </c>
      <c r="F22" s="291">
        <v>6413.6319158824499</v>
      </c>
      <c r="G22" s="291">
        <v>4284.7046017786997</v>
      </c>
      <c r="H22" s="291">
        <v>4802.4881249610698</v>
      </c>
      <c r="I22" s="291">
        <v>1611.1437909213801</v>
      </c>
      <c r="J22" s="68"/>
    </row>
    <row r="23" spans="1:11" ht="12" customHeight="1" x14ac:dyDescent="0.2">
      <c r="A23" s="67" t="s">
        <v>862</v>
      </c>
      <c r="B23" s="61">
        <v>4.5162689814141004E-2</v>
      </c>
      <c r="C23" s="61">
        <v>1.93275906436455E-2</v>
      </c>
      <c r="D23" s="61">
        <v>1.69370904576716E-2</v>
      </c>
      <c r="E23" s="62">
        <v>3.60219523809524</v>
      </c>
      <c r="F23" s="291">
        <v>6904.9974662537898</v>
      </c>
      <c r="G23" s="291">
        <v>4525.4166187704495</v>
      </c>
      <c r="H23" s="291">
        <v>4381.5676299542502</v>
      </c>
      <c r="I23" s="291">
        <v>2523.4298362995401</v>
      </c>
      <c r="J23" s="68"/>
    </row>
    <row r="24" spans="1:11" ht="12" customHeight="1" x14ac:dyDescent="0.2">
      <c r="A24" s="67" t="s">
        <v>867</v>
      </c>
      <c r="B24" s="61">
        <v>3.4104200109325904E-2</v>
      </c>
      <c r="C24" s="61">
        <v>1.9196838930695802E-2</v>
      </c>
      <c r="D24" s="61">
        <v>1.6888009685144E-2</v>
      </c>
      <c r="E24" s="62">
        <v>3.5569449999999998</v>
      </c>
      <c r="F24" s="291">
        <v>7187.7098439197898</v>
      </c>
      <c r="G24" s="291">
        <v>4577.7114070868502</v>
      </c>
      <c r="H24" s="291">
        <v>5084.2424725342498</v>
      </c>
      <c r="I24" s="291">
        <v>2103.46737138554</v>
      </c>
      <c r="J24" s="68"/>
    </row>
    <row r="25" spans="1:11" ht="12" customHeight="1" x14ac:dyDescent="0.2">
      <c r="A25" s="67" t="s">
        <v>886</v>
      </c>
      <c r="B25" s="61" t="s">
        <v>448</v>
      </c>
      <c r="C25" s="61" t="s">
        <v>448</v>
      </c>
      <c r="D25" s="61">
        <v>1.1063307753199102E-2</v>
      </c>
      <c r="E25" s="62">
        <v>3.5423849999999999</v>
      </c>
      <c r="F25" s="291" t="s">
        <v>448</v>
      </c>
      <c r="G25" s="291" t="s">
        <v>448</v>
      </c>
      <c r="H25" s="291" t="s">
        <v>448</v>
      </c>
      <c r="I25" s="291" t="s">
        <v>448</v>
      </c>
      <c r="J25" s="68"/>
    </row>
    <row r="26" spans="1:11" x14ac:dyDescent="0.2">
      <c r="A26" s="67"/>
      <c r="B26" s="69"/>
      <c r="C26" s="69"/>
      <c r="D26" s="70"/>
      <c r="E26" s="71"/>
      <c r="F26" s="71"/>
      <c r="G26" s="71"/>
      <c r="H26" s="71"/>
      <c r="I26" s="71"/>
      <c r="K26" s="71"/>
    </row>
    <row r="27" spans="1:11" ht="65.25" customHeight="1" x14ac:dyDescent="0.2">
      <c r="A27" s="1025" t="s">
        <v>244</v>
      </c>
      <c r="B27" s="1025"/>
      <c r="C27" s="1025"/>
      <c r="D27" s="1025"/>
      <c r="E27" s="1025"/>
      <c r="F27" s="1025"/>
      <c r="G27" s="1025"/>
      <c r="H27" s="1025"/>
      <c r="I27" s="1025"/>
      <c r="J27" s="169"/>
    </row>
    <row r="29" spans="1:11" ht="15.75" x14ac:dyDescent="0.25">
      <c r="A29" s="54" t="s">
        <v>424</v>
      </c>
      <c r="B29" s="8"/>
    </row>
    <row r="30" spans="1:11" x14ac:dyDescent="0.2">
      <c r="B30" s="8"/>
    </row>
    <row r="31" spans="1:11" x14ac:dyDescent="0.2">
      <c r="A31" s="57" t="s">
        <v>208</v>
      </c>
      <c r="B31" s="58" t="s">
        <v>425</v>
      </c>
      <c r="C31" s="58" t="s">
        <v>426</v>
      </c>
      <c r="D31" s="58" t="s">
        <v>427</v>
      </c>
      <c r="E31" s="58" t="s">
        <v>428</v>
      </c>
      <c r="F31" s="58" t="s">
        <v>429</v>
      </c>
      <c r="G31" s="58" t="s">
        <v>430</v>
      </c>
      <c r="H31" s="58" t="s">
        <v>269</v>
      </c>
      <c r="I31" s="58" t="s">
        <v>431</v>
      </c>
      <c r="J31" s="58" t="s">
        <v>432</v>
      </c>
    </row>
    <row r="32" spans="1:11" x14ac:dyDescent="0.2">
      <c r="A32" s="332"/>
      <c r="B32" s="333" t="s">
        <v>433</v>
      </c>
      <c r="C32" s="334" t="s">
        <v>434</v>
      </c>
      <c r="D32" s="333" t="s">
        <v>433</v>
      </c>
      <c r="E32" s="334" t="s">
        <v>434</v>
      </c>
      <c r="F32" s="333" t="s">
        <v>433</v>
      </c>
      <c r="G32" s="335" t="s">
        <v>433</v>
      </c>
      <c r="H32" s="333" t="s">
        <v>435</v>
      </c>
      <c r="I32" s="335" t="s">
        <v>436</v>
      </c>
      <c r="J32" s="335" t="s">
        <v>435</v>
      </c>
    </row>
    <row r="33" spans="1:10" x14ac:dyDescent="0.2">
      <c r="A33" s="332"/>
      <c r="B33" s="333" t="s">
        <v>437</v>
      </c>
      <c r="C33" s="334" t="s">
        <v>438</v>
      </c>
      <c r="D33" s="333" t="s">
        <v>437</v>
      </c>
      <c r="E33" s="335" t="s">
        <v>439</v>
      </c>
      <c r="F33" s="333" t="s">
        <v>437</v>
      </c>
      <c r="G33" s="335" t="s">
        <v>437</v>
      </c>
      <c r="H33" s="335" t="s">
        <v>519</v>
      </c>
      <c r="I33" s="335" t="s">
        <v>437</v>
      </c>
      <c r="J33" s="335" t="s">
        <v>440</v>
      </c>
    </row>
    <row r="34" spans="1:10" x14ac:dyDescent="0.2">
      <c r="A34" s="7">
        <v>2015</v>
      </c>
      <c r="B34" s="95">
        <v>249.22632411067195</v>
      </c>
      <c r="C34" s="95">
        <v>1159.8211462450597</v>
      </c>
      <c r="D34" s="95">
        <v>87.466600790513937</v>
      </c>
      <c r="E34" s="95">
        <v>15.680000000000003</v>
      </c>
      <c r="F34" s="95">
        <v>80.899604743083017</v>
      </c>
      <c r="G34" s="95">
        <v>728.93063241106734</v>
      </c>
      <c r="H34" s="95">
        <v>53.0293103448276</v>
      </c>
      <c r="I34" s="95">
        <v>6.6520000000000001</v>
      </c>
      <c r="J34" s="95">
        <v>3.5236681417644169</v>
      </c>
    </row>
    <row r="35" spans="1:10" x14ac:dyDescent="0.2">
      <c r="A35" s="7">
        <v>2016</v>
      </c>
      <c r="B35" s="95">
        <v>220.56320158102767</v>
      </c>
      <c r="C35" s="95">
        <v>1249.8440711462456</v>
      </c>
      <c r="D35" s="95">
        <v>95.016166007905127</v>
      </c>
      <c r="E35" s="95">
        <v>17.137747035573113</v>
      </c>
      <c r="F35" s="95">
        <v>84.893873517786503</v>
      </c>
      <c r="G35" s="95">
        <v>816.73525691699592</v>
      </c>
      <c r="H35" s="95">
        <v>57.872619047619075</v>
      </c>
      <c r="I35" s="95">
        <v>6.484</v>
      </c>
      <c r="J35" s="95">
        <v>5.0916096521030338</v>
      </c>
    </row>
    <row r="36" spans="1:10" x14ac:dyDescent="0.2">
      <c r="A36" s="7">
        <v>2017</v>
      </c>
      <c r="B36" s="95">
        <v>279.68408730158734</v>
      </c>
      <c r="C36" s="95">
        <v>1257.8597222222218</v>
      </c>
      <c r="D36" s="95">
        <v>131.35749999999999</v>
      </c>
      <c r="E36" s="95">
        <v>17.048769841269831</v>
      </c>
      <c r="F36" s="95">
        <v>105.11793650793653</v>
      </c>
      <c r="G36" s="95">
        <v>911.93436507936519</v>
      </c>
      <c r="H36" s="95">
        <v>70.687199999999976</v>
      </c>
      <c r="I36" s="95">
        <v>8.2059999999999995</v>
      </c>
      <c r="J36" s="95">
        <v>4.6042453695500507</v>
      </c>
    </row>
    <row r="37" spans="1:10" x14ac:dyDescent="0.2">
      <c r="A37" s="7">
        <v>2018</v>
      </c>
      <c r="B37" s="95">
        <v>295.88023715415011</v>
      </c>
      <c r="C37" s="95">
        <v>1268.9288537549405</v>
      </c>
      <c r="D37" s="95">
        <v>132.53778656126494</v>
      </c>
      <c r="E37" s="95">
        <v>15.707826086956521</v>
      </c>
      <c r="F37" s="95">
        <v>101.71517786561269</v>
      </c>
      <c r="G37" s="95">
        <v>914.13509881422931</v>
      </c>
      <c r="H37" s="95">
        <v>69.470967741935496</v>
      </c>
      <c r="I37" s="95">
        <v>11.938000000000001</v>
      </c>
      <c r="J37" s="95">
        <v>6.1060693418077365</v>
      </c>
    </row>
    <row r="38" spans="1:10" x14ac:dyDescent="0.2">
      <c r="A38" s="7">
        <v>2019</v>
      </c>
      <c r="B38" s="95">
        <v>272.14359683794487</v>
      </c>
      <c r="C38" s="95">
        <v>1393.7138339920953</v>
      </c>
      <c r="D38" s="95">
        <v>115.49999999999994</v>
      </c>
      <c r="E38" s="95">
        <v>16.211027667984194</v>
      </c>
      <c r="F38" s="95">
        <v>90.703754940711491</v>
      </c>
      <c r="G38" s="95">
        <v>845.62762845849761</v>
      </c>
      <c r="H38" s="95">
        <v>93.390853658536557</v>
      </c>
      <c r="I38" s="95">
        <v>11.303804878048789</v>
      </c>
      <c r="J38" s="95">
        <v>5.3541415399134982</v>
      </c>
    </row>
    <row r="39" spans="1:10" x14ac:dyDescent="0.2">
      <c r="A39" s="7">
        <v>2020</v>
      </c>
      <c r="B39" s="95">
        <v>280.34866141732306</v>
      </c>
      <c r="C39" s="95">
        <v>1771.0421259842506</v>
      </c>
      <c r="D39" s="95">
        <v>102.8290157480314</v>
      </c>
      <c r="E39" s="95">
        <v>20.547519685039358</v>
      </c>
      <c r="F39" s="95">
        <v>82.807204724409445</v>
      </c>
      <c r="G39" s="95">
        <v>778.30578740157466</v>
      </c>
      <c r="H39" s="95">
        <v>108.8836032388664</v>
      </c>
      <c r="I39" s="95">
        <v>8.67551181102362</v>
      </c>
      <c r="J39" s="95">
        <v>4.9853968638533859</v>
      </c>
    </row>
    <row r="40" spans="1:10" x14ac:dyDescent="0.2">
      <c r="A40" s="137">
        <v>2021</v>
      </c>
      <c r="B40" s="336">
        <v>422.63430830039528</v>
      </c>
      <c r="C40" s="336">
        <v>1799.175296442688</v>
      </c>
      <c r="D40" s="336">
        <v>136.41241106719363</v>
      </c>
      <c r="E40" s="95">
        <v>25.138260869565219</v>
      </c>
      <c r="F40" s="336">
        <v>100.07276679841901</v>
      </c>
      <c r="G40" s="336">
        <v>1482.2570750988139</v>
      </c>
      <c r="H40" s="336">
        <v>159.21399999999997</v>
      </c>
      <c r="I40" s="336">
        <v>15.942450592885377</v>
      </c>
      <c r="J40" s="336">
        <v>5.0750707825163177</v>
      </c>
    </row>
    <row r="41" spans="1:10" x14ac:dyDescent="0.2">
      <c r="A41" s="137">
        <v>2022</v>
      </c>
      <c r="B41" s="336">
        <v>399.02569721115538</v>
      </c>
      <c r="C41" s="336">
        <v>1800.7978000000003</v>
      </c>
      <c r="D41" s="336">
        <v>157.77426294820725</v>
      </c>
      <c r="E41" s="95">
        <v>21.733000000000004</v>
      </c>
      <c r="F41" s="336">
        <v>97.530278884462206</v>
      </c>
      <c r="G41" s="336">
        <v>1416.0717529880483</v>
      </c>
      <c r="H41" s="336">
        <v>120.30060975609754</v>
      </c>
      <c r="I41" s="336">
        <v>18.605139442231074</v>
      </c>
      <c r="J41" s="336">
        <v>4.88301044528394</v>
      </c>
    </row>
    <row r="42" spans="1:10" x14ac:dyDescent="0.2">
      <c r="A42" s="137">
        <v>2023</v>
      </c>
      <c r="B42" s="336">
        <v>384.54505976095584</v>
      </c>
      <c r="C42" s="336">
        <v>1941.6741035856569</v>
      </c>
      <c r="D42" s="336">
        <v>120.04633466135463</v>
      </c>
      <c r="E42" s="95">
        <v>23.351792828685266</v>
      </c>
      <c r="F42" s="336">
        <v>96.986334661354576</v>
      </c>
      <c r="G42" s="336">
        <v>1177.4828286852589</v>
      </c>
      <c r="H42" s="336">
        <v>119.96541666666673</v>
      </c>
      <c r="I42" s="336">
        <v>24.326334661354586</v>
      </c>
      <c r="J42" s="336">
        <v>4.44530640027868</v>
      </c>
    </row>
    <row r="43" spans="1:10" x14ac:dyDescent="0.2">
      <c r="A43" s="137">
        <v>2024</v>
      </c>
      <c r="B43" s="336">
        <v>414.89137795275605</v>
      </c>
      <c r="C43" s="336">
        <v>2388.5185039370072</v>
      </c>
      <c r="D43" s="336">
        <v>126.07185039370077</v>
      </c>
      <c r="E43" s="95">
        <v>28.271181102362192</v>
      </c>
      <c r="F43" s="336">
        <v>94.014921259842652</v>
      </c>
      <c r="G43" s="336">
        <v>1369.429015748032</v>
      </c>
      <c r="H43" s="95">
        <v>109.51295546558707</v>
      </c>
      <c r="I43" s="336">
        <v>21.287913385826787</v>
      </c>
      <c r="J43" s="95">
        <v>4.5025169583637155</v>
      </c>
    </row>
    <row r="44" spans="1:10" x14ac:dyDescent="0.2">
      <c r="A44" s="337">
        <v>2025</v>
      </c>
      <c r="B44" s="338"/>
      <c r="C44" s="338"/>
      <c r="D44" s="338"/>
      <c r="E44" s="338"/>
      <c r="F44" s="338"/>
      <c r="G44" s="338"/>
      <c r="H44" s="338"/>
      <c r="I44" s="338"/>
      <c r="J44" s="338"/>
    </row>
    <row r="45" spans="1:10" x14ac:dyDescent="0.2">
      <c r="A45" s="67" t="s">
        <v>209</v>
      </c>
      <c r="B45" s="95">
        <v>407.21590909090901</v>
      </c>
      <c r="C45" s="95">
        <v>2707.5840909090912</v>
      </c>
      <c r="D45" s="95">
        <v>128.14636363636362</v>
      </c>
      <c r="E45" s="95">
        <v>30.369545454545456</v>
      </c>
      <c r="F45" s="95">
        <v>87.170909090909063</v>
      </c>
      <c r="G45" s="95">
        <v>1343.4590909090905</v>
      </c>
      <c r="H45" s="95">
        <v>101.5925</v>
      </c>
      <c r="I45" s="95">
        <v>20.849999999999998</v>
      </c>
      <c r="J45" s="95">
        <v>3.9785643129782597</v>
      </c>
    </row>
    <row r="46" spans="1:10" x14ac:dyDescent="0.2">
      <c r="A46" s="67" t="s">
        <v>210</v>
      </c>
      <c r="B46" s="95">
        <v>423.16700000000003</v>
      </c>
      <c r="C46" s="95">
        <v>2896.6749999999997</v>
      </c>
      <c r="D46" s="95">
        <v>126.99150000000002</v>
      </c>
      <c r="E46" s="95">
        <v>32.185999999999993</v>
      </c>
      <c r="F46" s="95">
        <v>88.690000000000012</v>
      </c>
      <c r="G46" s="95">
        <v>1445.8845000000001</v>
      </c>
      <c r="H46" s="95">
        <v>106.89500000000001</v>
      </c>
      <c r="I46" s="95">
        <v>20.642500000000005</v>
      </c>
      <c r="J46" s="95">
        <v>4.1382900196249999</v>
      </c>
    </row>
    <row r="47" spans="1:10" x14ac:dyDescent="0.2">
      <c r="A47" s="67" t="s">
        <v>733</v>
      </c>
      <c r="B47" s="95">
        <v>441.39380952380952</v>
      </c>
      <c r="C47" s="95">
        <v>2981.7357142857136</v>
      </c>
      <c r="D47" s="95">
        <v>130.99047619047622</v>
      </c>
      <c r="E47" s="95">
        <v>33.185714285714276</v>
      </c>
      <c r="F47" s="95">
        <v>92.248571428571438</v>
      </c>
      <c r="G47" s="95">
        <v>1543.4033333333336</v>
      </c>
      <c r="H47" s="95">
        <v>102.45294117647059</v>
      </c>
      <c r="I47" s="95">
        <v>20.276000000000003</v>
      </c>
      <c r="J47" s="95">
        <v>4.1727154804761897</v>
      </c>
    </row>
    <row r="48" spans="1:10" x14ac:dyDescent="0.2">
      <c r="A48" s="67" t="s">
        <v>791</v>
      </c>
      <c r="B48" s="95">
        <v>416.94899999999996</v>
      </c>
      <c r="C48" s="95">
        <v>3212.125</v>
      </c>
      <c r="D48" s="95">
        <v>119.0835</v>
      </c>
      <c r="E48" s="95">
        <v>32.266500000000001</v>
      </c>
      <c r="F48" s="95">
        <v>86.596500000000006</v>
      </c>
      <c r="G48" s="95">
        <v>1482.8495</v>
      </c>
      <c r="H48" s="95">
        <v>99.799999999999983</v>
      </c>
      <c r="I48" s="95">
        <v>19.91075</v>
      </c>
      <c r="J48" s="95">
        <v>4.2510652062840899</v>
      </c>
    </row>
    <row r="49" spans="1:10" x14ac:dyDescent="0.2">
      <c r="A49" s="67" t="s">
        <v>795</v>
      </c>
      <c r="B49" s="95">
        <v>432.26399999999995</v>
      </c>
      <c r="C49" s="95">
        <v>3280.5049999999997</v>
      </c>
      <c r="D49" s="95">
        <v>120.0275</v>
      </c>
      <c r="E49" s="95">
        <v>32.706499999999991</v>
      </c>
      <c r="F49" s="95">
        <v>88.826499999999996</v>
      </c>
      <c r="G49" s="95">
        <v>1458.0054999999998</v>
      </c>
      <c r="H49" s="95">
        <v>99.117500000000021</v>
      </c>
      <c r="I49" s="95">
        <v>20.107500000000002</v>
      </c>
      <c r="J49" s="95">
        <v>4.1925415545750004</v>
      </c>
    </row>
    <row r="50" spans="1:10" x14ac:dyDescent="0.2">
      <c r="A50" s="67" t="s">
        <v>862</v>
      </c>
      <c r="B50" s="95">
        <v>446.05095238095237</v>
      </c>
      <c r="C50" s="95">
        <v>3351.6976190476194</v>
      </c>
      <c r="D50" s="95">
        <v>120.24285714285713</v>
      </c>
      <c r="E50" s="95">
        <v>35.946666666666665</v>
      </c>
      <c r="F50" s="95">
        <v>89.488571428571419</v>
      </c>
      <c r="G50" s="95">
        <v>1473.0633333333335</v>
      </c>
      <c r="H50" s="95">
        <v>94.469047619047615</v>
      </c>
      <c r="I50" s="95">
        <v>21.829523809523806</v>
      </c>
      <c r="J50" s="95">
        <v>4.1004415056928574</v>
      </c>
    </row>
    <row r="51" spans="1:10" x14ac:dyDescent="0.2">
      <c r="A51" s="67" t="s">
        <v>867</v>
      </c>
      <c r="B51" s="95">
        <v>443.53260869565219</v>
      </c>
      <c r="C51" s="95">
        <v>3342.4043478260869</v>
      </c>
      <c r="D51" s="95">
        <v>125.1391304347826</v>
      </c>
      <c r="E51" s="95">
        <v>37.672608695652173</v>
      </c>
      <c r="F51" s="95">
        <v>90.486086956521731</v>
      </c>
      <c r="G51" s="95">
        <v>1528.3104347826084</v>
      </c>
      <c r="H51" s="95">
        <v>99.367647058823536</v>
      </c>
      <c r="I51" s="95">
        <v>22.781739130434783</v>
      </c>
      <c r="J51" s="95">
        <v>4.1095078892847825</v>
      </c>
    </row>
    <row r="52" spans="1:10" x14ac:dyDescent="0.2">
      <c r="A52" s="67" t="s">
        <v>886</v>
      </c>
      <c r="B52" s="95">
        <v>437.52700000000004</v>
      </c>
      <c r="C52" s="95">
        <v>3358.1775000000002</v>
      </c>
      <c r="D52" s="95">
        <v>126.29649999999999</v>
      </c>
      <c r="E52" s="95">
        <v>37.937499999999993</v>
      </c>
      <c r="F52" s="95">
        <v>88.232499999999987</v>
      </c>
      <c r="G52" s="95">
        <v>1536.318</v>
      </c>
      <c r="H52" s="95">
        <v>101.80952380952381</v>
      </c>
      <c r="I52" s="95">
        <v>24.467000000000002</v>
      </c>
      <c r="J52" s="95">
        <v>4.1434055476309526</v>
      </c>
    </row>
    <row r="53" spans="1:10" ht="66.75" customHeight="1" x14ac:dyDescent="0.2">
      <c r="A53" s="1026" t="s">
        <v>441</v>
      </c>
      <c r="B53" s="1026"/>
      <c r="C53" s="1026"/>
      <c r="D53" s="1026"/>
      <c r="E53" s="1026"/>
      <c r="F53" s="1026"/>
      <c r="G53" s="1026"/>
      <c r="H53" s="1026"/>
      <c r="I53" s="1026"/>
      <c r="J53" s="1026"/>
    </row>
  </sheetData>
  <mergeCells count="2">
    <mergeCell ref="A27:I27"/>
    <mergeCell ref="A53:J53"/>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8B14-1DC4-48E2-B94F-1D1DFBAB621D}">
  <sheetPr codeName="Hoja9">
    <tabColor rgb="FF002060"/>
  </sheetPr>
  <dimension ref="A1:Z114"/>
  <sheetViews>
    <sheetView showGridLines="0" view="pageBreakPreview" zoomScaleNormal="100" zoomScaleSheetLayoutView="100" workbookViewId="0"/>
  </sheetViews>
  <sheetFormatPr baseColWidth="10" defaultRowHeight="15" x14ac:dyDescent="0.25"/>
  <cols>
    <col min="1" max="1" width="17.7109375" style="16" customWidth="1"/>
    <col min="2" max="2" width="16.5703125" style="15" bestFit="1" customWidth="1"/>
    <col min="3" max="3" width="13.42578125" style="15" customWidth="1"/>
    <col min="4" max="4" width="16.5703125" style="15" bestFit="1" customWidth="1"/>
    <col min="5" max="5" width="14.42578125" style="15" bestFit="1" customWidth="1"/>
    <col min="6" max="7" width="16.5703125" style="15" bestFit="1" customWidth="1"/>
    <col min="8" max="8" width="19.5703125" style="15" bestFit="1" customWidth="1"/>
    <col min="9" max="9" width="16.5703125" style="15" bestFit="1" customWidth="1"/>
    <col min="10" max="10" width="17.5703125" style="15" customWidth="1"/>
    <col min="11" max="11" width="13.5703125" style="15" bestFit="1"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731</v>
      </c>
    </row>
    <row r="2" spans="1:20" ht="15.75" x14ac:dyDescent="0.25">
      <c r="A2" s="75" t="s">
        <v>685</v>
      </c>
    </row>
    <row r="3" spans="1:20" ht="15.75" x14ac:dyDescent="0.25">
      <c r="A3" s="75"/>
    </row>
    <row r="4" spans="1:20" x14ac:dyDescent="0.25">
      <c r="A4" s="56" t="s">
        <v>686</v>
      </c>
      <c r="B4" s="8"/>
      <c r="C4" s="8"/>
      <c r="D4" s="8"/>
      <c r="E4" s="8"/>
      <c r="F4" s="8"/>
      <c r="G4" s="8"/>
      <c r="H4" s="8"/>
      <c r="I4" s="8"/>
      <c r="J4" s="8"/>
      <c r="K4" s="8"/>
    </row>
    <row r="5" spans="1:20" s="78" customFormat="1" ht="23.25" customHeight="1" x14ac:dyDescent="0.25">
      <c r="A5" s="76" t="s">
        <v>208</v>
      </c>
      <c r="B5" s="77" t="s">
        <v>687</v>
      </c>
      <c r="C5" s="761" t="s">
        <v>688</v>
      </c>
      <c r="D5" s="761" t="s">
        <v>689</v>
      </c>
      <c r="E5" s="77" t="s">
        <v>690</v>
      </c>
      <c r="F5" s="77" t="s">
        <v>691</v>
      </c>
      <c r="G5" s="77" t="s">
        <v>692</v>
      </c>
      <c r="H5" s="77" t="s">
        <v>269</v>
      </c>
      <c r="I5" s="77" t="s">
        <v>693</v>
      </c>
      <c r="J5" s="77" t="s">
        <v>251</v>
      </c>
      <c r="K5" s="77" t="s">
        <v>0</v>
      </c>
    </row>
    <row r="6" spans="1:20" x14ac:dyDescent="0.25">
      <c r="A6" s="79">
        <v>2015</v>
      </c>
      <c r="B6" s="80">
        <v>8167.2291275126909</v>
      </c>
      <c r="C6" s="80">
        <v>6650.5953634690013</v>
      </c>
      <c r="D6" s="80">
        <v>1507.6597467399999</v>
      </c>
      <c r="E6" s="80">
        <v>137.79635605000001</v>
      </c>
      <c r="F6" s="80">
        <v>1548.2708484799996</v>
      </c>
      <c r="G6" s="80">
        <v>341.68560199999996</v>
      </c>
      <c r="H6" s="80">
        <v>350.00259655641497</v>
      </c>
      <c r="I6" s="80">
        <v>219.63487000750746</v>
      </c>
      <c r="J6" s="80">
        <v>26.956049992492694</v>
      </c>
      <c r="K6" s="80">
        <f t="shared" ref="K6:K14" si="0">SUM(B6:J6)</f>
        <v>18949.83056080811</v>
      </c>
      <c r="N6" s="81"/>
    </row>
    <row r="7" spans="1:20" x14ac:dyDescent="0.25">
      <c r="A7" s="79">
        <v>2016</v>
      </c>
      <c r="B7" s="80">
        <v>10177.317147685149</v>
      </c>
      <c r="C7" s="80">
        <v>7425.7115264430004</v>
      </c>
      <c r="D7" s="80">
        <v>1468.7621057299996</v>
      </c>
      <c r="E7" s="80">
        <v>120.45620639999997</v>
      </c>
      <c r="F7" s="80">
        <v>1657.8109567899999</v>
      </c>
      <c r="G7" s="564">
        <v>344.26251600000001</v>
      </c>
      <c r="H7" s="80">
        <v>343.53079468679698</v>
      </c>
      <c r="I7" s="748">
        <v>272.67176152636506</v>
      </c>
      <c r="J7" s="80">
        <v>14.998880473634937</v>
      </c>
      <c r="K7" s="80">
        <f>SUM(B7:J7)</f>
        <v>21825.521895734943</v>
      </c>
      <c r="M7"/>
      <c r="N7" s="81"/>
      <c r="O7"/>
      <c r="P7"/>
      <c r="Q7"/>
      <c r="R7"/>
      <c r="S7"/>
      <c r="T7"/>
    </row>
    <row r="8" spans="1:20" x14ac:dyDescent="0.25">
      <c r="A8" s="79">
        <v>2017</v>
      </c>
      <c r="B8" s="80">
        <v>13827.428592107201</v>
      </c>
      <c r="C8" s="80">
        <v>8270.4808182538964</v>
      </c>
      <c r="D8" s="80">
        <v>2398.5107920802502</v>
      </c>
      <c r="E8" s="80">
        <v>118.02914691497099</v>
      </c>
      <c r="F8" s="80">
        <v>1726.1345373841505</v>
      </c>
      <c r="G8" s="564">
        <v>370.47641852434225</v>
      </c>
      <c r="H8" s="80">
        <v>434.37049986164698</v>
      </c>
      <c r="I8" s="748">
        <v>367.85714782285828</v>
      </c>
      <c r="J8" s="80">
        <v>50.792859177141594</v>
      </c>
      <c r="K8" s="80">
        <f t="shared" si="0"/>
        <v>27564.080812126464</v>
      </c>
      <c r="M8"/>
      <c r="N8" s="81"/>
      <c r="O8"/>
      <c r="P8"/>
      <c r="Q8"/>
      <c r="R8"/>
      <c r="S8"/>
      <c r="T8"/>
    </row>
    <row r="9" spans="1:20" x14ac:dyDescent="0.25">
      <c r="A9" s="79">
        <v>2018</v>
      </c>
      <c r="B9" s="80">
        <v>14944.299849495292</v>
      </c>
      <c r="C9" s="80">
        <v>8258.5140579199997</v>
      </c>
      <c r="D9" s="80">
        <v>2573.90517052</v>
      </c>
      <c r="E9" s="80">
        <v>122.68860826000001</v>
      </c>
      <c r="F9" s="80">
        <v>1545.4700414299998</v>
      </c>
      <c r="G9" s="564">
        <v>351.7664575</v>
      </c>
      <c r="H9" s="80">
        <v>484.36463219586608</v>
      </c>
      <c r="I9" s="748">
        <v>612.49575372353581</v>
      </c>
      <c r="J9" s="80">
        <v>10.911438316464261</v>
      </c>
      <c r="K9" s="80">
        <f t="shared" si="0"/>
        <v>28904.416009361157</v>
      </c>
      <c r="M9"/>
      <c r="N9" s="81"/>
      <c r="O9"/>
      <c r="P9"/>
      <c r="Q9"/>
      <c r="R9"/>
      <c r="S9"/>
      <c r="T9"/>
    </row>
    <row r="10" spans="1:20" x14ac:dyDescent="0.25">
      <c r="A10" s="79">
        <v>2019</v>
      </c>
      <c r="B10" s="80">
        <v>14015.41090766</v>
      </c>
      <c r="C10" s="80">
        <v>8555.1157122799996</v>
      </c>
      <c r="D10" s="80">
        <v>2114.0199884899998</v>
      </c>
      <c r="E10" s="80">
        <v>80.68783950000001</v>
      </c>
      <c r="F10" s="80">
        <v>1566.97425174</v>
      </c>
      <c r="G10" s="564">
        <v>382.31444230000005</v>
      </c>
      <c r="H10" s="80">
        <v>978.06279613999982</v>
      </c>
      <c r="I10" s="748">
        <v>655.93672013944627</v>
      </c>
      <c r="J10" s="80">
        <v>2.1621656499999995</v>
      </c>
      <c r="K10" s="80">
        <f t="shared" si="0"/>
        <v>28350.684823899443</v>
      </c>
      <c r="M10" s="469"/>
      <c r="N10" s="81"/>
      <c r="O10"/>
      <c r="P10"/>
      <c r="Q10"/>
      <c r="R10"/>
      <c r="S10"/>
      <c r="T10"/>
    </row>
    <row r="11" spans="1:20" x14ac:dyDescent="0.25">
      <c r="A11" s="79">
        <v>2020</v>
      </c>
      <c r="B11" s="80">
        <v>13035.512937959997</v>
      </c>
      <c r="C11" s="80">
        <v>7829.5665440799994</v>
      </c>
      <c r="D11" s="80">
        <v>1707.1525832399996</v>
      </c>
      <c r="E11" s="80">
        <v>93.552143479999998</v>
      </c>
      <c r="F11" s="80">
        <v>1460.6263805399999</v>
      </c>
      <c r="G11" s="564">
        <v>366.66639351200001</v>
      </c>
      <c r="H11" s="80">
        <v>1146.607818125</v>
      </c>
      <c r="I11" s="748">
        <v>478.49343220918377</v>
      </c>
      <c r="J11" s="80">
        <v>5.5008721300000323</v>
      </c>
      <c r="K11" s="80">
        <f t="shared" si="0"/>
        <v>26123.679105276184</v>
      </c>
      <c r="M11" s="469"/>
      <c r="N11" s="81"/>
      <c r="O11"/>
      <c r="P11"/>
      <c r="Q11"/>
      <c r="R11"/>
      <c r="S11"/>
      <c r="T11"/>
    </row>
    <row r="12" spans="1:20" x14ac:dyDescent="0.25">
      <c r="A12" s="79">
        <v>2021</v>
      </c>
      <c r="B12" s="80">
        <v>20694.198436989998</v>
      </c>
      <c r="C12" s="80">
        <v>10184.99480196</v>
      </c>
      <c r="D12" s="80">
        <v>2685.08164197</v>
      </c>
      <c r="E12" s="80">
        <v>117.02853534000002</v>
      </c>
      <c r="F12" s="80">
        <v>2028.3349102799998</v>
      </c>
      <c r="G12" s="564">
        <v>885.89957018000007</v>
      </c>
      <c r="H12" s="80">
        <v>2256.78275033</v>
      </c>
      <c r="I12" s="748">
        <v>1045.2809124773792</v>
      </c>
      <c r="J12" s="80">
        <v>3.1513878499999906</v>
      </c>
      <c r="K12" s="80">
        <f t="shared" si="0"/>
        <v>39900.752947377376</v>
      </c>
      <c r="M12" s="469"/>
      <c r="N12" s="81"/>
      <c r="O12"/>
      <c r="P12"/>
      <c r="Q12"/>
      <c r="R12"/>
      <c r="S12"/>
      <c r="T12"/>
    </row>
    <row r="13" spans="1:20" x14ac:dyDescent="0.25">
      <c r="A13" s="79">
        <v>2022</v>
      </c>
      <c r="B13" s="80">
        <v>19678.556181698808</v>
      </c>
      <c r="C13" s="80">
        <v>10194.401980660001</v>
      </c>
      <c r="D13" s="80">
        <v>2842.4350614800005</v>
      </c>
      <c r="E13" s="80">
        <v>90.218522480000004</v>
      </c>
      <c r="F13" s="80">
        <v>1786.31710836</v>
      </c>
      <c r="G13" s="564">
        <v>782.91723197999977</v>
      </c>
      <c r="H13" s="80">
        <v>1749.76953927</v>
      </c>
      <c r="I13" s="748">
        <v>1149.5758205112311</v>
      </c>
      <c r="J13" s="80">
        <v>3.8181221000000178</v>
      </c>
      <c r="K13" s="80">
        <f t="shared" si="0"/>
        <v>38278.00956854003</v>
      </c>
      <c r="M13" s="469"/>
      <c r="N13" s="81"/>
      <c r="O13"/>
      <c r="P13"/>
      <c r="Q13"/>
      <c r="R13"/>
      <c r="S13"/>
      <c r="T13"/>
    </row>
    <row r="14" spans="1:20" x14ac:dyDescent="0.25">
      <c r="A14" s="79">
        <v>2023</v>
      </c>
      <c r="B14" s="80">
        <v>23123.151679169998</v>
      </c>
      <c r="C14" s="80">
        <v>11054.41624278</v>
      </c>
      <c r="D14" s="80">
        <v>2362.51343413</v>
      </c>
      <c r="E14" s="80">
        <v>97.918753809999998</v>
      </c>
      <c r="F14" s="80">
        <v>1953.4046247699998</v>
      </c>
      <c r="G14" s="564">
        <v>653.96606159000009</v>
      </c>
      <c r="H14" s="80">
        <v>1715.1679794200002</v>
      </c>
      <c r="I14" s="748">
        <v>1431.1744295166127</v>
      </c>
      <c r="J14" s="80">
        <v>6.0462582400000544</v>
      </c>
      <c r="K14" s="80">
        <f t="shared" si="0"/>
        <v>42397.759463426621</v>
      </c>
      <c r="M14" s="469"/>
      <c r="N14" s="81"/>
      <c r="O14"/>
      <c r="P14"/>
      <c r="Q14"/>
      <c r="R14"/>
      <c r="S14"/>
      <c r="T14"/>
    </row>
    <row r="15" spans="1:20" x14ac:dyDescent="0.25">
      <c r="A15" s="79">
        <v>2024</v>
      </c>
      <c r="B15" s="80">
        <v>23483.441279460003</v>
      </c>
      <c r="C15" s="80">
        <v>15513.92406089</v>
      </c>
      <c r="D15" s="80">
        <v>2208.3580852300001</v>
      </c>
      <c r="E15" s="80">
        <v>128.67314471</v>
      </c>
      <c r="F15" s="80">
        <v>2413.7788574400001</v>
      </c>
      <c r="G15" s="564">
        <v>901.17466264000007</v>
      </c>
      <c r="H15" s="80">
        <v>1700.6182881499999</v>
      </c>
      <c r="I15" s="748">
        <v>1580.8041483196512</v>
      </c>
      <c r="J15" s="80">
        <v>2.9681160499999844</v>
      </c>
      <c r="K15" s="80">
        <f>SUM(B15:J15)</f>
        <v>47933.74064288965</v>
      </c>
      <c r="M15" s="469"/>
      <c r="N15" s="81"/>
      <c r="O15"/>
      <c r="P15"/>
      <c r="Q15"/>
      <c r="R15"/>
      <c r="S15"/>
      <c r="T15"/>
    </row>
    <row r="16" spans="1:20" ht="26.25" x14ac:dyDescent="0.25">
      <c r="A16" s="917" t="s">
        <v>887</v>
      </c>
      <c r="B16" s="82">
        <f>SUM(B17:B23)</f>
        <v>14151.254469539999</v>
      </c>
      <c r="C16" s="82">
        <f t="shared" ref="C16:J16" si="1">SUM(C17:C23)</f>
        <v>11497.610843800001</v>
      </c>
      <c r="D16" s="82">
        <f t="shared" si="1"/>
        <v>1446.7929931599999</v>
      </c>
      <c r="E16" s="82">
        <f t="shared" si="1"/>
        <v>88.353039069999994</v>
      </c>
      <c r="F16" s="82">
        <f t="shared" si="1"/>
        <v>1303.33170157</v>
      </c>
      <c r="G16" s="82">
        <f t="shared" si="1"/>
        <v>540.74816839999994</v>
      </c>
      <c r="H16" s="82">
        <f t="shared" si="1"/>
        <v>620.51291709772408</v>
      </c>
      <c r="I16" s="82">
        <f t="shared" si="1"/>
        <v>906.51185869615699</v>
      </c>
      <c r="J16" s="82">
        <f t="shared" si="1"/>
        <v>6.1485362400000376</v>
      </c>
      <c r="K16" s="82">
        <f>SUM(K17:K23)</f>
        <v>30561.264527573883</v>
      </c>
    </row>
    <row r="17" spans="1:11" x14ac:dyDescent="0.25">
      <c r="A17" s="83" t="s">
        <v>209</v>
      </c>
      <c r="B17" s="84">
        <v>2238.40779647</v>
      </c>
      <c r="C17" s="84">
        <v>1541.0721925299999</v>
      </c>
      <c r="D17" s="84">
        <v>173.8116177</v>
      </c>
      <c r="E17" s="84">
        <v>10.88498738</v>
      </c>
      <c r="F17" s="84">
        <v>190.19152557999999</v>
      </c>
      <c r="G17" s="84">
        <v>73.507140160000006</v>
      </c>
      <c r="H17" s="84">
        <v>127.513280558361</v>
      </c>
      <c r="I17" s="84">
        <v>164.971520183405</v>
      </c>
      <c r="J17" s="84">
        <v>0.44000438000000502</v>
      </c>
      <c r="K17" s="84">
        <f>SUM(B17:J17)</f>
        <v>4520.8000649417654</v>
      </c>
    </row>
    <row r="18" spans="1:11" x14ac:dyDescent="0.25">
      <c r="A18" s="83" t="s">
        <v>210</v>
      </c>
      <c r="B18" s="84">
        <v>1919.4094026099999</v>
      </c>
      <c r="C18" s="84">
        <v>1454.1869231400001</v>
      </c>
      <c r="D18" s="84">
        <v>187.39421439</v>
      </c>
      <c r="E18" s="84">
        <v>13.733701</v>
      </c>
      <c r="F18" s="84">
        <v>217.99415306</v>
      </c>
      <c r="G18" s="84">
        <v>64.105005599999998</v>
      </c>
      <c r="H18" s="84">
        <v>135.76855598640901</v>
      </c>
      <c r="I18" s="84">
        <v>126.912119398673</v>
      </c>
      <c r="J18" s="749">
        <v>3.3925990000014401E-2</v>
      </c>
      <c r="K18" s="84">
        <f t="shared" ref="K18:K23" si="2">SUM(B18:J18)</f>
        <v>4119.5380011750822</v>
      </c>
    </row>
    <row r="19" spans="1:11" x14ac:dyDescent="0.25">
      <c r="A19" s="83" t="s">
        <v>733</v>
      </c>
      <c r="B19" s="84">
        <v>2493.6758109299999</v>
      </c>
      <c r="C19" s="84">
        <v>1639.7801550500001</v>
      </c>
      <c r="D19" s="84">
        <v>172.4977155</v>
      </c>
      <c r="E19" s="84">
        <v>11.445581990000001</v>
      </c>
      <c r="F19" s="84">
        <v>167.82176623999999</v>
      </c>
      <c r="G19" s="84">
        <v>112.64426698</v>
      </c>
      <c r="H19" s="84">
        <v>119.973720905234</v>
      </c>
      <c r="I19" s="84">
        <v>132.97121404770601</v>
      </c>
      <c r="J19" s="84">
        <v>0.34714514000000901</v>
      </c>
      <c r="K19" s="84">
        <f t="shared" si="2"/>
        <v>4851.1573767829395</v>
      </c>
    </row>
    <row r="20" spans="1:11" x14ac:dyDescent="0.25">
      <c r="A20" s="83" t="s">
        <v>791</v>
      </c>
      <c r="B20" s="84">
        <v>1566.6634451899999</v>
      </c>
      <c r="C20" s="84">
        <v>1630.2312969</v>
      </c>
      <c r="D20" s="84">
        <v>240.44850002000001</v>
      </c>
      <c r="E20" s="84">
        <v>11.47067691</v>
      </c>
      <c r="F20" s="84">
        <v>270.14354918999999</v>
      </c>
      <c r="G20" s="84">
        <v>36.208267079999999</v>
      </c>
      <c r="H20" s="84">
        <v>57.107195989703897</v>
      </c>
      <c r="I20" s="84">
        <v>113.71647706838201</v>
      </c>
      <c r="J20" s="84">
        <v>1.80524869000003</v>
      </c>
      <c r="K20" s="84">
        <f t="shared" si="2"/>
        <v>3927.7946570380864</v>
      </c>
    </row>
    <row r="21" spans="1:11" x14ac:dyDescent="0.25">
      <c r="A21" s="83" t="s">
        <v>795</v>
      </c>
      <c r="B21" s="84">
        <v>1920.93347632</v>
      </c>
      <c r="C21" s="84">
        <v>1622.2490333400001</v>
      </c>
      <c r="D21" s="84">
        <v>201.88699435999999</v>
      </c>
      <c r="E21" s="84">
        <v>12.34395428</v>
      </c>
      <c r="F21" s="84">
        <v>201.63612434000001</v>
      </c>
      <c r="G21" s="84">
        <v>92.75191409</v>
      </c>
      <c r="H21" s="84">
        <v>19.840997784671899</v>
      </c>
      <c r="I21" s="84">
        <v>138.44707626402999</v>
      </c>
      <c r="J21" s="84">
        <v>0.37963099999998901</v>
      </c>
      <c r="K21" s="84">
        <f t="shared" si="2"/>
        <v>4210.469201778702</v>
      </c>
    </row>
    <row r="22" spans="1:11" x14ac:dyDescent="0.25">
      <c r="A22" s="83" t="s">
        <v>862</v>
      </c>
      <c r="B22" s="84">
        <v>2143.81845372</v>
      </c>
      <c r="C22" s="84">
        <v>1712.5750099700001</v>
      </c>
      <c r="D22" s="84">
        <v>213.0288831</v>
      </c>
      <c r="E22" s="84">
        <v>16.103676740000001</v>
      </c>
      <c r="F22" s="84">
        <v>110.88688202</v>
      </c>
      <c r="G22" s="84">
        <v>85.035771600000004</v>
      </c>
      <c r="H22" s="84">
        <v>34.046217743344201</v>
      </c>
      <c r="I22" s="84">
        <v>115.60866732710601</v>
      </c>
      <c r="J22" s="84">
        <v>1.36755655</v>
      </c>
      <c r="K22" s="84">
        <f t="shared" si="2"/>
        <v>4432.4711187704497</v>
      </c>
    </row>
    <row r="23" spans="1:11" x14ac:dyDescent="0.25">
      <c r="A23" s="83" t="s">
        <v>867</v>
      </c>
      <c r="B23" s="84">
        <v>1868.3460843</v>
      </c>
      <c r="C23" s="84">
        <v>1897.5162328700001</v>
      </c>
      <c r="D23" s="84">
        <v>257.72506808999998</v>
      </c>
      <c r="E23" s="84">
        <v>12.370460769999999</v>
      </c>
      <c r="F23" s="84">
        <v>144.65770114</v>
      </c>
      <c r="G23" s="84">
        <v>76.495802889999993</v>
      </c>
      <c r="H23" s="84">
        <v>126.26294813</v>
      </c>
      <c r="I23" s="84">
        <v>113.884784406855</v>
      </c>
      <c r="J23" s="84">
        <v>1.7750244899999901</v>
      </c>
      <c r="K23" s="84">
        <f t="shared" si="2"/>
        <v>4499.0341070868553</v>
      </c>
    </row>
    <row r="24" spans="1:11" x14ac:dyDescent="0.25">
      <c r="A24" s="79"/>
      <c r="B24" s="84"/>
      <c r="C24" s="84"/>
      <c r="D24" s="84"/>
      <c r="E24" s="84"/>
      <c r="F24" s="84"/>
      <c r="G24" s="84"/>
      <c r="H24" s="84"/>
      <c r="I24" s="84"/>
      <c r="J24" s="84"/>
      <c r="K24" s="85"/>
    </row>
    <row r="25" spans="1:11" x14ac:dyDescent="0.25">
      <c r="A25" s="86" t="s">
        <v>888</v>
      </c>
      <c r="B25" s="55"/>
      <c r="C25" s="55"/>
      <c r="D25" s="55"/>
      <c r="E25" s="55"/>
      <c r="F25" s="55"/>
      <c r="G25" s="55"/>
      <c r="H25" s="55"/>
      <c r="I25" s="55"/>
      <c r="J25" s="55"/>
      <c r="K25" s="8"/>
    </row>
    <row r="26" spans="1:11" x14ac:dyDescent="0.25">
      <c r="A26" s="83" t="s">
        <v>869</v>
      </c>
      <c r="B26" s="84">
        <v>1964.10002596</v>
      </c>
      <c r="C26" s="84">
        <v>1354.5420749899999</v>
      </c>
      <c r="D26" s="84">
        <v>214.32694312000001</v>
      </c>
      <c r="E26" s="84">
        <v>13.50539094</v>
      </c>
      <c r="F26" s="84">
        <v>243.48448864</v>
      </c>
      <c r="G26" s="84">
        <v>74.302875720000003</v>
      </c>
      <c r="H26" s="84">
        <v>103.86942304</v>
      </c>
      <c r="I26" s="84">
        <v>137.793334649961</v>
      </c>
      <c r="J26" s="84">
        <v>0.11678102999998401</v>
      </c>
      <c r="K26" s="84">
        <f>SUM(B26:J26)</f>
        <v>4106.0413380899618</v>
      </c>
    </row>
    <row r="27" spans="1:11" x14ac:dyDescent="0.25">
      <c r="A27" s="83" t="s">
        <v>870</v>
      </c>
      <c r="B27" s="84">
        <v>1868.3460843</v>
      </c>
      <c r="C27" s="84">
        <v>1897.5162328700001</v>
      </c>
      <c r="D27" s="84">
        <v>257.72506808999998</v>
      </c>
      <c r="E27" s="84">
        <v>12.370460769999999</v>
      </c>
      <c r="F27" s="84">
        <v>144.65770114</v>
      </c>
      <c r="G27" s="84">
        <v>76.495802889999993</v>
      </c>
      <c r="H27" s="84">
        <v>126.26294813</v>
      </c>
      <c r="I27" s="84">
        <v>113.884784406855</v>
      </c>
      <c r="J27" s="84">
        <v>1.7750244899999901</v>
      </c>
      <c r="K27" s="84">
        <f>SUM(B27:J27)</f>
        <v>4499.0341070868553</v>
      </c>
    </row>
    <row r="28" spans="1:11" x14ac:dyDescent="0.25">
      <c r="A28" s="87" t="s">
        <v>270</v>
      </c>
      <c r="B28" s="88">
        <f>B27/B26-1</f>
        <v>-4.8752069851023982E-2</v>
      </c>
      <c r="C28" s="88">
        <f>C27/C26-1</f>
        <v>0.40085440526755778</v>
      </c>
      <c r="D28" s="88">
        <f>D27/D26-1</f>
        <v>0.20248562471075648</v>
      </c>
      <c r="E28" s="88">
        <f>E27/E26-1</f>
        <v>-8.4035343741038049E-2</v>
      </c>
      <c r="F28" s="88">
        <f t="shared" ref="F28:H28" si="3">F27/F26-1</f>
        <v>-0.40588535250029301</v>
      </c>
      <c r="G28" s="88">
        <f t="shared" si="3"/>
        <v>2.9513355287401399E-2</v>
      </c>
      <c r="H28" s="88">
        <f t="shared" si="3"/>
        <v>0.21559304398346635</v>
      </c>
      <c r="I28" s="88">
        <f>I27/I26-1</f>
        <v>-0.17351020863121813</v>
      </c>
      <c r="J28" s="88" t="s">
        <v>245</v>
      </c>
      <c r="K28" s="88">
        <f>K27/K26-1</f>
        <v>9.5710865195454797E-2</v>
      </c>
    </row>
    <row r="29" spans="1:11" x14ac:dyDescent="0.25">
      <c r="A29" s="89"/>
      <c r="B29" s="90"/>
      <c r="C29" s="90"/>
      <c r="D29" s="90"/>
      <c r="E29" s="90"/>
      <c r="F29" s="90"/>
      <c r="G29" s="90"/>
      <c r="H29" s="90"/>
      <c r="I29" s="90"/>
      <c r="J29" s="90"/>
      <c r="K29" s="90"/>
    </row>
    <row r="30" spans="1:11" x14ac:dyDescent="0.25">
      <c r="A30" s="86" t="s">
        <v>889</v>
      </c>
      <c r="B30" s="55"/>
      <c r="C30" s="55"/>
      <c r="D30" s="55"/>
      <c r="E30" s="55"/>
      <c r="F30" s="55"/>
      <c r="G30" s="55"/>
      <c r="H30" s="55"/>
      <c r="I30" s="55"/>
      <c r="J30" s="55"/>
      <c r="K30" s="55"/>
    </row>
    <row r="31" spans="1:11" x14ac:dyDescent="0.25">
      <c r="A31" s="83" t="s">
        <v>871</v>
      </c>
      <c r="B31" s="84">
        <v>13106.143102620001</v>
      </c>
      <c r="C31" s="84">
        <v>8149.9285784900003</v>
      </c>
      <c r="D31" s="84">
        <v>1236.2689791400001</v>
      </c>
      <c r="E31" s="84">
        <v>72.639840429999992</v>
      </c>
      <c r="F31" s="84">
        <v>1337.0761255699999</v>
      </c>
      <c r="G31" s="84">
        <v>467.51640120000002</v>
      </c>
      <c r="H31" s="84">
        <v>1057.4715326199998</v>
      </c>
      <c r="I31" s="84">
        <v>932.10397541410168</v>
      </c>
      <c r="J31" s="84">
        <v>1.6905476500000205</v>
      </c>
      <c r="K31" s="84">
        <f>SUM(B31:J31)</f>
        <v>26360.839083134098</v>
      </c>
    </row>
    <row r="32" spans="1:11" x14ac:dyDescent="0.25">
      <c r="A32" s="83" t="s">
        <v>872</v>
      </c>
      <c r="B32" s="84">
        <v>14151.254469539999</v>
      </c>
      <c r="C32" s="84">
        <v>11497.610843800001</v>
      </c>
      <c r="D32" s="84">
        <v>1446.7929931599999</v>
      </c>
      <c r="E32" s="84">
        <v>88.353039069999994</v>
      </c>
      <c r="F32" s="84">
        <v>1303.33170157</v>
      </c>
      <c r="G32" s="84">
        <v>540.74816839999994</v>
      </c>
      <c r="H32" s="84">
        <v>620.51291709772408</v>
      </c>
      <c r="I32" s="84">
        <v>906.51185869615699</v>
      </c>
      <c r="J32" s="84">
        <v>6.1485362400000376</v>
      </c>
      <c r="K32" s="84">
        <f>SUM(B32:J32)</f>
        <v>30561.264527573887</v>
      </c>
    </row>
    <row r="33" spans="1:12" x14ac:dyDescent="0.25">
      <c r="A33" s="87" t="s">
        <v>270</v>
      </c>
      <c r="B33" s="88">
        <f>B32/B31-1</f>
        <v>7.9742099467163152E-2</v>
      </c>
      <c r="C33" s="88">
        <f t="shared" ref="C33:J33" si="4">C32/C31-1</f>
        <v>0.41076215982376763</v>
      </c>
      <c r="D33" s="88">
        <f t="shared" si="4"/>
        <v>0.17028981360225437</v>
      </c>
      <c r="E33" s="88">
        <f>E32/E31-1</f>
        <v>0.21631653576031962</v>
      </c>
      <c r="F33" s="88">
        <f t="shared" si="4"/>
        <v>-2.523747403358545E-2</v>
      </c>
      <c r="G33" s="88">
        <f t="shared" si="4"/>
        <v>0.15663999597026312</v>
      </c>
      <c r="H33" s="88">
        <f t="shared" si="4"/>
        <v>-0.41321075985815303</v>
      </c>
      <c r="I33" s="88">
        <f t="shared" si="4"/>
        <v>-2.7456289633970288E-2</v>
      </c>
      <c r="J33" s="88">
        <f t="shared" si="4"/>
        <v>2.6370085398065903</v>
      </c>
      <c r="K33" s="88">
        <f>K32/K31-1</f>
        <v>0.15934338930536018</v>
      </c>
    </row>
    <row r="34" spans="1:12" x14ac:dyDescent="0.25">
      <c r="A34" s="56"/>
      <c r="B34" s="90"/>
      <c r="C34" s="90"/>
      <c r="D34" s="90"/>
      <c r="E34" s="90"/>
      <c r="F34" s="90"/>
      <c r="G34" s="90"/>
      <c r="H34" s="90"/>
      <c r="I34" s="90"/>
      <c r="J34" s="90"/>
      <c r="K34" s="750"/>
    </row>
    <row r="35" spans="1:12" x14ac:dyDescent="0.25">
      <c r="A35" s="56"/>
      <c r="B35" s="762"/>
      <c r="C35" s="762"/>
      <c r="D35" s="762"/>
      <c r="E35" s="762"/>
      <c r="F35" s="762"/>
      <c r="G35" s="762"/>
      <c r="H35" s="762"/>
      <c r="I35" s="762"/>
      <c r="J35" s="762"/>
      <c r="K35" s="763"/>
    </row>
    <row r="36" spans="1:12" x14ac:dyDescent="0.25">
      <c r="A36" s="86" t="s">
        <v>694</v>
      </c>
      <c r="B36" s="55"/>
      <c r="C36" s="55"/>
      <c r="D36" s="55"/>
      <c r="E36" s="55"/>
      <c r="F36" s="55"/>
      <c r="G36" s="55"/>
      <c r="H36" s="55"/>
      <c r="I36" s="55"/>
      <c r="J36" s="55"/>
      <c r="K36" s="8"/>
    </row>
    <row r="37" spans="1:12" x14ac:dyDescent="0.25">
      <c r="A37" s="83" t="s">
        <v>865</v>
      </c>
      <c r="B37" s="84">
        <v>2143.81845372</v>
      </c>
      <c r="C37" s="84">
        <v>1712.5750099700001</v>
      </c>
      <c r="D37" s="84">
        <v>213.0288831</v>
      </c>
      <c r="E37" s="84">
        <v>16.103676740000001</v>
      </c>
      <c r="F37" s="84">
        <v>110.88688202</v>
      </c>
      <c r="G37" s="84">
        <v>85.035771600000004</v>
      </c>
      <c r="H37" s="84">
        <v>34.046217743344201</v>
      </c>
      <c r="I37" s="84">
        <v>115.60866732710601</v>
      </c>
      <c r="J37" s="84">
        <v>1.36755655</v>
      </c>
      <c r="K37" s="84">
        <f>SUM(B37:J37)</f>
        <v>4432.4711187704497</v>
      </c>
    </row>
    <row r="38" spans="1:12" x14ac:dyDescent="0.25">
      <c r="A38" s="83" t="s">
        <v>870</v>
      </c>
      <c r="B38" s="84">
        <v>1868.3460843</v>
      </c>
      <c r="C38" s="84">
        <v>1897.5162328700001</v>
      </c>
      <c r="D38" s="84">
        <v>257.72506808999998</v>
      </c>
      <c r="E38" s="84">
        <v>12.370460769999999</v>
      </c>
      <c r="F38" s="84">
        <v>144.65770114</v>
      </c>
      <c r="G38" s="84">
        <v>76.495802889999993</v>
      </c>
      <c r="H38" s="84">
        <v>126.26294813</v>
      </c>
      <c r="I38" s="84">
        <v>113.884784406855</v>
      </c>
      <c r="J38" s="84">
        <v>1.7750244899999901</v>
      </c>
      <c r="K38" s="84">
        <f>SUM(B38:J38)</f>
        <v>4499.0341070868553</v>
      </c>
    </row>
    <row r="39" spans="1:12" x14ac:dyDescent="0.25">
      <c r="A39" s="87" t="s">
        <v>270</v>
      </c>
      <c r="B39" s="88">
        <f>B38/B37-1</f>
        <v>-0.1284961275251616</v>
      </c>
      <c r="C39" s="88">
        <f>C38/C37-1</f>
        <v>0.10799014456204148</v>
      </c>
      <c r="D39" s="88">
        <f>D38/D37-1</f>
        <v>0.20981279317424151</v>
      </c>
      <c r="E39" s="88">
        <f t="shared" ref="E39:J39" si="5">E38/E37-1</f>
        <v>-0.23182382696040138</v>
      </c>
      <c r="F39" s="88">
        <f t="shared" si="5"/>
        <v>0.30455197679657875</v>
      </c>
      <c r="G39" s="88">
        <f t="shared" si="5"/>
        <v>-0.10042795578043551</v>
      </c>
      <c r="H39" s="88">
        <f t="shared" si="5"/>
        <v>2.7085748872849034</v>
      </c>
      <c r="I39" s="88">
        <f t="shared" si="5"/>
        <v>-1.4911364001571004E-2</v>
      </c>
      <c r="J39" s="88">
        <f t="shared" si="5"/>
        <v>0.29795326562546176</v>
      </c>
      <c r="K39" s="88">
        <f>K38/K37-1</f>
        <v>1.5017128489462017E-2</v>
      </c>
    </row>
    <row r="40" spans="1:12" x14ac:dyDescent="0.25">
      <c r="B40"/>
      <c r="C40"/>
      <c r="D40"/>
      <c r="E40"/>
      <c r="F40"/>
      <c r="G40"/>
      <c r="H40"/>
      <c r="I40"/>
      <c r="J40"/>
    </row>
    <row r="41" spans="1:12" x14ac:dyDescent="0.25">
      <c r="B41"/>
      <c r="C41"/>
      <c r="D41"/>
      <c r="E41"/>
      <c r="F41"/>
      <c r="G41"/>
      <c r="H41"/>
      <c r="I41"/>
      <c r="J41"/>
      <c r="K41"/>
      <c r="L41"/>
    </row>
    <row r="43" spans="1:12" x14ac:dyDescent="0.25">
      <c r="A43" s="1027" t="s">
        <v>695</v>
      </c>
      <c r="B43" s="1027"/>
      <c r="C43" s="1027"/>
      <c r="D43" s="1027"/>
      <c r="E43" s="1027"/>
      <c r="F43" s="1027"/>
      <c r="G43" s="1027"/>
      <c r="H43" s="1027"/>
      <c r="I43" s="1027"/>
      <c r="J43" s="1027"/>
      <c r="K43" s="1027"/>
    </row>
    <row r="47" spans="1:12" x14ac:dyDescent="0.25">
      <c r="A47" s="91"/>
    </row>
    <row r="49" spans="1:26" x14ac:dyDescent="0.25">
      <c r="A49" s="91"/>
    </row>
    <row r="59" spans="1:26" s="15" customFormat="1" x14ac:dyDescent="0.25">
      <c r="A59" s="56" t="s">
        <v>696</v>
      </c>
      <c r="B59" s="8"/>
      <c r="C59" s="8"/>
      <c r="D59" s="8"/>
      <c r="E59" s="8"/>
      <c r="F59" s="8"/>
      <c r="G59" s="8"/>
      <c r="H59" s="8"/>
      <c r="I59" s="8"/>
      <c r="J59" s="8"/>
      <c r="L59" s="1"/>
      <c r="M59" s="1"/>
      <c r="N59" s="1"/>
      <c r="O59" s="1"/>
      <c r="P59" s="1"/>
      <c r="Q59" s="1"/>
      <c r="R59" s="1"/>
      <c r="S59" s="1"/>
      <c r="T59" s="1"/>
      <c r="U59" s="1"/>
      <c r="V59" s="1"/>
      <c r="W59" s="1"/>
      <c r="X59" s="1"/>
      <c r="Y59" s="1"/>
      <c r="Z59" s="1"/>
    </row>
    <row r="60" spans="1:26" s="15" customFormat="1" x14ac:dyDescent="0.25">
      <c r="A60" s="92" t="s">
        <v>208</v>
      </c>
      <c r="B60" s="93" t="s">
        <v>687</v>
      </c>
      <c r="C60" s="93" t="s">
        <v>688</v>
      </c>
      <c r="D60" s="93" t="s">
        <v>689</v>
      </c>
      <c r="E60" s="93" t="s">
        <v>690</v>
      </c>
      <c r="F60" s="93" t="s">
        <v>691</v>
      </c>
      <c r="G60" s="93" t="s">
        <v>692</v>
      </c>
      <c r="H60" s="93" t="s">
        <v>269</v>
      </c>
      <c r="I60" s="93" t="s">
        <v>693</v>
      </c>
      <c r="J60" s="8"/>
      <c r="L60" s="1"/>
      <c r="M60" s="1"/>
      <c r="N60" s="1"/>
      <c r="O60" s="1"/>
      <c r="P60" s="1"/>
      <c r="Q60" s="1"/>
      <c r="R60" s="1"/>
      <c r="S60" s="1"/>
      <c r="T60" s="1"/>
      <c r="U60" s="1"/>
      <c r="V60" s="1"/>
      <c r="W60" s="1"/>
      <c r="X60" s="1"/>
      <c r="Y60" s="1"/>
      <c r="Z60" s="1"/>
    </row>
    <row r="61" spans="1:26" s="15" customFormat="1" x14ac:dyDescent="0.25">
      <c r="A61" s="7"/>
      <c r="B61" s="94" t="s">
        <v>697</v>
      </c>
      <c r="C61" s="94" t="s">
        <v>698</v>
      </c>
      <c r="D61" s="94" t="s">
        <v>697</v>
      </c>
      <c r="E61" s="94" t="s">
        <v>699</v>
      </c>
      <c r="F61" s="94" t="s">
        <v>697</v>
      </c>
      <c r="G61" s="94" t="s">
        <v>697</v>
      </c>
      <c r="H61" s="94" t="s">
        <v>700</v>
      </c>
      <c r="I61" s="94" t="s">
        <v>697</v>
      </c>
      <c r="J61" s="8"/>
      <c r="L61" s="1"/>
      <c r="M61" s="1"/>
      <c r="N61" s="1"/>
      <c r="O61" s="1"/>
      <c r="P61" s="1"/>
      <c r="Q61" s="1"/>
      <c r="R61" s="1"/>
      <c r="S61" s="1"/>
      <c r="T61" s="1"/>
      <c r="U61" s="1"/>
      <c r="V61" s="1"/>
      <c r="W61" s="1"/>
      <c r="X61" s="1"/>
      <c r="Y61" s="1"/>
      <c r="Z61" s="1"/>
    </row>
    <row r="62" spans="1:26" s="15" customFormat="1" x14ac:dyDescent="0.25">
      <c r="A62" s="79">
        <v>2015</v>
      </c>
      <c r="B62" s="85">
        <v>1651.4927062603208</v>
      </c>
      <c r="C62" s="85">
        <v>5743.7721402769275</v>
      </c>
      <c r="D62" s="85">
        <v>1190.2988591712381</v>
      </c>
      <c r="E62" s="85">
        <v>8.9059542252864308</v>
      </c>
      <c r="F62" s="85">
        <v>938.3596013157786</v>
      </c>
      <c r="G62" s="85">
        <v>20.811199999999999</v>
      </c>
      <c r="H62" s="85">
        <v>7.676782793100001</v>
      </c>
      <c r="I62" s="85">
        <v>17.764907390686925</v>
      </c>
      <c r="J62" s="8"/>
      <c r="L62" s="1"/>
      <c r="M62" s="1"/>
      <c r="N62" s="1"/>
      <c r="O62" s="1"/>
      <c r="P62" s="1"/>
      <c r="Q62" s="1"/>
      <c r="R62" s="1"/>
      <c r="S62" s="1"/>
      <c r="T62" s="1"/>
      <c r="U62" s="1"/>
      <c r="V62" s="1"/>
      <c r="W62" s="1"/>
      <c r="X62" s="1"/>
      <c r="Y62" s="1"/>
      <c r="Z62" s="1"/>
    </row>
    <row r="63" spans="1:26" s="15" customFormat="1" x14ac:dyDescent="0.25">
      <c r="A63" s="79">
        <v>2016</v>
      </c>
      <c r="B63" s="85">
        <v>2318.045032841444</v>
      </c>
      <c r="C63" s="85">
        <v>5936.5698070630169</v>
      </c>
      <c r="D63" s="85">
        <v>1102.9358423488634</v>
      </c>
      <c r="E63" s="85">
        <v>7.1565097302319751</v>
      </c>
      <c r="F63" s="85">
        <v>942.29859859551402</v>
      </c>
      <c r="G63" s="85">
        <v>18.915343000000004</v>
      </c>
      <c r="H63" s="85">
        <v>7.3505416141000017</v>
      </c>
      <c r="I63" s="85">
        <v>24.500516022025053</v>
      </c>
      <c r="J63" s="8"/>
      <c r="L63" s="1"/>
      <c r="M63" s="1"/>
      <c r="N63" s="1"/>
      <c r="O63" s="1"/>
      <c r="P63" s="1"/>
      <c r="Q63" s="1"/>
      <c r="R63" s="1"/>
      <c r="S63" s="1"/>
      <c r="T63" s="1"/>
      <c r="U63" s="1"/>
      <c r="V63" s="1"/>
      <c r="W63" s="1"/>
      <c r="X63" s="1"/>
      <c r="Y63" s="1"/>
      <c r="Z63" s="1"/>
    </row>
    <row r="64" spans="1:26" s="15" customFormat="1" x14ac:dyDescent="0.25">
      <c r="A64" s="79">
        <v>2017</v>
      </c>
      <c r="B64" s="85">
        <v>2372.7364606992842</v>
      </c>
      <c r="C64" s="85">
        <v>6563.9221310000012</v>
      </c>
      <c r="D64" s="85">
        <v>1236.5138630000001</v>
      </c>
      <c r="E64" s="85">
        <v>6.9465319999999995</v>
      </c>
      <c r="F64" s="85">
        <v>865.54154800000003</v>
      </c>
      <c r="G64" s="85">
        <v>18.107502</v>
      </c>
      <c r="H64" s="85">
        <v>7.5484892547000015</v>
      </c>
      <c r="I64" s="85">
        <v>25.423540350680781</v>
      </c>
      <c r="J64" s="8"/>
      <c r="L64" s="1"/>
      <c r="M64" s="1"/>
      <c r="N64" s="1"/>
      <c r="O64" s="1"/>
      <c r="P64" s="1"/>
      <c r="Q64" s="1"/>
      <c r="R64" s="1"/>
      <c r="S64" s="1"/>
      <c r="T64" s="1"/>
      <c r="U64" s="1"/>
      <c r="V64" s="1"/>
      <c r="W64" s="1"/>
      <c r="X64" s="1"/>
      <c r="Y64" s="1"/>
      <c r="Z64" s="1"/>
    </row>
    <row r="65" spans="1:26" s="15" customFormat="1" x14ac:dyDescent="0.25">
      <c r="A65" s="79">
        <v>2018</v>
      </c>
      <c r="B65" s="85">
        <v>2490.9900537847907</v>
      </c>
      <c r="C65" s="85">
        <v>6513.3016529929719</v>
      </c>
      <c r="D65" s="85">
        <v>1208.0306522005467</v>
      </c>
      <c r="E65" s="85">
        <v>7.8107267458291503</v>
      </c>
      <c r="F65" s="85">
        <v>793.74422326126682</v>
      </c>
      <c r="G65" s="85">
        <v>17.110648719</v>
      </c>
      <c r="H65" s="85">
        <v>8.9993116223999987</v>
      </c>
      <c r="I65" s="85">
        <v>27.171357639812076</v>
      </c>
      <c r="J65" s="95"/>
      <c r="L65" s="1"/>
      <c r="M65" s="1"/>
      <c r="N65" s="1"/>
      <c r="O65" s="1"/>
      <c r="P65" s="1"/>
      <c r="Q65" s="1"/>
      <c r="R65" s="1"/>
      <c r="S65" s="1"/>
      <c r="T65" s="1"/>
      <c r="U65" s="1"/>
      <c r="V65" s="1"/>
      <c r="W65" s="1"/>
      <c r="X65" s="1"/>
      <c r="Y65" s="1"/>
      <c r="Z65" s="1"/>
    </row>
    <row r="66" spans="1:26" s="15" customFormat="1" x14ac:dyDescent="0.25">
      <c r="A66" s="79">
        <v>2019</v>
      </c>
      <c r="B66" s="85">
        <v>2543.0688795802535</v>
      </c>
      <c r="C66" s="85">
        <v>6139.6800270651038</v>
      </c>
      <c r="D66" s="85">
        <v>1194.60949780071</v>
      </c>
      <c r="E66" s="85">
        <v>4.7343134888127008</v>
      </c>
      <c r="F66" s="85">
        <v>835.96116070666812</v>
      </c>
      <c r="G66" s="85">
        <v>20.077339641999998</v>
      </c>
      <c r="H66" s="85">
        <v>9.6861424974041697</v>
      </c>
      <c r="I66" s="85">
        <v>30.339354856170623</v>
      </c>
      <c r="J66" s="95"/>
      <c r="L66" s="1"/>
      <c r="M66" s="1"/>
      <c r="N66" s="1"/>
      <c r="O66" s="1"/>
      <c r="P66" s="1"/>
      <c r="Q66" s="1"/>
      <c r="R66" s="1"/>
      <c r="S66" s="1"/>
      <c r="T66" s="1"/>
      <c r="U66" s="1"/>
      <c r="V66" s="1"/>
      <c r="W66" s="1"/>
      <c r="X66" s="1"/>
      <c r="Y66" s="1"/>
      <c r="Z66" s="1"/>
    </row>
    <row r="67" spans="1:26" s="15" customFormat="1" x14ac:dyDescent="0.25">
      <c r="A67" s="79">
        <v>2020</v>
      </c>
      <c r="B67" s="85">
        <v>2133.964593067592</v>
      </c>
      <c r="C67" s="85">
        <v>4426.6311021439542</v>
      </c>
      <c r="D67" s="85">
        <v>1169.9000123815454</v>
      </c>
      <c r="E67" s="85">
        <v>4.680094831895925</v>
      </c>
      <c r="F67" s="85">
        <v>746.20684186854874</v>
      </c>
      <c r="G67" s="85">
        <v>20.095348600000001</v>
      </c>
      <c r="H67" s="85">
        <v>9.6767570275193648</v>
      </c>
      <c r="I67" s="85">
        <v>29.56865228604148</v>
      </c>
      <c r="J67" s="95"/>
      <c r="L67" s="1"/>
      <c r="M67" s="1"/>
      <c r="N67" s="1"/>
      <c r="O67" s="1"/>
      <c r="P67" s="1"/>
      <c r="Q67" s="1"/>
      <c r="R67" s="1"/>
      <c r="S67" s="1"/>
      <c r="T67" s="1"/>
      <c r="U67" s="1"/>
      <c r="V67" s="1"/>
      <c r="W67" s="1"/>
      <c r="X67" s="1"/>
      <c r="Y67" s="1"/>
      <c r="Z67" s="1"/>
    </row>
    <row r="68" spans="1:26" s="15" customFormat="1" x14ac:dyDescent="0.25">
      <c r="A68" s="79">
        <v>2021</v>
      </c>
      <c r="B68" s="85">
        <v>2224.1539945686623</v>
      </c>
      <c r="C68" s="85">
        <v>5663.260269844599</v>
      </c>
      <c r="D68" s="85">
        <v>1215.5821221695787</v>
      </c>
      <c r="E68" s="85">
        <v>4.6418586206411252</v>
      </c>
      <c r="F68" s="85">
        <v>863.31795709745552</v>
      </c>
      <c r="G68" s="85">
        <v>25.548352000000001</v>
      </c>
      <c r="H68" s="85">
        <v>12.3560166019651</v>
      </c>
      <c r="I68" s="85">
        <v>32.597042292064089</v>
      </c>
      <c r="J68" s="8"/>
      <c r="L68" s="1"/>
      <c r="M68" s="1"/>
      <c r="N68" s="1"/>
      <c r="O68" s="1"/>
      <c r="P68" s="1"/>
      <c r="Q68" s="1"/>
      <c r="R68" s="1"/>
      <c r="S68" s="1"/>
      <c r="T68" s="1"/>
      <c r="U68" s="1"/>
      <c r="V68" s="1"/>
      <c r="W68" s="1"/>
      <c r="X68" s="1"/>
      <c r="Y68" s="1"/>
      <c r="Z68" s="1"/>
    </row>
    <row r="69" spans="1:26" s="15" customFormat="1" x14ac:dyDescent="0.25">
      <c r="A69" s="79">
        <v>2022</v>
      </c>
      <c r="B69" s="85">
        <v>2362.3956785057726</v>
      </c>
      <c r="C69" s="85">
        <v>5665.0608001114269</v>
      </c>
      <c r="D69" s="85">
        <v>1159.8266088051143</v>
      </c>
      <c r="E69" s="85">
        <v>4.2071969278023751</v>
      </c>
      <c r="F69" s="85">
        <v>788.32240836668836</v>
      </c>
      <c r="G69" s="85">
        <v>26.684910299999999</v>
      </c>
      <c r="H69" s="85">
        <v>13.222433054810701</v>
      </c>
      <c r="I69" s="85">
        <v>29.481467272762782</v>
      </c>
      <c r="J69" s="8"/>
      <c r="L69" s="1"/>
      <c r="M69" s="1"/>
      <c r="N69" s="1"/>
      <c r="O69" s="1"/>
      <c r="P69" s="1"/>
      <c r="Q69" s="1"/>
      <c r="R69" s="1"/>
      <c r="S69" s="1"/>
      <c r="T69" s="1"/>
      <c r="U69" s="1"/>
      <c r="V69" s="1"/>
      <c r="W69" s="1"/>
      <c r="X69" s="1"/>
      <c r="Y69" s="1"/>
      <c r="Z69" s="1"/>
    </row>
    <row r="70" spans="1:26" s="15" customFormat="1" x14ac:dyDescent="0.25">
      <c r="A70" s="79">
        <v>2023</v>
      </c>
      <c r="B70" s="85">
        <v>2813.5517176961503</v>
      </c>
      <c r="C70" s="85">
        <v>5679.3662850989631</v>
      </c>
      <c r="D70" s="85">
        <v>1349.9226552327302</v>
      </c>
      <c r="E70" s="85">
        <v>4.2499310251349245</v>
      </c>
      <c r="F70" s="85">
        <v>840.93283818578107</v>
      </c>
      <c r="G70" s="85">
        <v>24.921071228999999</v>
      </c>
      <c r="H70" s="85">
        <v>13.057324604100012</v>
      </c>
      <c r="I70" s="85">
        <v>32.757644452979392</v>
      </c>
      <c r="J70" s="8"/>
      <c r="L70" s="1"/>
      <c r="M70" s="1"/>
      <c r="N70" s="1"/>
      <c r="O70" s="1"/>
      <c r="P70" s="1"/>
      <c r="Q70" s="1"/>
      <c r="R70" s="1"/>
      <c r="S70" s="1"/>
      <c r="T70" s="1"/>
      <c r="U70" s="1"/>
      <c r="V70" s="1"/>
      <c r="W70" s="1"/>
      <c r="X70" s="1"/>
      <c r="Y70" s="1"/>
      <c r="Z70" s="1"/>
    </row>
    <row r="71" spans="1:26" s="15" customFormat="1" x14ac:dyDescent="0.25">
      <c r="A71" s="79">
        <v>2024</v>
      </c>
      <c r="B71" s="85">
        <v>2765.9254466631028</v>
      </c>
      <c r="C71" s="85">
        <v>6468.4901955235619</v>
      </c>
      <c r="D71" s="85">
        <v>1074.8289092907216</v>
      </c>
      <c r="E71" s="85">
        <v>4.8095670774323249</v>
      </c>
      <c r="F71" s="85">
        <v>946.13348146159603</v>
      </c>
      <c r="G71" s="85">
        <v>30.291111962000002</v>
      </c>
      <c r="H71" s="85">
        <v>14.51348316094826</v>
      </c>
      <c r="I71" s="85">
        <v>39.529715437084029</v>
      </c>
      <c r="J71" s="8"/>
      <c r="L71" s="1"/>
      <c r="M71" s="1"/>
      <c r="N71" s="1"/>
      <c r="O71" s="1"/>
      <c r="P71" s="1"/>
      <c r="Q71" s="1"/>
      <c r="R71" s="1"/>
      <c r="S71" s="1"/>
      <c r="T71" s="1"/>
      <c r="U71" s="1"/>
      <c r="V71" s="1"/>
      <c r="W71" s="1"/>
      <c r="X71" s="1"/>
      <c r="Y71" s="1"/>
      <c r="Z71" s="1"/>
    </row>
    <row r="72" spans="1:26" s="15" customFormat="1" ht="26.25" x14ac:dyDescent="0.25">
      <c r="A72" s="724" t="s">
        <v>887</v>
      </c>
      <c r="B72" s="82">
        <f>SUM(B73:B79)</f>
        <v>1456.5696382795179</v>
      </c>
      <c r="C72" s="82">
        <f t="shared" ref="C72:I72" si="6">SUM(C73:C79)</f>
        <v>3710.0987931680079</v>
      </c>
      <c r="D72" s="82">
        <f t="shared" si="6"/>
        <v>651.77527609891024</v>
      </c>
      <c r="E72" s="82">
        <f t="shared" si="6"/>
        <v>2.6923735197684002</v>
      </c>
      <c r="F72" s="82">
        <f t="shared" si="6"/>
        <v>482.06870998403247</v>
      </c>
      <c r="G72" s="82">
        <f t="shared" si="6"/>
        <v>16.830155300000001</v>
      </c>
      <c r="H72" s="82">
        <f t="shared" si="6"/>
        <v>5.8697331126938668</v>
      </c>
      <c r="I72" s="82">
        <f t="shared" si="6"/>
        <v>22.976178820230817</v>
      </c>
      <c r="J72" s="96"/>
      <c r="L72" s="1"/>
      <c r="M72" s="1"/>
      <c r="N72" s="1"/>
      <c r="O72" s="1"/>
      <c r="P72" s="1"/>
      <c r="Q72" s="1"/>
      <c r="R72" s="1"/>
      <c r="S72" s="1"/>
      <c r="T72" s="1"/>
      <c r="U72" s="1"/>
      <c r="V72" s="1"/>
      <c r="W72" s="1"/>
      <c r="X72" s="1"/>
      <c r="Y72" s="1"/>
      <c r="Z72" s="1"/>
    </row>
    <row r="73" spans="1:26" s="15" customFormat="1" x14ac:dyDescent="0.25">
      <c r="A73" s="79" t="s">
        <v>209</v>
      </c>
      <c r="B73" s="85">
        <v>241.371633376673</v>
      </c>
      <c r="C73" s="85">
        <v>582.18345247545403</v>
      </c>
      <c r="D73" s="85">
        <v>72.401158352288704</v>
      </c>
      <c r="E73" s="85">
        <v>0.31798414882845</v>
      </c>
      <c r="F73" s="85">
        <v>74.443984959377801</v>
      </c>
      <c r="G73" s="85">
        <v>2.4366118000000001</v>
      </c>
      <c r="H73" s="85">
        <v>1.2371496510684701</v>
      </c>
      <c r="I73" s="85">
        <v>4.3135952690431498</v>
      </c>
      <c r="J73" s="85"/>
      <c r="L73" s="1"/>
      <c r="M73" s="1"/>
      <c r="N73" s="1"/>
      <c r="O73" s="1"/>
      <c r="P73" s="1"/>
      <c r="Q73" s="1"/>
      <c r="R73" s="1"/>
      <c r="S73" s="1"/>
      <c r="T73" s="1"/>
      <c r="U73" s="1"/>
      <c r="V73" s="1"/>
      <c r="W73" s="1"/>
      <c r="X73" s="1"/>
      <c r="Y73" s="1"/>
      <c r="Z73" s="1"/>
    </row>
    <row r="74" spans="1:26" s="15" customFormat="1" x14ac:dyDescent="0.25">
      <c r="A74" s="79" t="s">
        <v>210</v>
      </c>
      <c r="B74" s="85">
        <v>207.41138865466999</v>
      </c>
      <c r="C74" s="85">
        <v>502.11461170673903</v>
      </c>
      <c r="D74" s="85">
        <v>81.305144765440104</v>
      </c>
      <c r="E74" s="85">
        <v>0.44882054952052503</v>
      </c>
      <c r="F74" s="85">
        <v>81.6238878567151</v>
      </c>
      <c r="G74" s="85">
        <v>2.0383339999999999</v>
      </c>
      <c r="H74" s="85">
        <v>1.0770437101727799</v>
      </c>
      <c r="I74" s="85">
        <v>3.27614632372181</v>
      </c>
      <c r="J74" s="85"/>
      <c r="L74" s="1"/>
      <c r="M74" s="1"/>
      <c r="N74" s="1"/>
      <c r="O74" s="1"/>
      <c r="P74" s="1"/>
      <c r="Q74" s="1"/>
      <c r="R74" s="1"/>
      <c r="S74" s="1"/>
      <c r="T74" s="1"/>
      <c r="U74" s="1"/>
      <c r="V74" s="1"/>
      <c r="W74" s="1"/>
      <c r="X74" s="1"/>
      <c r="Y74" s="1"/>
      <c r="Z74" s="1"/>
    </row>
    <row r="75" spans="1:26" s="15" customFormat="1" x14ac:dyDescent="0.25">
      <c r="A75" s="79" t="s">
        <v>733</v>
      </c>
      <c r="B75" s="85">
        <v>258.285545278717</v>
      </c>
      <c r="C75" s="85">
        <v>548.97718111339202</v>
      </c>
      <c r="D75" s="85">
        <v>77.0913622187893</v>
      </c>
      <c r="E75" s="85">
        <v>0.35389907791875003</v>
      </c>
      <c r="F75" s="85">
        <v>60.743235639270502</v>
      </c>
      <c r="G75" s="85">
        <v>3.4362202000000002</v>
      </c>
      <c r="H75" s="85">
        <v>1.1451733714280901</v>
      </c>
      <c r="I75" s="85">
        <v>3.4652637376600799</v>
      </c>
      <c r="J75" s="85"/>
      <c r="L75" s="1"/>
      <c r="M75" s="1"/>
      <c r="N75" s="1"/>
      <c r="O75" s="1"/>
      <c r="P75" s="1"/>
      <c r="Q75" s="1"/>
      <c r="R75" s="1"/>
      <c r="S75" s="1"/>
      <c r="T75" s="1"/>
      <c r="U75" s="1"/>
      <c r="V75" s="1"/>
      <c r="W75" s="1"/>
      <c r="X75" s="1"/>
      <c r="Y75" s="1"/>
      <c r="Z75" s="1"/>
    </row>
    <row r="76" spans="1:26" s="15" customFormat="1" x14ac:dyDescent="0.25">
      <c r="A76" s="79" t="s">
        <v>791</v>
      </c>
      <c r="B76" s="85">
        <v>167.464724239715</v>
      </c>
      <c r="C76" s="85">
        <v>505.03616486724798</v>
      </c>
      <c r="D76" s="85">
        <v>106.820349339795</v>
      </c>
      <c r="E76" s="85">
        <v>0.35072130050685002</v>
      </c>
      <c r="F76" s="85">
        <v>102.437925027787</v>
      </c>
      <c r="G76" s="85">
        <v>1.1289800000000001</v>
      </c>
      <c r="H76" s="85">
        <v>0.60052676336280397</v>
      </c>
      <c r="I76" s="85">
        <v>3.0372749857575099</v>
      </c>
      <c r="J76" s="85"/>
      <c r="L76" s="1"/>
      <c r="M76" s="1"/>
      <c r="N76" s="1"/>
      <c r="O76" s="1"/>
      <c r="P76" s="1"/>
      <c r="Q76" s="1"/>
      <c r="R76" s="1"/>
      <c r="S76" s="1"/>
      <c r="T76" s="1"/>
      <c r="U76" s="1"/>
      <c r="V76" s="1"/>
      <c r="W76" s="1"/>
      <c r="X76" s="1"/>
      <c r="Y76" s="1"/>
      <c r="Z76" s="1"/>
    </row>
    <row r="77" spans="1:26" s="15" customFormat="1" x14ac:dyDescent="0.25">
      <c r="A77" s="79" t="s">
        <v>795</v>
      </c>
      <c r="B77" s="85">
        <v>191.41160063817799</v>
      </c>
      <c r="C77" s="85">
        <v>492.93580129806202</v>
      </c>
      <c r="D77" s="85">
        <v>92.547573618283806</v>
      </c>
      <c r="E77" s="85">
        <v>0.38352146760134997</v>
      </c>
      <c r="F77" s="85">
        <v>74.908483508425206</v>
      </c>
      <c r="G77" s="85">
        <v>2.8520528999999999</v>
      </c>
      <c r="H77" s="85">
        <v>0.202480697030437</v>
      </c>
      <c r="I77" s="85">
        <v>3.6818382624489998</v>
      </c>
      <c r="J77" s="85"/>
      <c r="L77" s="1"/>
      <c r="M77" s="1"/>
      <c r="N77" s="1"/>
      <c r="O77" s="1"/>
      <c r="P77" s="1"/>
      <c r="Q77" s="1"/>
      <c r="R77" s="1"/>
      <c r="S77" s="1"/>
      <c r="T77" s="1"/>
      <c r="U77" s="1"/>
      <c r="V77" s="1"/>
      <c r="W77" s="1"/>
      <c r="X77" s="1"/>
      <c r="Y77" s="1"/>
      <c r="Z77" s="1"/>
    </row>
    <row r="78" spans="1:26" s="15" customFormat="1" x14ac:dyDescent="0.25">
      <c r="A78" s="79" t="s">
        <v>862</v>
      </c>
      <c r="B78" s="85">
        <v>203.23361058946199</v>
      </c>
      <c r="C78" s="85">
        <v>510.75902810129099</v>
      </c>
      <c r="D78" s="85">
        <v>96.519087855212305</v>
      </c>
      <c r="E78" s="85">
        <v>0.47714083494187498</v>
      </c>
      <c r="F78" s="85">
        <v>38.793537458429597</v>
      </c>
      <c r="G78" s="85">
        <v>2.6448632000000001</v>
      </c>
      <c r="H78" s="85">
        <v>0.35334208981249599</v>
      </c>
      <c r="I78" s="85">
        <v>2.9043633146824099</v>
      </c>
      <c r="J78" s="85"/>
      <c r="L78" s="1"/>
      <c r="M78" s="1"/>
      <c r="N78" s="1"/>
      <c r="O78" s="1"/>
      <c r="P78" s="1"/>
      <c r="Q78" s="1"/>
      <c r="R78" s="1"/>
      <c r="S78" s="1"/>
      <c r="T78" s="1"/>
      <c r="U78" s="1"/>
      <c r="V78" s="1"/>
      <c r="W78" s="1"/>
      <c r="X78" s="1"/>
      <c r="Y78" s="1"/>
      <c r="Z78" s="1"/>
    </row>
    <row r="79" spans="1:26" s="15" customFormat="1" x14ac:dyDescent="0.25">
      <c r="A79" s="79" t="s">
        <v>867</v>
      </c>
      <c r="B79" s="85">
        <v>187.391135502103</v>
      </c>
      <c r="C79" s="85">
        <v>568.09255360582199</v>
      </c>
      <c r="D79" s="85">
        <v>125.090599949101</v>
      </c>
      <c r="E79" s="85">
        <v>0.36028614045059998</v>
      </c>
      <c r="F79" s="85">
        <v>49.1176555340272</v>
      </c>
      <c r="G79" s="85">
        <v>2.2930931999999999</v>
      </c>
      <c r="H79" s="85">
        <v>1.2540168298187899</v>
      </c>
      <c r="I79" s="85">
        <v>2.2976969269168599</v>
      </c>
      <c r="J79" s="85"/>
      <c r="L79" s="1"/>
      <c r="M79" s="1"/>
      <c r="N79" s="1"/>
      <c r="O79" s="1"/>
      <c r="P79" s="1"/>
      <c r="Q79" s="1"/>
      <c r="R79" s="1"/>
      <c r="S79" s="1"/>
      <c r="T79" s="1"/>
      <c r="U79" s="1"/>
      <c r="V79" s="1"/>
      <c r="W79" s="1"/>
      <c r="X79" s="1"/>
      <c r="Y79" s="1"/>
      <c r="Z79" s="1"/>
    </row>
    <row r="80" spans="1:26" s="15" customFormat="1" x14ac:dyDescent="0.25">
      <c r="A80" s="79"/>
      <c r="B80" s="85"/>
      <c r="C80" s="85"/>
      <c r="D80" s="85"/>
      <c r="E80" s="85"/>
      <c r="F80" s="85"/>
      <c r="G80" s="97"/>
      <c r="H80" s="85"/>
      <c r="I80" s="85"/>
      <c r="J80" s="85"/>
      <c r="L80" s="1"/>
      <c r="M80" s="1"/>
      <c r="N80" s="1"/>
      <c r="O80" s="1"/>
      <c r="P80" s="1"/>
      <c r="Q80" s="1"/>
      <c r="R80" s="1"/>
      <c r="S80" s="1"/>
      <c r="T80" s="1"/>
      <c r="U80" s="1"/>
      <c r="V80" s="1"/>
      <c r="W80" s="1"/>
      <c r="X80" s="1"/>
      <c r="Y80" s="1"/>
      <c r="Z80" s="1"/>
    </row>
    <row r="81" spans="1:26" s="15" customFormat="1" x14ac:dyDescent="0.25">
      <c r="A81" s="86" t="s">
        <v>890</v>
      </c>
      <c r="B81" s="55"/>
      <c r="C81" s="55"/>
      <c r="D81" s="55"/>
      <c r="E81" s="55"/>
      <c r="F81" s="55"/>
      <c r="G81" s="55"/>
      <c r="H81" s="55"/>
      <c r="I81" s="55"/>
      <c r="J81" s="55"/>
      <c r="L81" s="1"/>
      <c r="M81" s="1"/>
      <c r="N81" s="1"/>
      <c r="O81" s="1"/>
      <c r="P81" s="1"/>
      <c r="Q81" s="1"/>
      <c r="R81" s="1"/>
      <c r="S81" s="1"/>
      <c r="T81" s="1"/>
      <c r="U81" s="1"/>
      <c r="V81" s="1"/>
      <c r="W81" s="1"/>
      <c r="X81" s="1"/>
      <c r="Y81" s="1"/>
      <c r="Z81" s="1"/>
    </row>
    <row r="82" spans="1:26" s="15" customFormat="1" x14ac:dyDescent="0.25">
      <c r="A82" s="83" t="s">
        <v>869</v>
      </c>
      <c r="B82" s="84">
        <v>229.538388791503</v>
      </c>
      <c r="C82" s="84">
        <v>565.60058732325297</v>
      </c>
      <c r="D82" s="84">
        <v>98.6516586277709</v>
      </c>
      <c r="E82" s="84">
        <v>0.46486440306247501</v>
      </c>
      <c r="F82" s="84">
        <v>92.211235383180394</v>
      </c>
      <c r="G82" s="749">
        <v>2.3137059999999998</v>
      </c>
      <c r="H82" s="84">
        <v>0.97730734335414404</v>
      </c>
      <c r="I82" s="84">
        <v>3.33421747346731</v>
      </c>
      <c r="J82" s="55"/>
      <c r="L82" s="1"/>
      <c r="M82" s="1"/>
      <c r="N82" s="1"/>
      <c r="O82" s="1"/>
      <c r="P82" s="1"/>
      <c r="Q82" s="1"/>
      <c r="R82" s="1"/>
      <c r="S82" s="1"/>
      <c r="T82" s="1"/>
      <c r="U82" s="1"/>
      <c r="V82" s="1"/>
      <c r="W82" s="1"/>
      <c r="X82" s="1"/>
      <c r="Y82" s="1"/>
      <c r="Z82" s="1"/>
    </row>
    <row r="83" spans="1:26" s="15" customFormat="1" x14ac:dyDescent="0.25">
      <c r="A83" s="83" t="s">
        <v>870</v>
      </c>
      <c r="B83" s="84">
        <v>187.391135502103</v>
      </c>
      <c r="C83" s="84">
        <v>568.09255360582199</v>
      </c>
      <c r="D83" s="84">
        <v>125.090599949101</v>
      </c>
      <c r="E83" s="84">
        <v>0.36028614045059998</v>
      </c>
      <c r="F83" s="84">
        <v>49.1176555340272</v>
      </c>
      <c r="G83" s="749">
        <v>2.2930931999999999</v>
      </c>
      <c r="H83" s="84">
        <v>1.2540168298187899</v>
      </c>
      <c r="I83" s="84">
        <v>2.2976969269168599</v>
      </c>
      <c r="J83" s="55"/>
      <c r="L83" s="1"/>
      <c r="M83" s="1"/>
      <c r="N83" s="1"/>
      <c r="O83" s="1"/>
      <c r="P83" s="1"/>
      <c r="Q83" s="1"/>
      <c r="R83" s="1"/>
      <c r="S83" s="1"/>
      <c r="T83" s="1"/>
      <c r="U83" s="1"/>
      <c r="V83" s="1"/>
      <c r="W83" s="1"/>
      <c r="X83" s="1"/>
      <c r="Y83" s="1"/>
      <c r="Z83" s="1"/>
    </row>
    <row r="84" spans="1:26" s="15" customFormat="1" x14ac:dyDescent="0.25">
      <c r="A84" s="98" t="s">
        <v>270</v>
      </c>
      <c r="B84" s="88">
        <f>B83/B82-1</f>
        <v>-0.18361744852920303</v>
      </c>
      <c r="C84" s="88">
        <f t="shared" ref="C84:I84" si="7">C83/C82-1</f>
        <v>4.4058764054020205E-3</v>
      </c>
      <c r="D84" s="88">
        <f t="shared" si="7"/>
        <v>0.26800300865785354</v>
      </c>
      <c r="E84" s="88">
        <f t="shared" si="7"/>
        <v>-0.22496509072952253</v>
      </c>
      <c r="F84" s="88">
        <f t="shared" si="7"/>
        <v>-0.46733545722578607</v>
      </c>
      <c r="G84" s="88">
        <f t="shared" si="7"/>
        <v>-8.9089970808736707E-3</v>
      </c>
      <c r="H84" s="88">
        <f t="shared" si="7"/>
        <v>0.28313456186154484</v>
      </c>
      <c r="I84" s="88">
        <f t="shared" si="7"/>
        <v>-0.31087370718879792</v>
      </c>
      <c r="J84" s="55"/>
      <c r="L84" s="1"/>
      <c r="M84" s="1"/>
      <c r="N84" s="1"/>
      <c r="O84" s="1"/>
      <c r="P84" s="1"/>
      <c r="Q84" s="1"/>
      <c r="R84" s="1"/>
      <c r="S84" s="1"/>
      <c r="T84" s="1"/>
      <c r="U84" s="1"/>
      <c r="V84" s="1"/>
      <c r="W84" s="1"/>
      <c r="X84" s="1"/>
      <c r="Y84" s="1"/>
      <c r="Z84" s="1"/>
    </row>
    <row r="85" spans="1:26" s="15" customFormat="1" x14ac:dyDescent="0.25">
      <c r="A85" s="99"/>
      <c r="B85" s="90"/>
      <c r="C85" s="90"/>
      <c r="D85" s="90"/>
      <c r="E85" s="90"/>
      <c r="F85" s="90"/>
      <c r="G85" s="90"/>
      <c r="H85" s="90"/>
      <c r="I85" s="90"/>
      <c r="J85" s="55"/>
      <c r="L85" s="1"/>
      <c r="M85" s="1"/>
      <c r="N85" s="1"/>
      <c r="O85" s="1"/>
      <c r="P85" s="1"/>
      <c r="Q85" s="1"/>
      <c r="R85" s="1"/>
      <c r="S85" s="1"/>
      <c r="T85" s="1"/>
      <c r="U85" s="1"/>
      <c r="V85" s="1"/>
      <c r="W85" s="1"/>
      <c r="X85" s="1"/>
      <c r="Y85" s="1"/>
      <c r="Z85" s="1"/>
    </row>
    <row r="86" spans="1:26" s="15" customFormat="1" x14ac:dyDescent="0.25">
      <c r="A86" s="86" t="s">
        <v>891</v>
      </c>
      <c r="B86" s="55"/>
      <c r="C86" s="55"/>
      <c r="D86" s="55"/>
      <c r="E86" s="55"/>
      <c r="F86" s="55"/>
      <c r="G86" s="55"/>
      <c r="H86" s="55"/>
      <c r="I86" s="55"/>
      <c r="J86" s="55"/>
      <c r="L86" s="1"/>
      <c r="M86" s="1"/>
      <c r="N86" s="1"/>
      <c r="O86" s="1"/>
      <c r="P86" s="1"/>
      <c r="Q86" s="1"/>
      <c r="R86" s="1"/>
      <c r="S86" s="1"/>
      <c r="T86" s="1"/>
      <c r="U86" s="1"/>
      <c r="V86" s="1"/>
      <c r="W86" s="1"/>
      <c r="X86" s="1"/>
      <c r="Y86" s="1"/>
      <c r="Z86" s="1"/>
    </row>
    <row r="87" spans="1:26" s="15" customFormat="1" x14ac:dyDescent="0.25">
      <c r="A87" s="83" t="s">
        <v>871</v>
      </c>
      <c r="B87" s="751">
        <v>1558.596802404657</v>
      </c>
      <c r="C87" s="751">
        <v>3640.5990923820696</v>
      </c>
      <c r="D87" s="751">
        <v>643.86494875387757</v>
      </c>
      <c r="E87" s="751">
        <v>2.8808275517599498</v>
      </c>
      <c r="F87" s="751">
        <v>532.94958539383424</v>
      </c>
      <c r="G87" s="751">
        <v>15.567175562000001</v>
      </c>
      <c r="H87" s="751">
        <v>8.5277619427924147</v>
      </c>
      <c r="I87" s="751">
        <v>23.507439203625498</v>
      </c>
      <c r="J87" s="55"/>
      <c r="L87" s="1"/>
      <c r="M87" s="1"/>
      <c r="N87" s="1"/>
      <c r="O87" s="1"/>
      <c r="P87" s="1"/>
      <c r="Q87" s="1"/>
      <c r="R87" s="1"/>
      <c r="S87" s="1"/>
      <c r="T87" s="1"/>
      <c r="U87" s="1"/>
      <c r="V87" s="1"/>
      <c r="W87" s="1"/>
      <c r="X87" s="1"/>
      <c r="Y87" s="1"/>
      <c r="Z87" s="1"/>
    </row>
    <row r="88" spans="1:26" s="754" customFormat="1" x14ac:dyDescent="0.25">
      <c r="A88" s="83" t="s">
        <v>872</v>
      </c>
      <c r="B88" s="752">
        <v>1456.5696382795179</v>
      </c>
      <c r="C88" s="752">
        <v>3710.0987931680079</v>
      </c>
      <c r="D88" s="752">
        <v>651.77527609891024</v>
      </c>
      <c r="E88" s="752">
        <v>2.6923735197684002</v>
      </c>
      <c r="F88" s="752">
        <v>482.06870998403247</v>
      </c>
      <c r="G88" s="752">
        <v>16.830155300000001</v>
      </c>
      <c r="H88" s="752">
        <v>5.8697331126938668</v>
      </c>
      <c r="I88" s="752">
        <v>22.976178820230817</v>
      </c>
      <c r="J88" s="753"/>
      <c r="L88" s="755"/>
      <c r="M88" s="755"/>
      <c r="N88" s="755"/>
      <c r="O88" s="755"/>
      <c r="P88" s="755"/>
      <c r="Q88" s="755"/>
      <c r="R88" s="755"/>
      <c r="S88" s="755"/>
      <c r="T88" s="755"/>
      <c r="U88" s="755"/>
      <c r="V88" s="755"/>
      <c r="W88" s="755"/>
      <c r="X88" s="755"/>
      <c r="Y88" s="755"/>
      <c r="Z88" s="755"/>
    </row>
    <row r="89" spans="1:26" s="15" customFormat="1" x14ac:dyDescent="0.25">
      <c r="A89" s="87" t="s">
        <v>270</v>
      </c>
      <c r="B89" s="88">
        <f>B88/B87-1</f>
        <v>-6.5460909433233794E-2</v>
      </c>
      <c r="C89" s="88">
        <f>C88/C87-1</f>
        <v>1.9090182418428414E-2</v>
      </c>
      <c r="D89" s="88">
        <f>D88/D87-1</f>
        <v>1.2285693390115648E-2</v>
      </c>
      <c r="E89" s="88">
        <f t="shared" ref="E89:I89" si="8">E88/E87-1</f>
        <v>-6.5416630674897447E-2</v>
      </c>
      <c r="F89" s="88">
        <f t="shared" si="8"/>
        <v>-9.547033491395307E-2</v>
      </c>
      <c r="G89" s="88">
        <f t="shared" si="8"/>
        <v>8.1130949732652669E-2</v>
      </c>
      <c r="H89" s="88">
        <f t="shared" si="8"/>
        <v>-0.31169125591563784</v>
      </c>
      <c r="I89" s="88">
        <f t="shared" si="8"/>
        <v>-2.2599670631616275E-2</v>
      </c>
      <c r="J89" s="55"/>
      <c r="L89" s="1"/>
      <c r="M89" s="1"/>
      <c r="N89" s="1"/>
      <c r="O89" s="1"/>
      <c r="P89" s="1"/>
      <c r="Q89" s="1"/>
      <c r="R89" s="1"/>
      <c r="S89" s="1"/>
      <c r="T89" s="1"/>
      <c r="U89" s="1"/>
      <c r="V89" s="1"/>
      <c r="W89" s="1"/>
      <c r="X89" s="1"/>
      <c r="Y89" s="1"/>
      <c r="Z89" s="1"/>
    </row>
    <row r="90" spans="1:26" s="15" customFormat="1" x14ac:dyDescent="0.25">
      <c r="A90" s="99"/>
      <c r="B90" s="90"/>
      <c r="C90" s="90"/>
      <c r="D90" s="90"/>
      <c r="E90" s="90"/>
      <c r="F90" s="90"/>
      <c r="G90" s="90"/>
      <c r="H90" s="90"/>
      <c r="I90" s="90"/>
      <c r="J90" s="55"/>
      <c r="L90" s="1"/>
      <c r="M90" s="1"/>
      <c r="N90" s="1"/>
      <c r="O90" s="1"/>
      <c r="P90" s="1"/>
      <c r="Q90" s="1"/>
      <c r="R90" s="1"/>
      <c r="S90" s="1"/>
      <c r="T90" s="1"/>
      <c r="U90" s="1"/>
      <c r="V90" s="1"/>
      <c r="W90" s="1"/>
      <c r="X90" s="1"/>
      <c r="Y90" s="1"/>
      <c r="Z90" s="1"/>
    </row>
    <row r="91" spans="1:26" s="15" customFormat="1" x14ac:dyDescent="0.25">
      <c r="A91" s="89"/>
      <c r="B91" s="100"/>
      <c r="C91" s="100"/>
      <c r="D91" s="100"/>
      <c r="E91" s="100"/>
      <c r="F91" s="100"/>
      <c r="G91" s="100"/>
      <c r="H91" s="100"/>
      <c r="I91" s="100"/>
      <c r="J91" s="55"/>
      <c r="L91" s="1"/>
      <c r="M91" s="1"/>
      <c r="N91" s="1"/>
      <c r="O91" s="1"/>
      <c r="P91" s="1"/>
      <c r="Q91" s="1"/>
      <c r="R91" s="1"/>
      <c r="S91" s="1"/>
      <c r="T91" s="1"/>
      <c r="U91" s="1"/>
      <c r="V91" s="1"/>
      <c r="W91" s="1"/>
      <c r="X91" s="1"/>
      <c r="Y91" s="1"/>
      <c r="Z91" s="1"/>
    </row>
    <row r="92" spans="1:26" s="15" customFormat="1" x14ac:dyDescent="0.25">
      <c r="A92" s="86" t="s">
        <v>701</v>
      </c>
      <c r="B92" s="55"/>
      <c r="C92" s="55"/>
      <c r="D92" s="55"/>
      <c r="E92" s="55"/>
      <c r="F92" s="55"/>
      <c r="G92" s="55"/>
      <c r="H92" s="55"/>
      <c r="I92" s="55"/>
      <c r="J92" s="55"/>
      <c r="L92" s="1"/>
      <c r="M92" s="1"/>
      <c r="N92" s="1"/>
      <c r="O92" s="1"/>
      <c r="P92" s="1"/>
      <c r="Q92" s="1"/>
      <c r="R92" s="1"/>
      <c r="S92" s="1"/>
      <c r="T92" s="1"/>
      <c r="U92" s="1"/>
      <c r="V92" s="1"/>
      <c r="W92" s="1"/>
      <c r="X92" s="1"/>
      <c r="Y92" s="1"/>
      <c r="Z92" s="1"/>
    </row>
    <row r="93" spans="1:26" s="15" customFormat="1" x14ac:dyDescent="0.25">
      <c r="A93" s="83" t="s">
        <v>865</v>
      </c>
      <c r="B93" s="84">
        <v>203.23361058946199</v>
      </c>
      <c r="C93" s="84">
        <v>510.75902810129099</v>
      </c>
      <c r="D93" s="84">
        <v>96.519087855212305</v>
      </c>
      <c r="E93" s="84">
        <v>0.47714083494187498</v>
      </c>
      <c r="F93" s="84">
        <v>38.793537458429597</v>
      </c>
      <c r="G93" s="84">
        <v>2.6448632000000001</v>
      </c>
      <c r="H93" s="84">
        <v>0.35334208981249599</v>
      </c>
      <c r="I93" s="84">
        <v>2.9043633146824099</v>
      </c>
      <c r="J93" s="55"/>
      <c r="L93" s="1"/>
      <c r="M93" s="1"/>
      <c r="N93" s="1"/>
      <c r="O93" s="1"/>
      <c r="P93" s="1"/>
      <c r="Q93" s="1"/>
      <c r="R93" s="1"/>
      <c r="S93" s="1"/>
      <c r="T93" s="1"/>
      <c r="U93" s="1"/>
      <c r="V93" s="1"/>
      <c r="W93" s="1"/>
      <c r="X93" s="1"/>
      <c r="Y93" s="1"/>
      <c r="Z93" s="1"/>
    </row>
    <row r="94" spans="1:26" s="15" customFormat="1" x14ac:dyDescent="0.25">
      <c r="A94" s="83" t="s">
        <v>870</v>
      </c>
      <c r="B94" s="84">
        <v>187.391135502103</v>
      </c>
      <c r="C94" s="84">
        <v>568.09255360582199</v>
      </c>
      <c r="D94" s="84">
        <v>125.090599949101</v>
      </c>
      <c r="E94" s="84">
        <v>0.36028614045059998</v>
      </c>
      <c r="F94" s="84">
        <v>49.1176555340272</v>
      </c>
      <c r="G94" s="84">
        <v>2.2930931999999999</v>
      </c>
      <c r="H94" s="84">
        <v>1.2540168298187899</v>
      </c>
      <c r="I94" s="84">
        <v>2.2976969269168599</v>
      </c>
      <c r="J94" s="55"/>
      <c r="L94" s="1"/>
      <c r="M94" s="1"/>
      <c r="N94" s="1"/>
      <c r="O94" s="1"/>
      <c r="P94" s="1"/>
      <c r="Q94" s="1"/>
      <c r="R94" s="1"/>
      <c r="S94" s="1"/>
      <c r="T94" s="1"/>
      <c r="U94" s="1"/>
      <c r="V94" s="1"/>
      <c r="W94" s="1"/>
      <c r="X94" s="1"/>
      <c r="Y94" s="1"/>
      <c r="Z94" s="1"/>
    </row>
    <row r="95" spans="1:26" x14ac:dyDescent="0.25">
      <c r="A95" s="101" t="s">
        <v>270</v>
      </c>
      <c r="B95" s="102">
        <f>B94/B93-1</f>
        <v>-7.7952042683339773E-2</v>
      </c>
      <c r="C95" s="102">
        <f t="shared" ref="C95:I95" si="9">C94/C93-1</f>
        <v>0.11225161446027521</v>
      </c>
      <c r="D95" s="102">
        <f t="shared" si="9"/>
        <v>0.29601929244035796</v>
      </c>
      <c r="E95" s="102">
        <f t="shared" si="9"/>
        <v>-0.24490608628270139</v>
      </c>
      <c r="F95" s="102">
        <f t="shared" si="9"/>
        <v>0.26612984409222107</v>
      </c>
      <c r="G95" s="102">
        <f t="shared" si="9"/>
        <v>-0.13300120777513191</v>
      </c>
      <c r="H95" s="102">
        <f t="shared" si="9"/>
        <v>2.5490162818820843</v>
      </c>
      <c r="I95" s="102">
        <f t="shared" si="9"/>
        <v>-0.20888102555857013</v>
      </c>
      <c r="J95" s="8"/>
    </row>
    <row r="98" spans="1:26" s="15" customFormat="1" x14ac:dyDescent="0.25">
      <c r="A98" s="1027" t="s">
        <v>702</v>
      </c>
      <c r="B98" s="1027"/>
      <c r="C98" s="1027"/>
      <c r="D98" s="1027"/>
      <c r="E98" s="1027"/>
      <c r="F98" s="1027"/>
      <c r="G98" s="1027"/>
      <c r="H98" s="1027"/>
      <c r="I98" s="1027"/>
      <c r="L98" s="1"/>
      <c r="M98" s="1"/>
      <c r="N98" s="1"/>
      <c r="O98" s="1"/>
      <c r="P98" s="1"/>
      <c r="Q98" s="1"/>
      <c r="R98" s="1"/>
      <c r="S98" s="1"/>
      <c r="T98" s="1"/>
      <c r="U98" s="1"/>
      <c r="V98" s="1"/>
      <c r="W98" s="1"/>
      <c r="X98" s="1"/>
      <c r="Y98" s="1"/>
      <c r="Z98" s="1"/>
    </row>
    <row r="114" spans="1:11" ht="147" customHeight="1" x14ac:dyDescent="0.25">
      <c r="A114" s="1028" t="s">
        <v>892</v>
      </c>
      <c r="B114" s="1028"/>
      <c r="C114" s="1028"/>
      <c r="D114" s="1028"/>
      <c r="E114" s="1028"/>
      <c r="F114" s="1028"/>
      <c r="G114" s="1028"/>
      <c r="H114" s="1028"/>
      <c r="I114" s="1028"/>
      <c r="J114" s="103"/>
      <c r="K114" s="103"/>
    </row>
  </sheetData>
  <mergeCells count="3">
    <mergeCell ref="A43:K43"/>
    <mergeCell ref="A98:I98"/>
    <mergeCell ref="A114:I114"/>
  </mergeCells>
  <printOptions horizontalCentered="1" verticalCentered="1"/>
  <pageMargins left="0" right="0" top="0" bottom="0" header="0.31496062992125984" footer="0.31496062992125984"/>
  <pageSetup paperSize="9" scale="4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E8FAF-322E-4F18-9C43-F58AC77117CB}">
  <sheetPr codeName="Hoja10">
    <tabColor rgb="FF002060"/>
    <pageSetUpPr fitToPage="1"/>
  </sheetPr>
  <dimension ref="A1:Y50"/>
  <sheetViews>
    <sheetView showGridLines="0" view="pageBreakPreview" zoomScaleNormal="100" zoomScaleSheetLayoutView="100" workbookViewId="0"/>
  </sheetViews>
  <sheetFormatPr baseColWidth="10" defaultColWidth="28.7109375" defaultRowHeight="12" x14ac:dyDescent="0.2"/>
  <cols>
    <col min="1" max="1" width="26.5703125" style="2" customWidth="1"/>
    <col min="2" max="2" width="7.7109375" style="2" customWidth="1"/>
    <col min="3" max="7" width="8" style="2" customWidth="1"/>
    <col min="8" max="18" width="7.7109375" style="2" customWidth="1"/>
    <col min="19" max="19" width="9.7109375" style="2" customWidth="1"/>
    <col min="20" max="20" width="10.28515625" style="2" customWidth="1"/>
    <col min="21" max="21" width="2.28515625" style="3" customWidth="1"/>
    <col min="22" max="22" width="7.7109375" style="3" customWidth="1"/>
    <col min="23" max="23" width="10.5703125" style="3" customWidth="1"/>
    <col min="24" max="24" width="13.7109375" style="3" customWidth="1"/>
    <col min="25" max="251" width="28.7109375" style="3"/>
    <col min="252" max="253" width="0" style="3" hidden="1" customWidth="1"/>
    <col min="254" max="269" width="7.7109375" style="3" customWidth="1"/>
    <col min="270" max="270" width="8.7109375" style="3" customWidth="1"/>
    <col min="271" max="272" width="7.7109375" style="3" customWidth="1"/>
    <col min="273" max="273" width="5.42578125" style="3" customWidth="1"/>
    <col min="274" max="274" width="5.7109375" style="3" customWidth="1"/>
    <col min="275" max="275" width="9.7109375" style="3" customWidth="1"/>
    <col min="276" max="278" width="7.7109375" style="3" customWidth="1"/>
    <col min="279" max="279" width="10.5703125" style="3" customWidth="1"/>
    <col min="280" max="280" width="13.7109375" style="3" customWidth="1"/>
    <col min="281" max="507" width="28.7109375" style="3"/>
    <col min="508" max="509" width="0" style="3" hidden="1" customWidth="1"/>
    <col min="510" max="525" width="7.7109375" style="3" customWidth="1"/>
    <col min="526" max="526" width="8.7109375" style="3" customWidth="1"/>
    <col min="527" max="528" width="7.7109375" style="3" customWidth="1"/>
    <col min="529" max="529" width="5.42578125" style="3" customWidth="1"/>
    <col min="530" max="530" width="5.7109375" style="3" customWidth="1"/>
    <col min="531" max="531" width="9.7109375" style="3" customWidth="1"/>
    <col min="532" max="534" width="7.7109375" style="3" customWidth="1"/>
    <col min="535" max="535" width="10.5703125" style="3" customWidth="1"/>
    <col min="536" max="536" width="13.7109375" style="3" customWidth="1"/>
    <col min="537" max="763" width="28.7109375" style="3"/>
    <col min="764" max="765" width="0" style="3" hidden="1" customWidth="1"/>
    <col min="766" max="781" width="7.7109375" style="3" customWidth="1"/>
    <col min="782" max="782" width="8.7109375" style="3" customWidth="1"/>
    <col min="783" max="784" width="7.7109375" style="3" customWidth="1"/>
    <col min="785" max="785" width="5.42578125" style="3" customWidth="1"/>
    <col min="786" max="786" width="5.7109375" style="3" customWidth="1"/>
    <col min="787" max="787" width="9.7109375" style="3" customWidth="1"/>
    <col min="788" max="790" width="7.7109375" style="3" customWidth="1"/>
    <col min="791" max="791" width="10.5703125" style="3" customWidth="1"/>
    <col min="792" max="792" width="13.7109375" style="3" customWidth="1"/>
    <col min="793" max="1019" width="28.7109375" style="3"/>
    <col min="1020" max="1021" width="0" style="3" hidden="1" customWidth="1"/>
    <col min="1022" max="1037" width="7.7109375" style="3" customWidth="1"/>
    <col min="1038" max="1038" width="8.7109375" style="3" customWidth="1"/>
    <col min="1039" max="1040" width="7.7109375" style="3" customWidth="1"/>
    <col min="1041" max="1041" width="5.42578125" style="3" customWidth="1"/>
    <col min="1042" max="1042" width="5.7109375" style="3" customWidth="1"/>
    <col min="1043" max="1043" width="9.7109375" style="3" customWidth="1"/>
    <col min="1044" max="1046" width="7.7109375" style="3" customWidth="1"/>
    <col min="1047" max="1047" width="10.5703125" style="3" customWidth="1"/>
    <col min="1048" max="1048" width="13.7109375" style="3" customWidth="1"/>
    <col min="1049" max="1275" width="28.7109375" style="3"/>
    <col min="1276" max="1277" width="0" style="3" hidden="1" customWidth="1"/>
    <col min="1278" max="1293" width="7.7109375" style="3" customWidth="1"/>
    <col min="1294" max="1294" width="8.7109375" style="3" customWidth="1"/>
    <col min="1295" max="1296" width="7.7109375" style="3" customWidth="1"/>
    <col min="1297" max="1297" width="5.42578125" style="3" customWidth="1"/>
    <col min="1298" max="1298" width="5.7109375" style="3" customWidth="1"/>
    <col min="1299" max="1299" width="9.7109375" style="3" customWidth="1"/>
    <col min="1300" max="1302" width="7.7109375" style="3" customWidth="1"/>
    <col min="1303" max="1303" width="10.5703125" style="3" customWidth="1"/>
    <col min="1304" max="1304" width="13.7109375" style="3" customWidth="1"/>
    <col min="1305" max="1531" width="28.7109375" style="3"/>
    <col min="1532" max="1533" width="0" style="3" hidden="1" customWidth="1"/>
    <col min="1534" max="1549" width="7.7109375" style="3" customWidth="1"/>
    <col min="1550" max="1550" width="8.7109375" style="3" customWidth="1"/>
    <col min="1551" max="1552" width="7.7109375" style="3" customWidth="1"/>
    <col min="1553" max="1553" width="5.42578125" style="3" customWidth="1"/>
    <col min="1554" max="1554" width="5.7109375" style="3" customWidth="1"/>
    <col min="1555" max="1555" width="9.7109375" style="3" customWidth="1"/>
    <col min="1556" max="1558" width="7.7109375" style="3" customWidth="1"/>
    <col min="1559" max="1559" width="10.5703125" style="3" customWidth="1"/>
    <col min="1560" max="1560" width="13.7109375" style="3" customWidth="1"/>
    <col min="1561" max="1787" width="28.7109375" style="3"/>
    <col min="1788" max="1789" width="0" style="3" hidden="1" customWidth="1"/>
    <col min="1790" max="1805" width="7.7109375" style="3" customWidth="1"/>
    <col min="1806" max="1806" width="8.7109375" style="3" customWidth="1"/>
    <col min="1807" max="1808" width="7.7109375" style="3" customWidth="1"/>
    <col min="1809" max="1809" width="5.42578125" style="3" customWidth="1"/>
    <col min="1810" max="1810" width="5.7109375" style="3" customWidth="1"/>
    <col min="1811" max="1811" width="9.7109375" style="3" customWidth="1"/>
    <col min="1812" max="1814" width="7.7109375" style="3" customWidth="1"/>
    <col min="1815" max="1815" width="10.5703125" style="3" customWidth="1"/>
    <col min="1816" max="1816" width="13.7109375" style="3" customWidth="1"/>
    <col min="1817" max="2043" width="28.7109375" style="3"/>
    <col min="2044" max="2045" width="0" style="3" hidden="1" customWidth="1"/>
    <col min="2046" max="2061" width="7.7109375" style="3" customWidth="1"/>
    <col min="2062" max="2062" width="8.7109375" style="3" customWidth="1"/>
    <col min="2063" max="2064" width="7.7109375" style="3" customWidth="1"/>
    <col min="2065" max="2065" width="5.42578125" style="3" customWidth="1"/>
    <col min="2066" max="2066" width="5.7109375" style="3" customWidth="1"/>
    <col min="2067" max="2067" width="9.7109375" style="3" customWidth="1"/>
    <col min="2068" max="2070" width="7.7109375" style="3" customWidth="1"/>
    <col min="2071" max="2071" width="10.5703125" style="3" customWidth="1"/>
    <col min="2072" max="2072" width="13.7109375" style="3" customWidth="1"/>
    <col min="2073" max="2299" width="28.7109375" style="3"/>
    <col min="2300" max="2301" width="0" style="3" hidden="1" customWidth="1"/>
    <col min="2302" max="2317" width="7.7109375" style="3" customWidth="1"/>
    <col min="2318" max="2318" width="8.7109375" style="3" customWidth="1"/>
    <col min="2319" max="2320" width="7.7109375" style="3" customWidth="1"/>
    <col min="2321" max="2321" width="5.42578125" style="3" customWidth="1"/>
    <col min="2322" max="2322" width="5.7109375" style="3" customWidth="1"/>
    <col min="2323" max="2323" width="9.7109375" style="3" customWidth="1"/>
    <col min="2324" max="2326" width="7.7109375" style="3" customWidth="1"/>
    <col min="2327" max="2327" width="10.5703125" style="3" customWidth="1"/>
    <col min="2328" max="2328" width="13.7109375" style="3" customWidth="1"/>
    <col min="2329" max="2555" width="28.7109375" style="3"/>
    <col min="2556" max="2557" width="0" style="3" hidden="1" customWidth="1"/>
    <col min="2558" max="2573" width="7.7109375" style="3" customWidth="1"/>
    <col min="2574" max="2574" width="8.7109375" style="3" customWidth="1"/>
    <col min="2575" max="2576" width="7.7109375" style="3" customWidth="1"/>
    <col min="2577" max="2577" width="5.42578125" style="3" customWidth="1"/>
    <col min="2578" max="2578" width="5.7109375" style="3" customWidth="1"/>
    <col min="2579" max="2579" width="9.7109375" style="3" customWidth="1"/>
    <col min="2580" max="2582" width="7.7109375" style="3" customWidth="1"/>
    <col min="2583" max="2583" width="10.5703125" style="3" customWidth="1"/>
    <col min="2584" max="2584" width="13.7109375" style="3" customWidth="1"/>
    <col min="2585" max="2811" width="28.7109375" style="3"/>
    <col min="2812" max="2813" width="0" style="3" hidden="1" customWidth="1"/>
    <col min="2814" max="2829" width="7.7109375" style="3" customWidth="1"/>
    <col min="2830" max="2830" width="8.7109375" style="3" customWidth="1"/>
    <col min="2831" max="2832" width="7.7109375" style="3" customWidth="1"/>
    <col min="2833" max="2833" width="5.42578125" style="3" customWidth="1"/>
    <col min="2834" max="2834" width="5.7109375" style="3" customWidth="1"/>
    <col min="2835" max="2835" width="9.7109375" style="3" customWidth="1"/>
    <col min="2836" max="2838" width="7.7109375" style="3" customWidth="1"/>
    <col min="2839" max="2839" width="10.5703125" style="3" customWidth="1"/>
    <col min="2840" max="2840" width="13.7109375" style="3" customWidth="1"/>
    <col min="2841" max="3067" width="28.7109375" style="3"/>
    <col min="3068" max="3069" width="0" style="3" hidden="1" customWidth="1"/>
    <col min="3070" max="3085" width="7.7109375" style="3" customWidth="1"/>
    <col min="3086" max="3086" width="8.7109375" style="3" customWidth="1"/>
    <col min="3087" max="3088" width="7.7109375" style="3" customWidth="1"/>
    <col min="3089" max="3089" width="5.42578125" style="3" customWidth="1"/>
    <col min="3090" max="3090" width="5.7109375" style="3" customWidth="1"/>
    <col min="3091" max="3091" width="9.7109375" style="3" customWidth="1"/>
    <col min="3092" max="3094" width="7.7109375" style="3" customWidth="1"/>
    <col min="3095" max="3095" width="10.5703125" style="3" customWidth="1"/>
    <col min="3096" max="3096" width="13.7109375" style="3" customWidth="1"/>
    <col min="3097" max="3323" width="28.7109375" style="3"/>
    <col min="3324" max="3325" width="0" style="3" hidden="1" customWidth="1"/>
    <col min="3326" max="3341" width="7.7109375" style="3" customWidth="1"/>
    <col min="3342" max="3342" width="8.7109375" style="3" customWidth="1"/>
    <col min="3343" max="3344" width="7.7109375" style="3" customWidth="1"/>
    <col min="3345" max="3345" width="5.42578125" style="3" customWidth="1"/>
    <col min="3346" max="3346" width="5.7109375" style="3" customWidth="1"/>
    <col min="3347" max="3347" width="9.7109375" style="3" customWidth="1"/>
    <col min="3348" max="3350" width="7.7109375" style="3" customWidth="1"/>
    <col min="3351" max="3351" width="10.5703125" style="3" customWidth="1"/>
    <col min="3352" max="3352" width="13.7109375" style="3" customWidth="1"/>
    <col min="3353" max="3579" width="28.7109375" style="3"/>
    <col min="3580" max="3581" width="0" style="3" hidden="1" customWidth="1"/>
    <col min="3582" max="3597" width="7.7109375" style="3" customWidth="1"/>
    <col min="3598" max="3598" width="8.7109375" style="3" customWidth="1"/>
    <col min="3599" max="3600" width="7.7109375" style="3" customWidth="1"/>
    <col min="3601" max="3601" width="5.42578125" style="3" customWidth="1"/>
    <col min="3602" max="3602" width="5.7109375" style="3" customWidth="1"/>
    <col min="3603" max="3603" width="9.7109375" style="3" customWidth="1"/>
    <col min="3604" max="3606" width="7.7109375" style="3" customWidth="1"/>
    <col min="3607" max="3607" width="10.5703125" style="3" customWidth="1"/>
    <col min="3608" max="3608" width="13.7109375" style="3" customWidth="1"/>
    <col min="3609" max="3835" width="28.7109375" style="3"/>
    <col min="3836" max="3837" width="0" style="3" hidden="1" customWidth="1"/>
    <col min="3838" max="3853" width="7.7109375" style="3" customWidth="1"/>
    <col min="3854" max="3854" width="8.7109375" style="3" customWidth="1"/>
    <col min="3855" max="3856" width="7.7109375" style="3" customWidth="1"/>
    <col min="3857" max="3857" width="5.42578125" style="3" customWidth="1"/>
    <col min="3858" max="3858" width="5.7109375" style="3" customWidth="1"/>
    <col min="3859" max="3859" width="9.7109375" style="3" customWidth="1"/>
    <col min="3860" max="3862" width="7.7109375" style="3" customWidth="1"/>
    <col min="3863" max="3863" width="10.5703125" style="3" customWidth="1"/>
    <col min="3864" max="3864" width="13.7109375" style="3" customWidth="1"/>
    <col min="3865" max="4091" width="28.7109375" style="3"/>
    <col min="4092" max="4093" width="0" style="3" hidden="1" customWidth="1"/>
    <col min="4094" max="4109" width="7.7109375" style="3" customWidth="1"/>
    <col min="4110" max="4110" width="8.7109375" style="3" customWidth="1"/>
    <col min="4111" max="4112" width="7.7109375" style="3" customWidth="1"/>
    <col min="4113" max="4113" width="5.42578125" style="3" customWidth="1"/>
    <col min="4114" max="4114" width="5.7109375" style="3" customWidth="1"/>
    <col min="4115" max="4115" width="9.7109375" style="3" customWidth="1"/>
    <col min="4116" max="4118" width="7.7109375" style="3" customWidth="1"/>
    <col min="4119" max="4119" width="10.5703125" style="3" customWidth="1"/>
    <col min="4120" max="4120" width="13.7109375" style="3" customWidth="1"/>
    <col min="4121" max="4347" width="28.7109375" style="3"/>
    <col min="4348" max="4349" width="0" style="3" hidden="1" customWidth="1"/>
    <col min="4350" max="4365" width="7.7109375" style="3" customWidth="1"/>
    <col min="4366" max="4366" width="8.7109375" style="3" customWidth="1"/>
    <col min="4367" max="4368" width="7.7109375" style="3" customWidth="1"/>
    <col min="4369" max="4369" width="5.42578125" style="3" customWidth="1"/>
    <col min="4370" max="4370" width="5.7109375" style="3" customWidth="1"/>
    <col min="4371" max="4371" width="9.7109375" style="3" customWidth="1"/>
    <col min="4372" max="4374" width="7.7109375" style="3" customWidth="1"/>
    <col min="4375" max="4375" width="10.5703125" style="3" customWidth="1"/>
    <col min="4376" max="4376" width="13.7109375" style="3" customWidth="1"/>
    <col min="4377" max="4603" width="28.7109375" style="3"/>
    <col min="4604" max="4605" width="0" style="3" hidden="1" customWidth="1"/>
    <col min="4606" max="4621" width="7.7109375" style="3" customWidth="1"/>
    <col min="4622" max="4622" width="8.7109375" style="3" customWidth="1"/>
    <col min="4623" max="4624" width="7.7109375" style="3" customWidth="1"/>
    <col min="4625" max="4625" width="5.42578125" style="3" customWidth="1"/>
    <col min="4626" max="4626" width="5.7109375" style="3" customWidth="1"/>
    <col min="4627" max="4627" width="9.7109375" style="3" customWidth="1"/>
    <col min="4628" max="4630" width="7.7109375" style="3" customWidth="1"/>
    <col min="4631" max="4631" width="10.5703125" style="3" customWidth="1"/>
    <col min="4632" max="4632" width="13.7109375" style="3" customWidth="1"/>
    <col min="4633" max="4859" width="28.7109375" style="3"/>
    <col min="4860" max="4861" width="0" style="3" hidden="1" customWidth="1"/>
    <col min="4862" max="4877" width="7.7109375" style="3" customWidth="1"/>
    <col min="4878" max="4878" width="8.7109375" style="3" customWidth="1"/>
    <col min="4879" max="4880" width="7.7109375" style="3" customWidth="1"/>
    <col min="4881" max="4881" width="5.42578125" style="3" customWidth="1"/>
    <col min="4882" max="4882" width="5.7109375" style="3" customWidth="1"/>
    <col min="4883" max="4883" width="9.7109375" style="3" customWidth="1"/>
    <col min="4884" max="4886" width="7.7109375" style="3" customWidth="1"/>
    <col min="4887" max="4887" width="10.5703125" style="3" customWidth="1"/>
    <col min="4888" max="4888" width="13.7109375" style="3" customWidth="1"/>
    <col min="4889" max="5115" width="28.7109375" style="3"/>
    <col min="5116" max="5117" width="0" style="3" hidden="1" customWidth="1"/>
    <col min="5118" max="5133" width="7.7109375" style="3" customWidth="1"/>
    <col min="5134" max="5134" width="8.7109375" style="3" customWidth="1"/>
    <col min="5135" max="5136" width="7.7109375" style="3" customWidth="1"/>
    <col min="5137" max="5137" width="5.42578125" style="3" customWidth="1"/>
    <col min="5138" max="5138" width="5.7109375" style="3" customWidth="1"/>
    <col min="5139" max="5139" width="9.7109375" style="3" customWidth="1"/>
    <col min="5140" max="5142" width="7.7109375" style="3" customWidth="1"/>
    <col min="5143" max="5143" width="10.5703125" style="3" customWidth="1"/>
    <col min="5144" max="5144" width="13.7109375" style="3" customWidth="1"/>
    <col min="5145" max="5371" width="28.7109375" style="3"/>
    <col min="5372" max="5373" width="0" style="3" hidden="1" customWidth="1"/>
    <col min="5374" max="5389" width="7.7109375" style="3" customWidth="1"/>
    <col min="5390" max="5390" width="8.7109375" style="3" customWidth="1"/>
    <col min="5391" max="5392" width="7.7109375" style="3" customWidth="1"/>
    <col min="5393" max="5393" width="5.42578125" style="3" customWidth="1"/>
    <col min="5394" max="5394" width="5.7109375" style="3" customWidth="1"/>
    <col min="5395" max="5395" width="9.7109375" style="3" customWidth="1"/>
    <col min="5396" max="5398" width="7.7109375" style="3" customWidth="1"/>
    <col min="5399" max="5399" width="10.5703125" style="3" customWidth="1"/>
    <col min="5400" max="5400" width="13.7109375" style="3" customWidth="1"/>
    <col min="5401" max="5627" width="28.7109375" style="3"/>
    <col min="5628" max="5629" width="0" style="3" hidden="1" customWidth="1"/>
    <col min="5630" max="5645" width="7.7109375" style="3" customWidth="1"/>
    <col min="5646" max="5646" width="8.7109375" style="3" customWidth="1"/>
    <col min="5647" max="5648" width="7.7109375" style="3" customWidth="1"/>
    <col min="5649" max="5649" width="5.42578125" style="3" customWidth="1"/>
    <col min="5650" max="5650" width="5.7109375" style="3" customWidth="1"/>
    <col min="5651" max="5651" width="9.7109375" style="3" customWidth="1"/>
    <col min="5652" max="5654" width="7.7109375" style="3" customWidth="1"/>
    <col min="5655" max="5655" width="10.5703125" style="3" customWidth="1"/>
    <col min="5656" max="5656" width="13.7109375" style="3" customWidth="1"/>
    <col min="5657" max="5883" width="28.7109375" style="3"/>
    <col min="5884" max="5885" width="0" style="3" hidden="1" customWidth="1"/>
    <col min="5886" max="5901" width="7.7109375" style="3" customWidth="1"/>
    <col min="5902" max="5902" width="8.7109375" style="3" customWidth="1"/>
    <col min="5903" max="5904" width="7.7109375" style="3" customWidth="1"/>
    <col min="5905" max="5905" width="5.42578125" style="3" customWidth="1"/>
    <col min="5906" max="5906" width="5.7109375" style="3" customWidth="1"/>
    <col min="5907" max="5907" width="9.7109375" style="3" customWidth="1"/>
    <col min="5908" max="5910" width="7.7109375" style="3" customWidth="1"/>
    <col min="5911" max="5911" width="10.5703125" style="3" customWidth="1"/>
    <col min="5912" max="5912" width="13.7109375" style="3" customWidth="1"/>
    <col min="5913" max="6139" width="28.7109375" style="3"/>
    <col min="6140" max="6141" width="0" style="3" hidden="1" customWidth="1"/>
    <col min="6142" max="6157" width="7.7109375" style="3" customWidth="1"/>
    <col min="6158" max="6158" width="8.7109375" style="3" customWidth="1"/>
    <col min="6159" max="6160" width="7.7109375" style="3" customWidth="1"/>
    <col min="6161" max="6161" width="5.42578125" style="3" customWidth="1"/>
    <col min="6162" max="6162" width="5.7109375" style="3" customWidth="1"/>
    <col min="6163" max="6163" width="9.7109375" style="3" customWidth="1"/>
    <col min="6164" max="6166" width="7.7109375" style="3" customWidth="1"/>
    <col min="6167" max="6167" width="10.5703125" style="3" customWidth="1"/>
    <col min="6168" max="6168" width="13.7109375" style="3" customWidth="1"/>
    <col min="6169" max="6395" width="28.7109375" style="3"/>
    <col min="6396" max="6397" width="0" style="3" hidden="1" customWidth="1"/>
    <col min="6398" max="6413" width="7.7109375" style="3" customWidth="1"/>
    <col min="6414" max="6414" width="8.7109375" style="3" customWidth="1"/>
    <col min="6415" max="6416" width="7.7109375" style="3" customWidth="1"/>
    <col min="6417" max="6417" width="5.42578125" style="3" customWidth="1"/>
    <col min="6418" max="6418" width="5.7109375" style="3" customWidth="1"/>
    <col min="6419" max="6419" width="9.7109375" style="3" customWidth="1"/>
    <col min="6420" max="6422" width="7.7109375" style="3" customWidth="1"/>
    <col min="6423" max="6423" width="10.5703125" style="3" customWidth="1"/>
    <col min="6424" max="6424" width="13.7109375" style="3" customWidth="1"/>
    <col min="6425" max="6651" width="28.7109375" style="3"/>
    <col min="6652" max="6653" width="0" style="3" hidden="1" customWidth="1"/>
    <col min="6654" max="6669" width="7.7109375" style="3" customWidth="1"/>
    <col min="6670" max="6670" width="8.7109375" style="3" customWidth="1"/>
    <col min="6671" max="6672" width="7.7109375" style="3" customWidth="1"/>
    <col min="6673" max="6673" width="5.42578125" style="3" customWidth="1"/>
    <col min="6674" max="6674" width="5.7109375" style="3" customWidth="1"/>
    <col min="6675" max="6675" width="9.7109375" style="3" customWidth="1"/>
    <col min="6676" max="6678" width="7.7109375" style="3" customWidth="1"/>
    <col min="6679" max="6679" width="10.5703125" style="3" customWidth="1"/>
    <col min="6680" max="6680" width="13.7109375" style="3" customWidth="1"/>
    <col min="6681" max="6907" width="28.7109375" style="3"/>
    <col min="6908" max="6909" width="0" style="3" hidden="1" customWidth="1"/>
    <col min="6910" max="6925" width="7.7109375" style="3" customWidth="1"/>
    <col min="6926" max="6926" width="8.7109375" style="3" customWidth="1"/>
    <col min="6927" max="6928" width="7.7109375" style="3" customWidth="1"/>
    <col min="6929" max="6929" width="5.42578125" style="3" customWidth="1"/>
    <col min="6930" max="6930" width="5.7109375" style="3" customWidth="1"/>
    <col min="6931" max="6931" width="9.7109375" style="3" customWidth="1"/>
    <col min="6932" max="6934" width="7.7109375" style="3" customWidth="1"/>
    <col min="6935" max="6935" width="10.5703125" style="3" customWidth="1"/>
    <col min="6936" max="6936" width="13.7109375" style="3" customWidth="1"/>
    <col min="6937" max="7163" width="28.7109375" style="3"/>
    <col min="7164" max="7165" width="0" style="3" hidden="1" customWidth="1"/>
    <col min="7166" max="7181" width="7.7109375" style="3" customWidth="1"/>
    <col min="7182" max="7182" width="8.7109375" style="3" customWidth="1"/>
    <col min="7183" max="7184" width="7.7109375" style="3" customWidth="1"/>
    <col min="7185" max="7185" width="5.42578125" style="3" customWidth="1"/>
    <col min="7186" max="7186" width="5.7109375" style="3" customWidth="1"/>
    <col min="7187" max="7187" width="9.7109375" style="3" customWidth="1"/>
    <col min="7188" max="7190" width="7.7109375" style="3" customWidth="1"/>
    <col min="7191" max="7191" width="10.5703125" style="3" customWidth="1"/>
    <col min="7192" max="7192" width="13.7109375" style="3" customWidth="1"/>
    <col min="7193" max="7419" width="28.7109375" style="3"/>
    <col min="7420" max="7421" width="0" style="3" hidden="1" customWidth="1"/>
    <col min="7422" max="7437" width="7.7109375" style="3" customWidth="1"/>
    <col min="7438" max="7438" width="8.7109375" style="3" customWidth="1"/>
    <col min="7439" max="7440" width="7.7109375" style="3" customWidth="1"/>
    <col min="7441" max="7441" width="5.42578125" style="3" customWidth="1"/>
    <col min="7442" max="7442" width="5.7109375" style="3" customWidth="1"/>
    <col min="7443" max="7443" width="9.7109375" style="3" customWidth="1"/>
    <col min="7444" max="7446" width="7.7109375" style="3" customWidth="1"/>
    <col min="7447" max="7447" width="10.5703125" style="3" customWidth="1"/>
    <col min="7448" max="7448" width="13.7109375" style="3" customWidth="1"/>
    <col min="7449" max="7675" width="28.7109375" style="3"/>
    <col min="7676" max="7677" width="0" style="3" hidden="1" customWidth="1"/>
    <col min="7678" max="7693" width="7.7109375" style="3" customWidth="1"/>
    <col min="7694" max="7694" width="8.7109375" style="3" customWidth="1"/>
    <col min="7695" max="7696" width="7.7109375" style="3" customWidth="1"/>
    <col min="7697" max="7697" width="5.42578125" style="3" customWidth="1"/>
    <col min="7698" max="7698" width="5.7109375" style="3" customWidth="1"/>
    <col min="7699" max="7699" width="9.7109375" style="3" customWidth="1"/>
    <col min="7700" max="7702" width="7.7109375" style="3" customWidth="1"/>
    <col min="7703" max="7703" width="10.5703125" style="3" customWidth="1"/>
    <col min="7704" max="7704" width="13.7109375" style="3" customWidth="1"/>
    <col min="7705" max="7931" width="28.7109375" style="3"/>
    <col min="7932" max="7933" width="0" style="3" hidden="1" customWidth="1"/>
    <col min="7934" max="7949" width="7.7109375" style="3" customWidth="1"/>
    <col min="7950" max="7950" width="8.7109375" style="3" customWidth="1"/>
    <col min="7951" max="7952" width="7.7109375" style="3" customWidth="1"/>
    <col min="7953" max="7953" width="5.42578125" style="3" customWidth="1"/>
    <col min="7954" max="7954" width="5.7109375" style="3" customWidth="1"/>
    <col min="7955" max="7955" width="9.7109375" style="3" customWidth="1"/>
    <col min="7956" max="7958" width="7.7109375" style="3" customWidth="1"/>
    <col min="7959" max="7959" width="10.5703125" style="3" customWidth="1"/>
    <col min="7960" max="7960" width="13.7109375" style="3" customWidth="1"/>
    <col min="7961" max="8187" width="28.7109375" style="3"/>
    <col min="8188" max="8189" width="0" style="3" hidden="1" customWidth="1"/>
    <col min="8190" max="8205" width="7.7109375" style="3" customWidth="1"/>
    <col min="8206" max="8206" width="8.7109375" style="3" customWidth="1"/>
    <col min="8207" max="8208" width="7.7109375" style="3" customWidth="1"/>
    <col min="8209" max="8209" width="5.42578125" style="3" customWidth="1"/>
    <col min="8210" max="8210" width="5.7109375" style="3" customWidth="1"/>
    <col min="8211" max="8211" width="9.7109375" style="3" customWidth="1"/>
    <col min="8212" max="8214" width="7.7109375" style="3" customWidth="1"/>
    <col min="8215" max="8215" width="10.5703125" style="3" customWidth="1"/>
    <col min="8216" max="8216" width="13.7109375" style="3" customWidth="1"/>
    <col min="8217" max="8443" width="28.7109375" style="3"/>
    <col min="8444" max="8445" width="0" style="3" hidden="1" customWidth="1"/>
    <col min="8446" max="8461" width="7.7109375" style="3" customWidth="1"/>
    <col min="8462" max="8462" width="8.7109375" style="3" customWidth="1"/>
    <col min="8463" max="8464" width="7.7109375" style="3" customWidth="1"/>
    <col min="8465" max="8465" width="5.42578125" style="3" customWidth="1"/>
    <col min="8466" max="8466" width="5.7109375" style="3" customWidth="1"/>
    <col min="8467" max="8467" width="9.7109375" style="3" customWidth="1"/>
    <col min="8468" max="8470" width="7.7109375" style="3" customWidth="1"/>
    <col min="8471" max="8471" width="10.5703125" style="3" customWidth="1"/>
    <col min="8472" max="8472" width="13.7109375" style="3" customWidth="1"/>
    <col min="8473" max="8699" width="28.7109375" style="3"/>
    <col min="8700" max="8701" width="0" style="3" hidden="1" customWidth="1"/>
    <col min="8702" max="8717" width="7.7109375" style="3" customWidth="1"/>
    <col min="8718" max="8718" width="8.7109375" style="3" customWidth="1"/>
    <col min="8719" max="8720" width="7.7109375" style="3" customWidth="1"/>
    <col min="8721" max="8721" width="5.42578125" style="3" customWidth="1"/>
    <col min="8722" max="8722" width="5.7109375" style="3" customWidth="1"/>
    <col min="8723" max="8723" width="9.7109375" style="3" customWidth="1"/>
    <col min="8724" max="8726" width="7.7109375" style="3" customWidth="1"/>
    <col min="8727" max="8727" width="10.5703125" style="3" customWidth="1"/>
    <col min="8728" max="8728" width="13.7109375" style="3" customWidth="1"/>
    <col min="8729" max="8955" width="28.7109375" style="3"/>
    <col min="8956" max="8957" width="0" style="3" hidden="1" customWidth="1"/>
    <col min="8958" max="8973" width="7.7109375" style="3" customWidth="1"/>
    <col min="8974" max="8974" width="8.7109375" style="3" customWidth="1"/>
    <col min="8975" max="8976" width="7.7109375" style="3" customWidth="1"/>
    <col min="8977" max="8977" width="5.42578125" style="3" customWidth="1"/>
    <col min="8978" max="8978" width="5.7109375" style="3" customWidth="1"/>
    <col min="8979" max="8979" width="9.7109375" style="3" customWidth="1"/>
    <col min="8980" max="8982" width="7.7109375" style="3" customWidth="1"/>
    <col min="8983" max="8983" width="10.5703125" style="3" customWidth="1"/>
    <col min="8984" max="8984" width="13.7109375" style="3" customWidth="1"/>
    <col min="8985" max="9211" width="28.7109375" style="3"/>
    <col min="9212" max="9213" width="0" style="3" hidden="1" customWidth="1"/>
    <col min="9214" max="9229" width="7.7109375" style="3" customWidth="1"/>
    <col min="9230" max="9230" width="8.7109375" style="3" customWidth="1"/>
    <col min="9231" max="9232" width="7.7109375" style="3" customWidth="1"/>
    <col min="9233" max="9233" width="5.42578125" style="3" customWidth="1"/>
    <col min="9234" max="9234" width="5.7109375" style="3" customWidth="1"/>
    <col min="9235" max="9235" width="9.7109375" style="3" customWidth="1"/>
    <col min="9236" max="9238" width="7.7109375" style="3" customWidth="1"/>
    <col min="9239" max="9239" width="10.5703125" style="3" customWidth="1"/>
    <col min="9240" max="9240" width="13.7109375" style="3" customWidth="1"/>
    <col min="9241" max="9467" width="28.7109375" style="3"/>
    <col min="9468" max="9469" width="0" style="3" hidden="1" customWidth="1"/>
    <col min="9470" max="9485" width="7.7109375" style="3" customWidth="1"/>
    <col min="9486" max="9486" width="8.7109375" style="3" customWidth="1"/>
    <col min="9487" max="9488" width="7.7109375" style="3" customWidth="1"/>
    <col min="9489" max="9489" width="5.42578125" style="3" customWidth="1"/>
    <col min="9490" max="9490" width="5.7109375" style="3" customWidth="1"/>
    <col min="9491" max="9491" width="9.7109375" style="3" customWidth="1"/>
    <col min="9492" max="9494" width="7.7109375" style="3" customWidth="1"/>
    <col min="9495" max="9495" width="10.5703125" style="3" customWidth="1"/>
    <col min="9496" max="9496" width="13.7109375" style="3" customWidth="1"/>
    <col min="9497" max="9723" width="28.7109375" style="3"/>
    <col min="9724" max="9725" width="0" style="3" hidden="1" customWidth="1"/>
    <col min="9726" max="9741" width="7.7109375" style="3" customWidth="1"/>
    <col min="9742" max="9742" width="8.7109375" style="3" customWidth="1"/>
    <col min="9743" max="9744" width="7.7109375" style="3" customWidth="1"/>
    <col min="9745" max="9745" width="5.42578125" style="3" customWidth="1"/>
    <col min="9746" max="9746" width="5.7109375" style="3" customWidth="1"/>
    <col min="9747" max="9747" width="9.7109375" style="3" customWidth="1"/>
    <col min="9748" max="9750" width="7.7109375" style="3" customWidth="1"/>
    <col min="9751" max="9751" width="10.5703125" style="3" customWidth="1"/>
    <col min="9752" max="9752" width="13.7109375" style="3" customWidth="1"/>
    <col min="9753" max="9979" width="28.7109375" style="3"/>
    <col min="9980" max="9981" width="0" style="3" hidden="1" customWidth="1"/>
    <col min="9982" max="9997" width="7.7109375" style="3" customWidth="1"/>
    <col min="9998" max="9998" width="8.7109375" style="3" customWidth="1"/>
    <col min="9999" max="10000" width="7.7109375" style="3" customWidth="1"/>
    <col min="10001" max="10001" width="5.42578125" style="3" customWidth="1"/>
    <col min="10002" max="10002" width="5.7109375" style="3" customWidth="1"/>
    <col min="10003" max="10003" width="9.7109375" style="3" customWidth="1"/>
    <col min="10004" max="10006" width="7.7109375" style="3" customWidth="1"/>
    <col min="10007" max="10007" width="10.5703125" style="3" customWidth="1"/>
    <col min="10008" max="10008" width="13.7109375" style="3" customWidth="1"/>
    <col min="10009" max="10235" width="28.7109375" style="3"/>
    <col min="10236" max="10237" width="0" style="3" hidden="1" customWidth="1"/>
    <col min="10238" max="10253" width="7.7109375" style="3" customWidth="1"/>
    <col min="10254" max="10254" width="8.7109375" style="3" customWidth="1"/>
    <col min="10255" max="10256" width="7.7109375" style="3" customWidth="1"/>
    <col min="10257" max="10257" width="5.42578125" style="3" customWidth="1"/>
    <col min="10258" max="10258" width="5.7109375" style="3" customWidth="1"/>
    <col min="10259" max="10259" width="9.7109375" style="3" customWidth="1"/>
    <col min="10260" max="10262" width="7.7109375" style="3" customWidth="1"/>
    <col min="10263" max="10263" width="10.5703125" style="3" customWidth="1"/>
    <col min="10264" max="10264" width="13.7109375" style="3" customWidth="1"/>
    <col min="10265" max="10491" width="28.7109375" style="3"/>
    <col min="10492" max="10493" width="0" style="3" hidden="1" customWidth="1"/>
    <col min="10494" max="10509" width="7.7109375" style="3" customWidth="1"/>
    <col min="10510" max="10510" width="8.7109375" style="3" customWidth="1"/>
    <col min="10511" max="10512" width="7.7109375" style="3" customWidth="1"/>
    <col min="10513" max="10513" width="5.42578125" style="3" customWidth="1"/>
    <col min="10514" max="10514" width="5.7109375" style="3" customWidth="1"/>
    <col min="10515" max="10515" width="9.7109375" style="3" customWidth="1"/>
    <col min="10516" max="10518" width="7.7109375" style="3" customWidth="1"/>
    <col min="10519" max="10519" width="10.5703125" style="3" customWidth="1"/>
    <col min="10520" max="10520" width="13.7109375" style="3" customWidth="1"/>
    <col min="10521" max="10747" width="28.7109375" style="3"/>
    <col min="10748" max="10749" width="0" style="3" hidden="1" customWidth="1"/>
    <col min="10750" max="10765" width="7.7109375" style="3" customWidth="1"/>
    <col min="10766" max="10766" width="8.7109375" style="3" customWidth="1"/>
    <col min="10767" max="10768" width="7.7109375" style="3" customWidth="1"/>
    <col min="10769" max="10769" width="5.42578125" style="3" customWidth="1"/>
    <col min="10770" max="10770" width="5.7109375" style="3" customWidth="1"/>
    <col min="10771" max="10771" width="9.7109375" style="3" customWidth="1"/>
    <col min="10772" max="10774" width="7.7109375" style="3" customWidth="1"/>
    <col min="10775" max="10775" width="10.5703125" style="3" customWidth="1"/>
    <col min="10776" max="10776" width="13.7109375" style="3" customWidth="1"/>
    <col min="10777" max="11003" width="28.7109375" style="3"/>
    <col min="11004" max="11005" width="0" style="3" hidden="1" customWidth="1"/>
    <col min="11006" max="11021" width="7.7109375" style="3" customWidth="1"/>
    <col min="11022" max="11022" width="8.7109375" style="3" customWidth="1"/>
    <col min="11023" max="11024" width="7.7109375" style="3" customWidth="1"/>
    <col min="11025" max="11025" width="5.42578125" style="3" customWidth="1"/>
    <col min="11026" max="11026" width="5.7109375" style="3" customWidth="1"/>
    <col min="11027" max="11027" width="9.7109375" style="3" customWidth="1"/>
    <col min="11028" max="11030" width="7.7109375" style="3" customWidth="1"/>
    <col min="11031" max="11031" width="10.5703125" style="3" customWidth="1"/>
    <col min="11032" max="11032" width="13.7109375" style="3" customWidth="1"/>
    <col min="11033" max="11259" width="28.7109375" style="3"/>
    <col min="11260" max="11261" width="0" style="3" hidden="1" customWidth="1"/>
    <col min="11262" max="11277" width="7.7109375" style="3" customWidth="1"/>
    <col min="11278" max="11278" width="8.7109375" style="3" customWidth="1"/>
    <col min="11279" max="11280" width="7.7109375" style="3" customWidth="1"/>
    <col min="11281" max="11281" width="5.42578125" style="3" customWidth="1"/>
    <col min="11282" max="11282" width="5.7109375" style="3" customWidth="1"/>
    <col min="11283" max="11283" width="9.7109375" style="3" customWidth="1"/>
    <col min="11284" max="11286" width="7.7109375" style="3" customWidth="1"/>
    <col min="11287" max="11287" width="10.5703125" style="3" customWidth="1"/>
    <col min="11288" max="11288" width="13.7109375" style="3" customWidth="1"/>
    <col min="11289" max="11515" width="28.7109375" style="3"/>
    <col min="11516" max="11517" width="0" style="3" hidden="1" customWidth="1"/>
    <col min="11518" max="11533" width="7.7109375" style="3" customWidth="1"/>
    <col min="11534" max="11534" width="8.7109375" style="3" customWidth="1"/>
    <col min="11535" max="11536" width="7.7109375" style="3" customWidth="1"/>
    <col min="11537" max="11537" width="5.42578125" style="3" customWidth="1"/>
    <col min="11538" max="11538" width="5.7109375" style="3" customWidth="1"/>
    <col min="11539" max="11539" width="9.7109375" style="3" customWidth="1"/>
    <col min="11540" max="11542" width="7.7109375" style="3" customWidth="1"/>
    <col min="11543" max="11543" width="10.5703125" style="3" customWidth="1"/>
    <col min="11544" max="11544" width="13.7109375" style="3" customWidth="1"/>
    <col min="11545" max="11771" width="28.7109375" style="3"/>
    <col min="11772" max="11773" width="0" style="3" hidden="1" customWidth="1"/>
    <col min="11774" max="11789" width="7.7109375" style="3" customWidth="1"/>
    <col min="11790" max="11790" width="8.7109375" style="3" customWidth="1"/>
    <col min="11791" max="11792" width="7.7109375" style="3" customWidth="1"/>
    <col min="11793" max="11793" width="5.42578125" style="3" customWidth="1"/>
    <col min="11794" max="11794" width="5.7109375" style="3" customWidth="1"/>
    <col min="11795" max="11795" width="9.7109375" style="3" customWidth="1"/>
    <col min="11796" max="11798" width="7.7109375" style="3" customWidth="1"/>
    <col min="11799" max="11799" width="10.5703125" style="3" customWidth="1"/>
    <col min="11800" max="11800" width="13.7109375" style="3" customWidth="1"/>
    <col min="11801" max="12027" width="28.7109375" style="3"/>
    <col min="12028" max="12029" width="0" style="3" hidden="1" customWidth="1"/>
    <col min="12030" max="12045" width="7.7109375" style="3" customWidth="1"/>
    <col min="12046" max="12046" width="8.7109375" style="3" customWidth="1"/>
    <col min="12047" max="12048" width="7.7109375" style="3" customWidth="1"/>
    <col min="12049" max="12049" width="5.42578125" style="3" customWidth="1"/>
    <col min="12050" max="12050" width="5.7109375" style="3" customWidth="1"/>
    <col min="12051" max="12051" width="9.7109375" style="3" customWidth="1"/>
    <col min="12052" max="12054" width="7.7109375" style="3" customWidth="1"/>
    <col min="12055" max="12055" width="10.5703125" style="3" customWidth="1"/>
    <col min="12056" max="12056" width="13.7109375" style="3" customWidth="1"/>
    <col min="12057" max="12283" width="28.7109375" style="3"/>
    <col min="12284" max="12285" width="0" style="3" hidden="1" customWidth="1"/>
    <col min="12286" max="12301" width="7.7109375" style="3" customWidth="1"/>
    <col min="12302" max="12302" width="8.7109375" style="3" customWidth="1"/>
    <col min="12303" max="12304" width="7.7109375" style="3" customWidth="1"/>
    <col min="12305" max="12305" width="5.42578125" style="3" customWidth="1"/>
    <col min="12306" max="12306" width="5.7109375" style="3" customWidth="1"/>
    <col min="12307" max="12307" width="9.7109375" style="3" customWidth="1"/>
    <col min="12308" max="12310" width="7.7109375" style="3" customWidth="1"/>
    <col min="12311" max="12311" width="10.5703125" style="3" customWidth="1"/>
    <col min="12312" max="12312" width="13.7109375" style="3" customWidth="1"/>
    <col min="12313" max="12539" width="28.7109375" style="3"/>
    <col min="12540" max="12541" width="0" style="3" hidden="1" customWidth="1"/>
    <col min="12542" max="12557" width="7.7109375" style="3" customWidth="1"/>
    <col min="12558" max="12558" width="8.7109375" style="3" customWidth="1"/>
    <col min="12559" max="12560" width="7.7109375" style="3" customWidth="1"/>
    <col min="12561" max="12561" width="5.42578125" style="3" customWidth="1"/>
    <col min="12562" max="12562" width="5.7109375" style="3" customWidth="1"/>
    <col min="12563" max="12563" width="9.7109375" style="3" customWidth="1"/>
    <col min="12564" max="12566" width="7.7109375" style="3" customWidth="1"/>
    <col min="12567" max="12567" width="10.5703125" style="3" customWidth="1"/>
    <col min="12568" max="12568" width="13.7109375" style="3" customWidth="1"/>
    <col min="12569" max="12795" width="28.7109375" style="3"/>
    <col min="12796" max="12797" width="0" style="3" hidden="1" customWidth="1"/>
    <col min="12798" max="12813" width="7.7109375" style="3" customWidth="1"/>
    <col min="12814" max="12814" width="8.7109375" style="3" customWidth="1"/>
    <col min="12815" max="12816" width="7.7109375" style="3" customWidth="1"/>
    <col min="12817" max="12817" width="5.42578125" style="3" customWidth="1"/>
    <col min="12818" max="12818" width="5.7109375" style="3" customWidth="1"/>
    <col min="12819" max="12819" width="9.7109375" style="3" customWidth="1"/>
    <col min="12820" max="12822" width="7.7109375" style="3" customWidth="1"/>
    <col min="12823" max="12823" width="10.5703125" style="3" customWidth="1"/>
    <col min="12824" max="12824" width="13.7109375" style="3" customWidth="1"/>
    <col min="12825" max="13051" width="28.7109375" style="3"/>
    <col min="13052" max="13053" width="0" style="3" hidden="1" customWidth="1"/>
    <col min="13054" max="13069" width="7.7109375" style="3" customWidth="1"/>
    <col min="13070" max="13070" width="8.7109375" style="3" customWidth="1"/>
    <col min="13071" max="13072" width="7.7109375" style="3" customWidth="1"/>
    <col min="13073" max="13073" width="5.42578125" style="3" customWidth="1"/>
    <col min="13074" max="13074" width="5.7109375" style="3" customWidth="1"/>
    <col min="13075" max="13075" width="9.7109375" style="3" customWidth="1"/>
    <col min="13076" max="13078" width="7.7109375" style="3" customWidth="1"/>
    <col min="13079" max="13079" width="10.5703125" style="3" customWidth="1"/>
    <col min="13080" max="13080" width="13.7109375" style="3" customWidth="1"/>
    <col min="13081" max="13307" width="28.7109375" style="3"/>
    <col min="13308" max="13309" width="0" style="3" hidden="1" customWidth="1"/>
    <col min="13310" max="13325" width="7.7109375" style="3" customWidth="1"/>
    <col min="13326" max="13326" width="8.7109375" style="3" customWidth="1"/>
    <col min="13327" max="13328" width="7.7109375" style="3" customWidth="1"/>
    <col min="13329" max="13329" width="5.42578125" style="3" customWidth="1"/>
    <col min="13330" max="13330" width="5.7109375" style="3" customWidth="1"/>
    <col min="13331" max="13331" width="9.7109375" style="3" customWidth="1"/>
    <col min="13332" max="13334" width="7.7109375" style="3" customWidth="1"/>
    <col min="13335" max="13335" width="10.5703125" style="3" customWidth="1"/>
    <col min="13336" max="13336" width="13.7109375" style="3" customWidth="1"/>
    <col min="13337" max="13563" width="28.7109375" style="3"/>
    <col min="13564" max="13565" width="0" style="3" hidden="1" customWidth="1"/>
    <col min="13566" max="13581" width="7.7109375" style="3" customWidth="1"/>
    <col min="13582" max="13582" width="8.7109375" style="3" customWidth="1"/>
    <col min="13583" max="13584" width="7.7109375" style="3" customWidth="1"/>
    <col min="13585" max="13585" width="5.42578125" style="3" customWidth="1"/>
    <col min="13586" max="13586" width="5.7109375" style="3" customWidth="1"/>
    <col min="13587" max="13587" width="9.7109375" style="3" customWidth="1"/>
    <col min="13588" max="13590" width="7.7109375" style="3" customWidth="1"/>
    <col min="13591" max="13591" width="10.5703125" style="3" customWidth="1"/>
    <col min="13592" max="13592" width="13.7109375" style="3" customWidth="1"/>
    <col min="13593" max="13819" width="28.7109375" style="3"/>
    <col min="13820" max="13821" width="0" style="3" hidden="1" customWidth="1"/>
    <col min="13822" max="13837" width="7.7109375" style="3" customWidth="1"/>
    <col min="13838" max="13838" width="8.7109375" style="3" customWidth="1"/>
    <col min="13839" max="13840" width="7.7109375" style="3" customWidth="1"/>
    <col min="13841" max="13841" width="5.42578125" style="3" customWidth="1"/>
    <col min="13842" max="13842" width="5.7109375" style="3" customWidth="1"/>
    <col min="13843" max="13843" width="9.7109375" style="3" customWidth="1"/>
    <col min="13844" max="13846" width="7.7109375" style="3" customWidth="1"/>
    <col min="13847" max="13847" width="10.5703125" style="3" customWidth="1"/>
    <col min="13848" max="13848" width="13.7109375" style="3" customWidth="1"/>
    <col min="13849" max="14075" width="28.7109375" style="3"/>
    <col min="14076" max="14077" width="0" style="3" hidden="1" customWidth="1"/>
    <col min="14078" max="14093" width="7.7109375" style="3" customWidth="1"/>
    <col min="14094" max="14094" width="8.7109375" style="3" customWidth="1"/>
    <col min="14095" max="14096" width="7.7109375" style="3" customWidth="1"/>
    <col min="14097" max="14097" width="5.42578125" style="3" customWidth="1"/>
    <col min="14098" max="14098" width="5.7109375" style="3" customWidth="1"/>
    <col min="14099" max="14099" width="9.7109375" style="3" customWidth="1"/>
    <col min="14100" max="14102" width="7.7109375" style="3" customWidth="1"/>
    <col min="14103" max="14103" width="10.5703125" style="3" customWidth="1"/>
    <col min="14104" max="14104" width="13.7109375" style="3" customWidth="1"/>
    <col min="14105" max="14331" width="28.7109375" style="3"/>
    <col min="14332" max="14333" width="0" style="3" hidden="1" customWidth="1"/>
    <col min="14334" max="14349" width="7.7109375" style="3" customWidth="1"/>
    <col min="14350" max="14350" width="8.7109375" style="3" customWidth="1"/>
    <col min="14351" max="14352" width="7.7109375" style="3" customWidth="1"/>
    <col min="14353" max="14353" width="5.42578125" style="3" customWidth="1"/>
    <col min="14354" max="14354" width="5.7109375" style="3" customWidth="1"/>
    <col min="14355" max="14355" width="9.7109375" style="3" customWidth="1"/>
    <col min="14356" max="14358" width="7.7109375" style="3" customWidth="1"/>
    <col min="14359" max="14359" width="10.5703125" style="3" customWidth="1"/>
    <col min="14360" max="14360" width="13.7109375" style="3" customWidth="1"/>
    <col min="14361" max="14587" width="28.7109375" style="3"/>
    <col min="14588" max="14589" width="0" style="3" hidden="1" customWidth="1"/>
    <col min="14590" max="14605" width="7.7109375" style="3" customWidth="1"/>
    <col min="14606" max="14606" width="8.7109375" style="3" customWidth="1"/>
    <col min="14607" max="14608" width="7.7109375" style="3" customWidth="1"/>
    <col min="14609" max="14609" width="5.42578125" style="3" customWidth="1"/>
    <col min="14610" max="14610" width="5.7109375" style="3" customWidth="1"/>
    <col min="14611" max="14611" width="9.7109375" style="3" customWidth="1"/>
    <col min="14612" max="14614" width="7.7109375" style="3" customWidth="1"/>
    <col min="14615" max="14615" width="10.5703125" style="3" customWidth="1"/>
    <col min="14616" max="14616" width="13.7109375" style="3" customWidth="1"/>
    <col min="14617" max="14843" width="28.7109375" style="3"/>
    <col min="14844" max="14845" width="0" style="3" hidden="1" customWidth="1"/>
    <col min="14846" max="14861" width="7.7109375" style="3" customWidth="1"/>
    <col min="14862" max="14862" width="8.7109375" style="3" customWidth="1"/>
    <col min="14863" max="14864" width="7.7109375" style="3" customWidth="1"/>
    <col min="14865" max="14865" width="5.42578125" style="3" customWidth="1"/>
    <col min="14866" max="14866" width="5.7109375" style="3" customWidth="1"/>
    <col min="14867" max="14867" width="9.7109375" style="3" customWidth="1"/>
    <col min="14868" max="14870" width="7.7109375" style="3" customWidth="1"/>
    <col min="14871" max="14871" width="10.5703125" style="3" customWidth="1"/>
    <col min="14872" max="14872" width="13.7109375" style="3" customWidth="1"/>
    <col min="14873" max="15099" width="28.7109375" style="3"/>
    <col min="15100" max="15101" width="0" style="3" hidden="1" customWidth="1"/>
    <col min="15102" max="15117" width="7.7109375" style="3" customWidth="1"/>
    <col min="15118" max="15118" width="8.7109375" style="3" customWidth="1"/>
    <col min="15119" max="15120" width="7.7109375" style="3" customWidth="1"/>
    <col min="15121" max="15121" width="5.42578125" style="3" customWidth="1"/>
    <col min="15122" max="15122" width="5.7109375" style="3" customWidth="1"/>
    <col min="15123" max="15123" width="9.7109375" style="3" customWidth="1"/>
    <col min="15124" max="15126" width="7.7109375" style="3" customWidth="1"/>
    <col min="15127" max="15127" width="10.5703125" style="3" customWidth="1"/>
    <col min="15128" max="15128" width="13.7109375" style="3" customWidth="1"/>
    <col min="15129" max="15355" width="28.7109375" style="3"/>
    <col min="15356" max="15357" width="0" style="3" hidden="1" customWidth="1"/>
    <col min="15358" max="15373" width="7.7109375" style="3" customWidth="1"/>
    <col min="15374" max="15374" width="8.7109375" style="3" customWidth="1"/>
    <col min="15375" max="15376" width="7.7109375" style="3" customWidth="1"/>
    <col min="15377" max="15377" width="5.42578125" style="3" customWidth="1"/>
    <col min="15378" max="15378" width="5.7109375" style="3" customWidth="1"/>
    <col min="15379" max="15379" width="9.7109375" style="3" customWidth="1"/>
    <col min="15380" max="15382" width="7.7109375" style="3" customWidth="1"/>
    <col min="15383" max="15383" width="10.5703125" style="3" customWidth="1"/>
    <col min="15384" max="15384" width="13.7109375" style="3" customWidth="1"/>
    <col min="15385" max="15611" width="28.7109375" style="3"/>
    <col min="15612" max="15613" width="0" style="3" hidden="1" customWidth="1"/>
    <col min="15614" max="15629" width="7.7109375" style="3" customWidth="1"/>
    <col min="15630" max="15630" width="8.7109375" style="3" customWidth="1"/>
    <col min="15631" max="15632" width="7.7109375" style="3" customWidth="1"/>
    <col min="15633" max="15633" width="5.42578125" style="3" customWidth="1"/>
    <col min="15634" max="15634" width="5.7109375" style="3" customWidth="1"/>
    <col min="15635" max="15635" width="9.7109375" style="3" customWidth="1"/>
    <col min="15636" max="15638" width="7.7109375" style="3" customWidth="1"/>
    <col min="15639" max="15639" width="10.5703125" style="3" customWidth="1"/>
    <col min="15640" max="15640" width="13.7109375" style="3" customWidth="1"/>
    <col min="15641" max="15867" width="28.7109375" style="3"/>
    <col min="15868" max="15869" width="0" style="3" hidden="1" customWidth="1"/>
    <col min="15870" max="15885" width="7.7109375" style="3" customWidth="1"/>
    <col min="15886" max="15886" width="8.7109375" style="3" customWidth="1"/>
    <col min="15887" max="15888" width="7.7109375" style="3" customWidth="1"/>
    <col min="15889" max="15889" width="5.42578125" style="3" customWidth="1"/>
    <col min="15890" max="15890" width="5.7109375" style="3" customWidth="1"/>
    <col min="15891" max="15891" width="9.7109375" style="3" customWidth="1"/>
    <col min="15892" max="15894" width="7.7109375" style="3" customWidth="1"/>
    <col min="15895" max="15895" width="10.5703125" style="3" customWidth="1"/>
    <col min="15896" max="15896" width="13.7109375" style="3" customWidth="1"/>
    <col min="15897" max="16123" width="28.7109375" style="3"/>
    <col min="16124" max="16125" width="0" style="3" hidden="1" customWidth="1"/>
    <col min="16126" max="16141" width="7.7109375" style="3" customWidth="1"/>
    <col min="16142" max="16142" width="8.7109375" style="3" customWidth="1"/>
    <col min="16143" max="16144" width="7.7109375" style="3" customWidth="1"/>
    <col min="16145" max="16145" width="5.42578125" style="3" customWidth="1"/>
    <col min="16146" max="16146" width="5.7109375" style="3" customWidth="1"/>
    <col min="16147" max="16147" width="9.7109375" style="3" customWidth="1"/>
    <col min="16148" max="16150" width="7.7109375" style="3" customWidth="1"/>
    <col min="16151" max="16151" width="10.5703125" style="3" customWidth="1"/>
    <col min="16152" max="16152" width="13.7109375" style="3" customWidth="1"/>
    <col min="16153" max="16384" width="28.7109375" style="3"/>
  </cols>
  <sheetData>
    <row r="1" spans="1:25" ht="12.75" x14ac:dyDescent="0.2">
      <c r="A1" s="104" t="s">
        <v>703</v>
      </c>
      <c r="T1" s="3"/>
    </row>
    <row r="2" spans="1:25" ht="15.75" x14ac:dyDescent="0.25">
      <c r="A2" s="75" t="s">
        <v>704</v>
      </c>
      <c r="T2" s="3"/>
    </row>
    <row r="3" spans="1:25" x14ac:dyDescent="0.2">
      <c r="T3" s="3"/>
    </row>
    <row r="4" spans="1:25" s="107" customFormat="1" ht="24" customHeight="1" x14ac:dyDescent="0.25">
      <c r="A4" s="105" t="s">
        <v>705</v>
      </c>
      <c r="B4" s="106">
        <v>2015</v>
      </c>
      <c r="C4" s="106">
        <v>2016</v>
      </c>
      <c r="D4" s="106">
        <v>2017</v>
      </c>
      <c r="E4" s="106">
        <v>2018</v>
      </c>
      <c r="F4" s="106">
        <v>2019</v>
      </c>
      <c r="G4" s="106">
        <v>2020</v>
      </c>
      <c r="H4" s="106">
        <v>2021</v>
      </c>
      <c r="I4" s="106">
        <v>2022</v>
      </c>
      <c r="J4" s="106">
        <v>2023</v>
      </c>
      <c r="K4" s="106">
        <v>2024</v>
      </c>
      <c r="L4" s="1029">
        <v>2025</v>
      </c>
      <c r="M4" s="1029"/>
      <c r="N4" s="1029"/>
      <c r="O4" s="1029"/>
      <c r="P4" s="1029"/>
      <c r="Q4" s="1029"/>
      <c r="R4" s="1030"/>
      <c r="S4" s="1031">
        <v>2025</v>
      </c>
      <c r="T4" s="106" t="s">
        <v>706</v>
      </c>
    </row>
    <row r="5" spans="1:25" ht="12.75" x14ac:dyDescent="0.2">
      <c r="A5" s="108"/>
      <c r="B5" s="109"/>
      <c r="C5" s="109"/>
      <c r="D5" s="109"/>
      <c r="E5" s="109"/>
      <c r="F5" s="109"/>
      <c r="G5" s="109"/>
      <c r="H5" s="106"/>
      <c r="I5" s="106"/>
      <c r="J5" s="106"/>
      <c r="K5" s="106"/>
      <c r="L5" s="110" t="s">
        <v>707</v>
      </c>
      <c r="M5" s="110" t="s">
        <v>788</v>
      </c>
      <c r="N5" s="110" t="s">
        <v>792</v>
      </c>
      <c r="O5" s="110" t="s">
        <v>796</v>
      </c>
      <c r="P5" s="110" t="s">
        <v>863</v>
      </c>
      <c r="Q5" s="110" t="s">
        <v>868</v>
      </c>
      <c r="R5" s="110" t="s">
        <v>893</v>
      </c>
      <c r="S5" s="1031"/>
      <c r="T5" s="109"/>
    </row>
    <row r="6" spans="1:25" ht="12.75" x14ac:dyDescent="0.2">
      <c r="A6" s="111" t="s">
        <v>708</v>
      </c>
      <c r="B6" s="113">
        <v>18949.830560808099</v>
      </c>
      <c r="C6" s="112">
        <v>21825.521895734964</v>
      </c>
      <c r="D6" s="113">
        <v>27564.080812126456</v>
      </c>
      <c r="E6" s="113">
        <v>28904.416009361135</v>
      </c>
      <c r="F6" s="113">
        <v>28350.684823899439</v>
      </c>
      <c r="G6" s="113">
        <v>26123.679105276169</v>
      </c>
      <c r="H6" s="113">
        <v>39900.752947377376</v>
      </c>
      <c r="I6" s="113">
        <v>38278.009568540059</v>
      </c>
      <c r="J6" s="113">
        <v>42397.759463426599</v>
      </c>
      <c r="K6" s="113">
        <v>47933.740642889628</v>
      </c>
      <c r="L6" s="113">
        <v>4520.80006494176</v>
      </c>
      <c r="M6" s="113">
        <v>4119.5380011750804</v>
      </c>
      <c r="N6" s="113">
        <v>4851.1573767829404</v>
      </c>
      <c r="O6" s="113">
        <v>3927.79465703808</v>
      </c>
      <c r="P6" s="113">
        <v>4210.4692017787002</v>
      </c>
      <c r="Q6" s="113">
        <v>4432.4711187704497</v>
      </c>
      <c r="R6" s="113">
        <v>4499.0341070868499</v>
      </c>
      <c r="S6" s="114">
        <f>SUM(L6:R6)</f>
        <v>30561.264527573861</v>
      </c>
      <c r="T6" s="115">
        <f>S6/$S$21</f>
        <v>0.64697214429936967</v>
      </c>
      <c r="V6" s="116"/>
      <c r="W6" s="117"/>
    </row>
    <row r="7" spans="1:25" ht="15" x14ac:dyDescent="0.25">
      <c r="A7" s="118" t="s">
        <v>709</v>
      </c>
      <c r="B7" s="120">
        <v>2302.3120998499999</v>
      </c>
      <c r="C7" s="119">
        <v>2216.6974723300004</v>
      </c>
      <c r="D7" s="120">
        <v>3368.8559341206242</v>
      </c>
      <c r="E7" s="120">
        <v>4038.7123166000001</v>
      </c>
      <c r="F7" s="120">
        <v>2975.0759458299995</v>
      </c>
      <c r="G7" s="120">
        <v>1584.22071568</v>
      </c>
      <c r="H7" s="120">
        <v>3710.7444173497797</v>
      </c>
      <c r="I7" s="120">
        <v>5904.7864427699997</v>
      </c>
      <c r="J7" s="120">
        <v>3938.8896587099998</v>
      </c>
      <c r="K7" s="120">
        <v>4001.16013501</v>
      </c>
      <c r="L7" s="120">
        <v>318.67986150000002</v>
      </c>
      <c r="M7" s="120">
        <v>379.25412896</v>
      </c>
      <c r="N7" s="120">
        <v>331.82806104000002</v>
      </c>
      <c r="O7" s="120">
        <v>183.80258585000001</v>
      </c>
      <c r="P7" s="120">
        <v>302.45983901</v>
      </c>
      <c r="Q7" s="120">
        <v>289.72245864000001</v>
      </c>
      <c r="R7" s="120">
        <v>284.03032872</v>
      </c>
      <c r="S7" s="114">
        <f t="shared" ref="S7:S18" si="0">SUM(L7:R7)</f>
        <v>2089.7772637200001</v>
      </c>
      <c r="T7" s="121">
        <f>S7/$S$21</f>
        <v>4.4239912788855071E-2</v>
      </c>
      <c r="U7"/>
      <c r="V7" s="122"/>
      <c r="W7" s="122"/>
    </row>
    <row r="8" spans="1:25" ht="12.75" x14ac:dyDescent="0.2">
      <c r="A8" s="118" t="s">
        <v>710</v>
      </c>
      <c r="B8" s="120">
        <v>1456.9481840208098</v>
      </c>
      <c r="C8" s="119">
        <v>1269.2528809688454</v>
      </c>
      <c r="D8" s="120">
        <v>1788.5044791097578</v>
      </c>
      <c r="E8" s="120">
        <v>1938.0913107577067</v>
      </c>
      <c r="F8" s="120">
        <v>1928.8144243971005</v>
      </c>
      <c r="G8" s="120">
        <v>1542.1219648466483</v>
      </c>
      <c r="H8" s="120">
        <v>2335.2618808980737</v>
      </c>
      <c r="I8" s="120">
        <v>2385.5075464597107</v>
      </c>
      <c r="J8" s="120">
        <v>1141.9692877009643</v>
      </c>
      <c r="K8" s="120">
        <v>2287.9151538198112</v>
      </c>
      <c r="L8" s="120">
        <v>233.74699950140501</v>
      </c>
      <c r="M8" s="120">
        <v>327.40024431140802</v>
      </c>
      <c r="N8" s="120">
        <v>253.508813521403</v>
      </c>
      <c r="O8" s="120">
        <v>157.77774213140199</v>
      </c>
      <c r="P8" s="120">
        <v>114.807278761445</v>
      </c>
      <c r="Q8" s="120">
        <v>285.51279093147298</v>
      </c>
      <c r="R8" s="120">
        <v>257.07540670147802</v>
      </c>
      <c r="S8" s="114">
        <f t="shared" si="0"/>
        <v>1629.8292758600139</v>
      </c>
      <c r="T8" s="121">
        <f t="shared" ref="T8:T17" si="1">S8/$S$21</f>
        <v>3.4502961763694766E-2</v>
      </c>
    </row>
    <row r="9" spans="1:25" ht="12.75" x14ac:dyDescent="0.2">
      <c r="A9" s="118" t="s">
        <v>711</v>
      </c>
      <c r="B9" s="120">
        <v>722.75178341913761</v>
      </c>
      <c r="C9" s="119">
        <v>877.92480364260894</v>
      </c>
      <c r="D9" s="120">
        <v>826.88744974230519</v>
      </c>
      <c r="E9" s="120">
        <v>762.26194427481914</v>
      </c>
      <c r="F9" s="120">
        <v>774.28455625376739</v>
      </c>
      <c r="G9" s="120">
        <v>731.13150029855365</v>
      </c>
      <c r="H9" s="120">
        <v>857.01118548560544</v>
      </c>
      <c r="I9" s="120">
        <v>1354.2156761705371</v>
      </c>
      <c r="J9" s="120">
        <v>970.67056791081325</v>
      </c>
      <c r="K9" s="120">
        <v>1228.6383591943502</v>
      </c>
      <c r="L9" s="120">
        <v>59.955858150205202</v>
      </c>
      <c r="M9" s="120">
        <v>27.8949375052668</v>
      </c>
      <c r="N9" s="120">
        <v>28.529493029901801</v>
      </c>
      <c r="O9" s="120">
        <v>31.199261056120999</v>
      </c>
      <c r="P9" s="120">
        <v>61.388652292304698</v>
      </c>
      <c r="Q9" s="120">
        <v>128.71400710186899</v>
      </c>
      <c r="R9" s="120">
        <v>190.26539396145799</v>
      </c>
      <c r="S9" s="114">
        <f t="shared" si="0"/>
        <v>527.94760309712649</v>
      </c>
      <c r="T9" s="121">
        <f>S9/$S$21</f>
        <v>1.1176481017180481E-2</v>
      </c>
    </row>
    <row r="10" spans="1:25" ht="12.75" x14ac:dyDescent="0.2">
      <c r="A10" s="118" t="s">
        <v>712</v>
      </c>
      <c r="B10" s="120">
        <v>4390.5687832700005</v>
      </c>
      <c r="C10" s="119">
        <v>4686.0392679400002</v>
      </c>
      <c r="D10" s="120">
        <v>5103.0639328999996</v>
      </c>
      <c r="E10" s="120">
        <v>5867.3235235600005</v>
      </c>
      <c r="F10" s="120">
        <v>6298.8242</v>
      </c>
      <c r="G10" s="120">
        <v>6735.3891000000012</v>
      </c>
      <c r="H10" s="120">
        <v>7868.0211000000008</v>
      </c>
      <c r="I10" s="120">
        <v>8367.7086999999992</v>
      </c>
      <c r="J10" s="120">
        <v>9168.9701999999979</v>
      </c>
      <c r="K10" s="120">
        <v>11164.244799999999</v>
      </c>
      <c r="L10" s="120">
        <v>1141.4423999999999</v>
      </c>
      <c r="M10" s="120">
        <v>801.91449999999998</v>
      </c>
      <c r="N10" s="120">
        <v>712.68439999999998</v>
      </c>
      <c r="O10" s="120">
        <v>722.27</v>
      </c>
      <c r="P10" s="120">
        <v>751.9248</v>
      </c>
      <c r="Q10" s="120">
        <v>817.6191</v>
      </c>
      <c r="R10" s="120">
        <v>1008.1044000000001</v>
      </c>
      <c r="S10" s="114">
        <f t="shared" si="0"/>
        <v>5955.9596000000001</v>
      </c>
      <c r="T10" s="121">
        <f t="shared" si="1"/>
        <v>0.1260857498319726</v>
      </c>
    </row>
    <row r="11" spans="1:25" ht="12.75" x14ac:dyDescent="0.2">
      <c r="A11" s="118" t="s">
        <v>713</v>
      </c>
      <c r="B11" s="120">
        <v>950.66641673000004</v>
      </c>
      <c r="C11" s="119">
        <v>926.43403205999994</v>
      </c>
      <c r="D11" s="123">
        <v>1088.6195671</v>
      </c>
      <c r="E11" s="123">
        <v>1374.83657644</v>
      </c>
      <c r="F11" s="123">
        <v>1614.1054000000001</v>
      </c>
      <c r="G11" s="123">
        <v>1316.1869000000002</v>
      </c>
      <c r="H11" s="120">
        <v>1515.5727999999997</v>
      </c>
      <c r="I11" s="120">
        <v>1639.1869000000002</v>
      </c>
      <c r="J11" s="120">
        <v>1777.4879000000001</v>
      </c>
      <c r="K11" s="120">
        <v>1318.5718999999999</v>
      </c>
      <c r="L11" s="120">
        <v>77.120199999999997</v>
      </c>
      <c r="M11" s="120">
        <v>137.48150000000001</v>
      </c>
      <c r="N11" s="120">
        <v>176.73740000000001</v>
      </c>
      <c r="O11" s="120">
        <v>270.47160000000002</v>
      </c>
      <c r="P11" s="120">
        <v>274.16849999999999</v>
      </c>
      <c r="Q11" s="120">
        <v>270.10300000000001</v>
      </c>
      <c r="R11" s="120">
        <v>221.34450000000001</v>
      </c>
      <c r="S11" s="114">
        <f t="shared" si="0"/>
        <v>1427.4267</v>
      </c>
      <c r="T11" s="121">
        <f t="shared" si="1"/>
        <v>3.021816430717196E-2</v>
      </c>
      <c r="W11" s="124"/>
      <c r="X11" s="124"/>
      <c r="Y11" s="124"/>
    </row>
    <row r="12" spans="1:25" ht="12.75" x14ac:dyDescent="0.2">
      <c r="A12" s="118" t="s">
        <v>714</v>
      </c>
      <c r="B12" s="120">
        <v>1331.18</v>
      </c>
      <c r="C12" s="119">
        <v>1195.7920000000001</v>
      </c>
      <c r="D12" s="120">
        <v>1272.3398000000002</v>
      </c>
      <c r="E12" s="120">
        <v>1401.9002</v>
      </c>
      <c r="F12" s="120">
        <v>1354.8879000000002</v>
      </c>
      <c r="G12" s="120">
        <v>1006.5378999999998</v>
      </c>
      <c r="H12" s="120">
        <v>1564.9597000000001</v>
      </c>
      <c r="I12" s="120">
        <v>1872.8336999999999</v>
      </c>
      <c r="J12" s="120">
        <v>1602.3822</v>
      </c>
      <c r="K12" s="120">
        <v>1636.6473000000001</v>
      </c>
      <c r="L12" s="120">
        <v>138.1284</v>
      </c>
      <c r="M12" s="120">
        <v>144.21539999999999</v>
      </c>
      <c r="N12" s="120">
        <v>140.7217</v>
      </c>
      <c r="O12" s="120">
        <v>141.7482</v>
      </c>
      <c r="P12" s="120">
        <v>148.62039999999999</v>
      </c>
      <c r="Q12" s="120">
        <v>144.05340000000001</v>
      </c>
      <c r="R12" s="120">
        <v>152.50550000000001</v>
      </c>
      <c r="S12" s="114">
        <f t="shared" si="0"/>
        <v>1009.9929999999999</v>
      </c>
      <c r="T12" s="121">
        <f t="shared" si="1"/>
        <v>2.1381227087242747E-2</v>
      </c>
      <c r="W12" s="124"/>
      <c r="X12" s="124"/>
      <c r="Y12" s="124"/>
    </row>
    <row r="13" spans="1:25" ht="15" x14ac:dyDescent="0.25">
      <c r="A13" s="118" t="s">
        <v>715</v>
      </c>
      <c r="B13" s="120">
        <v>352.98030000000006</v>
      </c>
      <c r="C13" s="119">
        <v>322.35929999999996</v>
      </c>
      <c r="D13" s="120">
        <v>343.81120000000004</v>
      </c>
      <c r="E13" s="120">
        <v>338.97039999999998</v>
      </c>
      <c r="F13" s="120">
        <v>321.73099999999999</v>
      </c>
      <c r="G13" s="120">
        <v>238.73949999999999</v>
      </c>
      <c r="H13" s="120">
        <v>279.96199999999999</v>
      </c>
      <c r="I13" s="120">
        <v>312.62270000000007</v>
      </c>
      <c r="J13" s="120">
        <v>289.55459999999994</v>
      </c>
      <c r="K13" s="120">
        <v>285.66390000000001</v>
      </c>
      <c r="L13" s="120">
        <v>19.8887</v>
      </c>
      <c r="M13" s="120">
        <v>20.459900000000001</v>
      </c>
      <c r="N13" s="120">
        <v>24.595700000000001</v>
      </c>
      <c r="O13" s="120">
        <v>21.706</v>
      </c>
      <c r="P13" s="120">
        <v>23.602499999999999</v>
      </c>
      <c r="Q13" s="120">
        <v>20.494</v>
      </c>
      <c r="R13" s="120">
        <v>19.999099999999999</v>
      </c>
      <c r="S13" s="114">
        <f t="shared" si="0"/>
        <v>150.74590000000001</v>
      </c>
      <c r="T13" s="121">
        <f t="shared" si="1"/>
        <v>3.1912422366994495E-3</v>
      </c>
      <c r="V13"/>
      <c r="W13" s="124"/>
      <c r="X13" s="124"/>
      <c r="Y13" s="124"/>
    </row>
    <row r="14" spans="1:25" ht="12.75" x14ac:dyDescent="0.2">
      <c r="A14" s="118" t="s">
        <v>716</v>
      </c>
      <c r="B14" s="120">
        <v>1405.9457</v>
      </c>
      <c r="C14" s="119">
        <v>1343.8012999999999</v>
      </c>
      <c r="D14" s="120">
        <v>1384.7514000000001</v>
      </c>
      <c r="E14" s="120">
        <v>1562.3111999999999</v>
      </c>
      <c r="F14" s="120">
        <v>1606.7089999999998</v>
      </c>
      <c r="G14" s="120">
        <v>1495.1142999999997</v>
      </c>
      <c r="H14" s="120">
        <v>1904.9823000000001</v>
      </c>
      <c r="I14" s="120">
        <v>2348.0658000000003</v>
      </c>
      <c r="J14" s="120">
        <v>1997.3895</v>
      </c>
      <c r="K14" s="120">
        <v>2191.9380999999998</v>
      </c>
      <c r="L14" s="120">
        <v>208.88200000000001</v>
      </c>
      <c r="M14" s="120">
        <v>176.29130000000001</v>
      </c>
      <c r="N14" s="120">
        <v>220.21539999999999</v>
      </c>
      <c r="O14" s="120">
        <v>196.15199999999999</v>
      </c>
      <c r="P14" s="120">
        <v>200.50389999999999</v>
      </c>
      <c r="Q14" s="120">
        <v>182.2851</v>
      </c>
      <c r="R14" s="120">
        <v>184.0275</v>
      </c>
      <c r="S14" s="114">
        <f t="shared" si="0"/>
        <v>1368.3571999999999</v>
      </c>
      <c r="T14" s="121">
        <f t="shared" si="1"/>
        <v>2.8967681983601511E-2</v>
      </c>
      <c r="V14" s="122"/>
      <c r="W14" s="124"/>
      <c r="X14" s="124"/>
      <c r="Y14" s="124"/>
    </row>
    <row r="15" spans="1:25" ht="12.75" x14ac:dyDescent="0.2">
      <c r="A15" s="111" t="s">
        <v>717</v>
      </c>
      <c r="B15" s="113">
        <v>698.46230000000003</v>
      </c>
      <c r="C15" s="112">
        <v>642.0874</v>
      </c>
      <c r="D15" s="112">
        <v>587.74400000000003</v>
      </c>
      <c r="E15" s="112">
        <v>629.21400000000006</v>
      </c>
      <c r="F15" s="112">
        <v>607.28660000000002</v>
      </c>
      <c r="G15" s="112">
        <v>446.36130000000009</v>
      </c>
      <c r="H15" s="112">
        <v>674.70120000000009</v>
      </c>
      <c r="I15" s="112">
        <v>1093.0475999999999</v>
      </c>
      <c r="J15" s="112">
        <v>1193.7030000000002</v>
      </c>
      <c r="K15" s="112">
        <v>1047.7665999999999</v>
      </c>
      <c r="L15" s="112">
        <v>81.202200000000005</v>
      </c>
      <c r="M15" s="112">
        <v>74.606200000000001</v>
      </c>
      <c r="N15" s="112">
        <v>82.916200000000003</v>
      </c>
      <c r="O15" s="112">
        <v>84.529600000000002</v>
      </c>
      <c r="P15" s="944">
        <v>74.235399999999998</v>
      </c>
      <c r="Q15" s="112">
        <v>92.945499999999996</v>
      </c>
      <c r="R15" s="112">
        <v>78.677300000000002</v>
      </c>
      <c r="S15" s="114">
        <f t="shared" si="0"/>
        <v>569.11239999999998</v>
      </c>
      <c r="T15" s="115">
        <f>S15/$S$21</f>
        <v>1.2047926532724218E-2</v>
      </c>
      <c r="V15" s="122"/>
      <c r="W15" s="124"/>
      <c r="X15" s="124"/>
      <c r="Y15" s="124"/>
    </row>
    <row r="16" spans="1:25" ht="12.75" x14ac:dyDescent="0.2">
      <c r="A16" s="118" t="s">
        <v>718</v>
      </c>
      <c r="B16" s="119">
        <v>1080.6343999999999</v>
      </c>
      <c r="C16" s="119">
        <v>1085.3510000000001</v>
      </c>
      <c r="D16" s="119">
        <v>1272.5274999999997</v>
      </c>
      <c r="E16" s="119">
        <v>1324.7054000000001</v>
      </c>
      <c r="F16" s="119">
        <v>1309.9999000000003</v>
      </c>
      <c r="G16" s="119">
        <v>926.58539999999994</v>
      </c>
      <c r="H16" s="119">
        <v>1613.0619000000002</v>
      </c>
      <c r="I16" s="119">
        <v>1722.9959000000001</v>
      </c>
      <c r="J16" s="119">
        <v>1551.2221000000002</v>
      </c>
      <c r="K16" s="119">
        <v>1996.0064999999997</v>
      </c>
      <c r="L16" s="119">
        <v>186.16329999999999</v>
      </c>
      <c r="M16" s="119">
        <v>191.8622</v>
      </c>
      <c r="N16" s="119">
        <v>202.4785</v>
      </c>
      <c r="O16" s="119">
        <v>183.1626</v>
      </c>
      <c r="P16" s="119">
        <v>175.41630000000001</v>
      </c>
      <c r="Q16" s="119">
        <v>172.8013</v>
      </c>
      <c r="R16" s="119">
        <v>197.87799999999999</v>
      </c>
      <c r="S16" s="114">
        <f t="shared" si="0"/>
        <v>1309.7621999999999</v>
      </c>
      <c r="T16" s="121">
        <f t="shared" si="1"/>
        <v>2.7727244672474616E-2</v>
      </c>
      <c r="W16" s="125"/>
      <c r="X16" s="124"/>
      <c r="Y16" s="124"/>
    </row>
    <row r="17" spans="1:25" ht="12.75" x14ac:dyDescent="0.2">
      <c r="A17" s="118" t="s">
        <v>719</v>
      </c>
      <c r="B17" s="119">
        <v>533.19579999999996</v>
      </c>
      <c r="C17" s="119">
        <v>450.20920000000001</v>
      </c>
      <c r="D17" s="119">
        <v>520.43029999999999</v>
      </c>
      <c r="E17" s="119">
        <v>590.50449999999989</v>
      </c>
      <c r="F17" s="119">
        <v>567.40030000000002</v>
      </c>
      <c r="G17" s="119">
        <v>460.96669999999995</v>
      </c>
      <c r="H17" s="119">
        <v>554.61720000000003</v>
      </c>
      <c r="I17" s="119">
        <v>648.63929999999993</v>
      </c>
      <c r="J17" s="119">
        <v>714.66710000000012</v>
      </c>
      <c r="K17" s="119">
        <v>735.18139999999994</v>
      </c>
      <c r="L17" s="119">
        <v>111.70180000000001</v>
      </c>
      <c r="M17" s="119">
        <v>53.511000000000003</v>
      </c>
      <c r="N17" s="119">
        <v>59.497100000000003</v>
      </c>
      <c r="O17" s="119">
        <v>61.351500000000001</v>
      </c>
      <c r="P17" s="119">
        <v>49.133099999999999</v>
      </c>
      <c r="Q17" s="119">
        <v>48.941800000000001</v>
      </c>
      <c r="R17" s="119">
        <v>54.725299999999997</v>
      </c>
      <c r="S17" s="114">
        <f t="shared" si="0"/>
        <v>438.86160000000001</v>
      </c>
      <c r="T17" s="121">
        <f t="shared" si="1"/>
        <v>9.2905589736470388E-3</v>
      </c>
      <c r="W17" s="124"/>
      <c r="X17" s="124"/>
      <c r="Y17" s="124"/>
    </row>
    <row r="18" spans="1:25" ht="12.75" x14ac:dyDescent="0.2">
      <c r="A18" s="118" t="s">
        <v>720</v>
      </c>
      <c r="B18" s="119">
        <v>238.56881154000018</v>
      </c>
      <c r="C18" s="119">
        <v>246.9199812699996</v>
      </c>
      <c r="D18" s="119">
        <v>282.90954476000002</v>
      </c>
      <c r="E18" s="119">
        <v>339.35635251999986</v>
      </c>
      <c r="F18" s="119">
        <v>285.34625925000068</v>
      </c>
      <c r="G18" s="119">
        <v>214.55395779999964</v>
      </c>
      <c r="H18" s="119">
        <v>334.25265631999901</v>
      </c>
      <c r="I18" s="119">
        <v>411.61083547999965</v>
      </c>
      <c r="J18" s="119">
        <v>362.87795231000018</v>
      </c>
      <c r="K18" s="119">
        <v>344.45475316000164</v>
      </c>
      <c r="L18" s="119">
        <v>30.2811948100005</v>
      </c>
      <c r="M18" s="119">
        <v>27.763496630000169</v>
      </c>
      <c r="N18" s="119">
        <v>27.004587679999901</v>
      </c>
      <c r="O18" s="119">
        <v>27.007549589999932</v>
      </c>
      <c r="P18" s="119">
        <v>26.90204403999974</v>
      </c>
      <c r="Q18" s="119">
        <v>19.333890810000121</v>
      </c>
      <c r="R18" s="119">
        <v>40.043007449999749</v>
      </c>
      <c r="S18" s="114">
        <f t="shared" si="0"/>
        <v>198.33577101000012</v>
      </c>
      <c r="T18" s="121">
        <f>S18/$S$21</f>
        <v>4.1987045053660669E-3</v>
      </c>
      <c r="W18" s="124"/>
      <c r="X18" s="124"/>
      <c r="Y18" s="124"/>
    </row>
    <row r="19" spans="1:25" ht="12.75" x14ac:dyDescent="0.2">
      <c r="A19" s="118"/>
      <c r="B19" s="127"/>
      <c r="C19" s="128"/>
      <c r="D19" s="126"/>
      <c r="E19" s="126"/>
      <c r="F19" s="126"/>
      <c r="G19" s="126"/>
      <c r="H19" s="126"/>
      <c r="I19" s="126"/>
      <c r="J19" s="126"/>
      <c r="K19" s="126"/>
      <c r="L19" s="126"/>
      <c r="M19" s="126"/>
      <c r="N19" s="126"/>
      <c r="O19" s="126"/>
      <c r="P19" s="126"/>
      <c r="Q19" s="126"/>
      <c r="R19" s="126"/>
      <c r="S19" s="9"/>
      <c r="T19" s="129"/>
      <c r="W19" s="124"/>
      <c r="X19" s="124"/>
      <c r="Y19" s="124"/>
    </row>
    <row r="20" spans="1:25" ht="12.75" x14ac:dyDescent="0.2">
      <c r="A20" s="118"/>
      <c r="B20" s="127"/>
      <c r="C20" s="127"/>
      <c r="D20" s="127"/>
      <c r="E20" s="127"/>
      <c r="F20" s="127"/>
      <c r="G20" s="127"/>
      <c r="H20" s="127"/>
      <c r="I20" s="127"/>
      <c r="J20" s="127"/>
      <c r="K20" s="127"/>
      <c r="L20" s="127"/>
      <c r="M20" s="127"/>
      <c r="N20" s="127"/>
      <c r="O20" s="127"/>
      <c r="P20" s="127"/>
      <c r="Q20" s="127"/>
      <c r="R20" s="127"/>
      <c r="S20" s="9"/>
      <c r="T20" s="130"/>
      <c r="W20" s="124"/>
      <c r="X20" s="124"/>
      <c r="Y20" s="124"/>
    </row>
    <row r="21" spans="1:25" ht="12.75" x14ac:dyDescent="0.2">
      <c r="A21" s="131" t="s">
        <v>721</v>
      </c>
      <c r="B21" s="132">
        <f t="shared" ref="B21:Q21" si="2">SUM(B6:B18)</f>
        <v>34414.045139638045</v>
      </c>
      <c r="C21" s="132">
        <f t="shared" si="2"/>
        <v>37088.390533946411</v>
      </c>
      <c r="D21" s="132">
        <f t="shared" si="2"/>
        <v>45404.52591985913</v>
      </c>
      <c r="E21" s="132">
        <f t="shared" si="2"/>
        <v>49072.603733513664</v>
      </c>
      <c r="F21" s="132">
        <f t="shared" si="2"/>
        <v>47995.15030963032</v>
      </c>
      <c r="G21" s="132">
        <f t="shared" si="2"/>
        <v>42821.588343901378</v>
      </c>
      <c r="H21" s="132">
        <f t="shared" si="2"/>
        <v>63113.901287430846</v>
      </c>
      <c r="I21" s="132">
        <f t="shared" si="2"/>
        <v>66339.2306694203</v>
      </c>
      <c r="J21" s="132">
        <f t="shared" si="2"/>
        <v>67107.543530058378</v>
      </c>
      <c r="K21" s="132">
        <f t="shared" si="2"/>
        <v>76171.929544073791</v>
      </c>
      <c r="L21" s="132">
        <f t="shared" si="2"/>
        <v>7127.9929789033704</v>
      </c>
      <c r="M21" s="132">
        <f t="shared" si="2"/>
        <v>6482.1928085817553</v>
      </c>
      <c r="N21" s="132">
        <f t="shared" si="2"/>
        <v>7111.8747320542434</v>
      </c>
      <c r="O21" s="132">
        <f t="shared" si="2"/>
        <v>6008.9732956656026</v>
      </c>
      <c r="P21" s="132">
        <f t="shared" si="2"/>
        <v>6413.6319158824481</v>
      </c>
      <c r="Q21" s="132">
        <f t="shared" si="2"/>
        <v>6904.9974662537916</v>
      </c>
      <c r="R21" s="132">
        <f>SUM(R6:R18)</f>
        <v>7187.7098439197871</v>
      </c>
      <c r="S21" s="132">
        <f>SUM(S6:S18)</f>
        <v>47237.373041260995</v>
      </c>
      <c r="T21" s="133">
        <f>SUM(T6:T18)</f>
        <v>1.0000000000000002</v>
      </c>
      <c r="W21" s="124"/>
      <c r="X21" s="124"/>
      <c r="Y21" s="124"/>
    </row>
    <row r="22" spans="1:25" ht="12.75" x14ac:dyDescent="0.2">
      <c r="A22" s="134"/>
      <c r="B22" s="135"/>
      <c r="C22" s="135"/>
      <c r="D22" s="135"/>
      <c r="E22" s="135"/>
      <c r="F22" s="135"/>
      <c r="G22" s="135"/>
      <c r="H22" s="135"/>
      <c r="I22" s="135"/>
      <c r="J22" s="135"/>
      <c r="K22" s="135"/>
      <c r="L22" s="135"/>
      <c r="M22" s="135"/>
      <c r="N22" s="135"/>
      <c r="O22" s="135"/>
      <c r="P22" s="135"/>
      <c r="Q22" s="135"/>
      <c r="R22" s="135"/>
      <c r="S22" s="136"/>
      <c r="T22" s="137"/>
      <c r="W22" s="138"/>
    </row>
    <row r="23" spans="1:25" ht="26.25" customHeight="1" x14ac:dyDescent="0.2">
      <c r="A23" s="139" t="s">
        <v>722</v>
      </c>
      <c r="B23" s="140">
        <f>B6+B15</f>
        <v>19648.292860808098</v>
      </c>
      <c r="C23" s="140">
        <f t="shared" ref="C23:M23" si="3">C6+C15</f>
        <v>22467.609295734965</v>
      </c>
      <c r="D23" s="140">
        <f t="shared" si="3"/>
        <v>28151.824812126455</v>
      </c>
      <c r="E23" s="140">
        <f t="shared" si="3"/>
        <v>29533.630009361135</v>
      </c>
      <c r="F23" s="140">
        <f t="shared" si="3"/>
        <v>28957.971423899438</v>
      </c>
      <c r="G23" s="140">
        <f t="shared" si="3"/>
        <v>26570.04040527617</v>
      </c>
      <c r="H23" s="140">
        <f t="shared" si="3"/>
        <v>40575.454147377379</v>
      </c>
      <c r="I23" s="140">
        <f t="shared" si="3"/>
        <v>39371.057168540057</v>
      </c>
      <c r="J23" s="140">
        <f t="shared" si="3"/>
        <v>43591.4624634266</v>
      </c>
      <c r="K23" s="140">
        <f t="shared" si="3"/>
        <v>48981.507242889631</v>
      </c>
      <c r="L23" s="140">
        <f>L6+L15</f>
        <v>4602.0022649417597</v>
      </c>
      <c r="M23" s="140">
        <f t="shared" si="3"/>
        <v>4194.1442011750805</v>
      </c>
      <c r="N23" s="140">
        <f>N6+N15</f>
        <v>4934.0735767829401</v>
      </c>
      <c r="O23" s="140">
        <f>O6+O15</f>
        <v>4012.3242570380798</v>
      </c>
      <c r="P23" s="140">
        <f t="shared" ref="P23:Q23" si="4">P6+P15</f>
        <v>4284.7046017786997</v>
      </c>
      <c r="Q23" s="140">
        <f t="shared" si="4"/>
        <v>4525.4166187704495</v>
      </c>
      <c r="R23" s="140">
        <f>R6+R15</f>
        <v>4577.7114070868502</v>
      </c>
      <c r="S23" s="140">
        <f>S6+S15</f>
        <v>31130.37692757386</v>
      </c>
      <c r="T23" s="323">
        <f>+S23/S21</f>
        <v>0.6590200708320938</v>
      </c>
    </row>
    <row r="24" spans="1:25" ht="12.75" x14ac:dyDescent="0.2">
      <c r="A24" s="127"/>
      <c r="B24" s="127"/>
      <c r="C24" s="127"/>
      <c r="D24" s="127"/>
      <c r="E24" s="127"/>
      <c r="F24" s="127"/>
      <c r="G24" s="127"/>
      <c r="H24" s="127"/>
      <c r="I24" s="127"/>
      <c r="J24" s="127"/>
      <c r="K24" s="127"/>
      <c r="L24" s="127"/>
      <c r="M24" s="127"/>
      <c r="N24" s="127"/>
      <c r="O24" s="127"/>
      <c r="P24" s="127"/>
      <c r="Q24" s="127"/>
      <c r="R24" s="127"/>
      <c r="S24" s="141"/>
      <c r="T24" s="141"/>
    </row>
    <row r="25" spans="1:25" ht="30" customHeight="1" x14ac:dyDescent="0.2">
      <c r="A25" s="1032" t="s">
        <v>894</v>
      </c>
      <c r="B25" s="1033"/>
      <c r="C25" s="1033"/>
      <c r="D25" s="1033"/>
      <c r="E25" s="1033"/>
      <c r="F25" s="1033"/>
      <c r="G25" s="1033"/>
      <c r="H25" s="1033"/>
      <c r="I25" s="1033"/>
      <c r="J25" s="1033"/>
      <c r="K25" s="1033"/>
      <c r="L25" s="1033"/>
      <c r="M25" s="1033"/>
      <c r="N25" s="1033"/>
      <c r="O25" s="1033"/>
      <c r="P25" s="1033"/>
      <c r="Q25" s="1033"/>
      <c r="R25" s="1033"/>
      <c r="S25" s="1033"/>
      <c r="T25" s="1033"/>
    </row>
    <row r="26" spans="1:25" ht="8.25" customHeight="1" x14ac:dyDescent="0.2">
      <c r="T26" s="3"/>
    </row>
    <row r="27" spans="1:25" customFormat="1" ht="15" x14ac:dyDescent="0.25">
      <c r="B27" s="143"/>
      <c r="C27" s="143"/>
      <c r="D27" s="143"/>
      <c r="E27" s="143"/>
      <c r="F27" s="143"/>
      <c r="G27" s="143"/>
      <c r="H27" s="143"/>
      <c r="I27" s="143"/>
      <c r="J27" s="143"/>
      <c r="K27" s="143"/>
      <c r="S27" s="122"/>
      <c r="T27" s="122"/>
      <c r="U27" s="122"/>
    </row>
    <row r="28" spans="1:25" customFormat="1" ht="15" x14ac:dyDescent="0.25">
      <c r="C28" s="122"/>
      <c r="D28" s="122"/>
      <c r="E28" s="122"/>
      <c r="F28" s="122"/>
      <c r="G28" s="122"/>
      <c r="H28" s="122"/>
      <c r="I28" s="122"/>
      <c r="J28" s="122"/>
      <c r="K28" s="122"/>
      <c r="L28" s="122"/>
      <c r="M28" s="122"/>
      <c r="N28" s="122"/>
      <c r="O28" s="122"/>
      <c r="P28" s="122"/>
      <c r="Q28" s="122"/>
      <c r="R28" s="122"/>
      <c r="S28" s="142"/>
    </row>
    <row r="29" spans="1:25" customFormat="1" ht="15" x14ac:dyDescent="0.25">
      <c r="L29" s="2"/>
      <c r="M29" s="2"/>
      <c r="N29" s="2"/>
      <c r="O29" s="2"/>
      <c r="P29" s="2"/>
      <c r="Q29" s="2"/>
      <c r="R29" s="2"/>
      <c r="S29" s="142"/>
    </row>
    <row r="30" spans="1:25" customFormat="1" ht="15" x14ac:dyDescent="0.25">
      <c r="B30" s="144"/>
      <c r="C30" s="144"/>
      <c r="D30" s="144"/>
      <c r="E30" s="144"/>
      <c r="F30" s="144"/>
      <c r="G30" s="144"/>
      <c r="H30" s="144"/>
      <c r="I30" s="144"/>
      <c r="J30" s="144"/>
      <c r="K30" s="144"/>
      <c r="L30" s="122"/>
      <c r="M30" s="122"/>
      <c r="N30" s="122"/>
      <c r="O30" s="122"/>
      <c r="P30" s="122"/>
      <c r="Q30" s="122"/>
      <c r="R30" s="122"/>
      <c r="S30" s="142"/>
    </row>
    <row r="31" spans="1:25" customFormat="1" ht="15" x14ac:dyDescent="0.25">
      <c r="C31" s="122"/>
      <c r="D31" s="122"/>
      <c r="E31" s="122"/>
      <c r="F31" s="122"/>
      <c r="G31" s="142"/>
      <c r="H31" s="142"/>
      <c r="I31" s="142"/>
      <c r="J31" s="142"/>
      <c r="K31" s="142"/>
      <c r="L31" s="122"/>
      <c r="M31" s="122"/>
      <c r="N31" s="122"/>
      <c r="O31" s="122"/>
      <c r="P31" s="122"/>
      <c r="Q31" s="122"/>
      <c r="R31" s="122"/>
      <c r="S31" s="142"/>
    </row>
    <row r="32" spans="1:25" customFormat="1" ht="15" x14ac:dyDescent="0.25">
      <c r="C32" s="122"/>
      <c r="D32" s="122"/>
      <c r="E32" s="122"/>
      <c r="F32" s="122"/>
      <c r="G32" s="142"/>
      <c r="H32" s="142"/>
      <c r="I32" s="142"/>
      <c r="J32" s="142"/>
      <c r="K32" s="142"/>
      <c r="L32" s="122"/>
      <c r="M32" s="122"/>
      <c r="N32" s="122"/>
      <c r="O32" s="122"/>
      <c r="P32" s="122"/>
      <c r="Q32" s="122"/>
      <c r="R32" s="122"/>
      <c r="S32" s="142"/>
    </row>
    <row r="33" spans="3:20" customFormat="1" ht="15" x14ac:dyDescent="0.25">
      <c r="C33" s="122"/>
      <c r="D33" s="122"/>
      <c r="E33" s="122"/>
      <c r="F33" s="122"/>
      <c r="G33" s="122"/>
      <c r="H33" s="122"/>
      <c r="I33" s="122"/>
      <c r="J33" s="122"/>
      <c r="K33" s="122"/>
      <c r="L33" s="122"/>
      <c r="M33" s="122"/>
      <c r="N33" s="122"/>
      <c r="O33" s="122"/>
      <c r="P33" s="122"/>
      <c r="Q33" s="122"/>
      <c r="R33" s="122"/>
      <c r="S33" s="142"/>
    </row>
    <row r="34" spans="3:20" customFormat="1" ht="15" x14ac:dyDescent="0.25">
      <c r="C34" s="122"/>
      <c r="D34" s="122"/>
      <c r="E34" s="122"/>
      <c r="F34" s="122"/>
      <c r="G34" s="122"/>
      <c r="H34" s="122"/>
      <c r="I34" s="122"/>
      <c r="J34" s="122"/>
      <c r="K34" s="122"/>
      <c r="L34" s="122"/>
      <c r="M34" s="122"/>
      <c r="N34" s="122"/>
      <c r="O34" s="122"/>
      <c r="P34" s="122"/>
      <c r="Q34" s="122"/>
      <c r="R34" s="122"/>
      <c r="S34" s="142"/>
    </row>
    <row r="35" spans="3:20" customFormat="1" ht="15" x14ac:dyDescent="0.25">
      <c r="S35" s="142"/>
    </row>
    <row r="36" spans="3:20" customFormat="1" ht="15" x14ac:dyDescent="0.25">
      <c r="S36" s="142"/>
    </row>
    <row r="37" spans="3:20" customFormat="1" ht="15" x14ac:dyDescent="0.25">
      <c r="S37" s="142"/>
    </row>
    <row r="38" spans="3:20" customFormat="1" ht="15" x14ac:dyDescent="0.25">
      <c r="S38" s="142"/>
    </row>
    <row r="39" spans="3:20" customFormat="1" ht="15" x14ac:dyDescent="0.25">
      <c r="S39" s="142"/>
    </row>
    <row r="40" spans="3:20" customFormat="1" ht="15" x14ac:dyDescent="0.25">
      <c r="S40" s="142"/>
    </row>
    <row r="41" spans="3:20" customFormat="1" ht="15" x14ac:dyDescent="0.25"/>
    <row r="42" spans="3:20" customFormat="1" ht="15" x14ac:dyDescent="0.25"/>
    <row r="43" spans="3:20" customFormat="1" ht="15" x14ac:dyDescent="0.25">
      <c r="S43" s="2"/>
      <c r="T43" s="2"/>
    </row>
    <row r="44" spans="3:20" customFormat="1" ht="15" x14ac:dyDescent="0.25"/>
    <row r="45" spans="3:20" customFormat="1" ht="15" x14ac:dyDescent="0.25"/>
    <row r="46" spans="3:20" customFormat="1" ht="15" x14ac:dyDescent="0.25"/>
    <row r="47" spans="3:20" customFormat="1" ht="15" x14ac:dyDescent="0.25"/>
    <row r="48" spans="3:20" customFormat="1" ht="15" x14ac:dyDescent="0.25"/>
    <row r="49" customFormat="1" ht="15" x14ac:dyDescent="0.25"/>
    <row r="50" customFormat="1" ht="15" x14ac:dyDescent="0.25"/>
  </sheetData>
  <mergeCells count="3">
    <mergeCell ref="L4:R4"/>
    <mergeCell ref="S4:S5"/>
    <mergeCell ref="A25:T25"/>
  </mergeCells>
  <printOptions horizontalCentered="1" verticalCentered="1"/>
  <pageMargins left="0" right="0" top="0" bottom="0" header="0.31496062992125984" footer="0.31496062992125984"/>
  <pageSetup paperSize="9" scale="7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D1903-74F8-4FB2-AF0A-9105B14A9A8E}">
  <sheetPr codeName="Hoja11">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2.7109375"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4" t="s">
        <v>723</v>
      </c>
    </row>
    <row r="2" spans="1:15" ht="17.25" customHeight="1" x14ac:dyDescent="0.25">
      <c r="A2" s="1034" t="s">
        <v>724</v>
      </c>
      <c r="B2" s="1034"/>
      <c r="C2" s="1034"/>
    </row>
    <row r="4" spans="1:15" x14ac:dyDescent="0.25">
      <c r="A4" s="145" t="s">
        <v>705</v>
      </c>
      <c r="B4" s="146" t="s">
        <v>872</v>
      </c>
      <c r="C4" s="147" t="s">
        <v>706</v>
      </c>
    </row>
    <row r="5" spans="1:15" ht="15.75" thickBot="1" x14ac:dyDescent="0.3">
      <c r="A5" s="148"/>
      <c r="B5" s="149"/>
      <c r="C5" s="149"/>
    </row>
    <row r="6" spans="1:15" ht="15.75" thickBot="1" x14ac:dyDescent="0.3">
      <c r="A6" s="150" t="s">
        <v>725</v>
      </c>
      <c r="B6" s="467">
        <f>SUM(B8:B16)</f>
        <v>30561.264527573887</v>
      </c>
      <c r="C6" s="151">
        <f>B6/$B$20</f>
        <v>0.98171842244878482</v>
      </c>
    </row>
    <row r="7" spans="1:15" x14ac:dyDescent="0.25">
      <c r="A7" s="127"/>
      <c r="B7" s="468"/>
      <c r="C7" s="152"/>
    </row>
    <row r="8" spans="1:15" x14ac:dyDescent="0.25">
      <c r="A8" s="118" t="s">
        <v>1</v>
      </c>
      <c r="B8" s="153">
        <v>14151.254469539999</v>
      </c>
      <c r="C8" s="154">
        <f t="shared" ref="C8:C16" si="0">B8/$B$20</f>
        <v>0.45458024817571208</v>
      </c>
      <c r="N8"/>
    </row>
    <row r="9" spans="1:15" x14ac:dyDescent="0.25">
      <c r="A9" s="118" t="s">
        <v>2</v>
      </c>
      <c r="B9" s="153">
        <v>11497.610843800001</v>
      </c>
      <c r="C9" s="154">
        <f t="shared" si="0"/>
        <v>0.3693373475865605</v>
      </c>
      <c r="N9"/>
      <c r="O9"/>
    </row>
    <row r="10" spans="1:15" x14ac:dyDescent="0.25">
      <c r="A10" s="118" t="s">
        <v>3</v>
      </c>
      <c r="B10" s="153">
        <v>1446.7929931599999</v>
      </c>
      <c r="C10" s="154">
        <f t="shared" si="0"/>
        <v>4.6475280287354814E-2</v>
      </c>
      <c r="N10"/>
      <c r="O10"/>
    </row>
    <row r="11" spans="1:15" x14ac:dyDescent="0.25">
      <c r="A11" s="118" t="s">
        <v>4</v>
      </c>
      <c r="B11" s="153">
        <v>88.353039069999994</v>
      </c>
      <c r="C11" s="154">
        <f t="shared" si="0"/>
        <v>2.838161557618046E-3</v>
      </c>
      <c r="N11"/>
      <c r="O11"/>
    </row>
    <row r="12" spans="1:15" x14ac:dyDescent="0.25">
      <c r="A12" s="118" t="s">
        <v>271</v>
      </c>
      <c r="B12" s="153">
        <v>1303.33170157</v>
      </c>
      <c r="C12" s="154">
        <f t="shared" si="0"/>
        <v>4.1866878277839525E-2</v>
      </c>
      <c r="N12"/>
      <c r="O12"/>
    </row>
    <row r="13" spans="1:15" x14ac:dyDescent="0.25">
      <c r="A13" s="118" t="s">
        <v>272</v>
      </c>
      <c r="B13" s="153">
        <v>540.74816839999994</v>
      </c>
      <c r="C13" s="154">
        <f t="shared" si="0"/>
        <v>1.7370434340004071E-2</v>
      </c>
      <c r="N13"/>
      <c r="O13"/>
    </row>
    <row r="14" spans="1:15" x14ac:dyDescent="0.25">
      <c r="A14" s="118" t="s">
        <v>5</v>
      </c>
      <c r="B14" s="153">
        <v>620.51291709772408</v>
      </c>
      <c r="C14" s="154">
        <f t="shared" si="0"/>
        <v>1.9932714548923487E-2</v>
      </c>
      <c r="N14"/>
      <c r="O14"/>
    </row>
    <row r="15" spans="1:15" x14ac:dyDescent="0.25">
      <c r="A15" s="118" t="s">
        <v>726</v>
      </c>
      <c r="B15" s="153">
        <v>906.51185869615699</v>
      </c>
      <c r="C15" s="154">
        <f t="shared" si="0"/>
        <v>2.9119848462008487E-2</v>
      </c>
      <c r="N15"/>
      <c r="O15"/>
    </row>
    <row r="16" spans="1:15" ht="15.75" thickBot="1" x14ac:dyDescent="0.3">
      <c r="A16" s="118" t="s">
        <v>720</v>
      </c>
      <c r="B16" s="155">
        <v>6.1485362400000376</v>
      </c>
      <c r="C16" s="764">
        <f t="shared" si="0"/>
        <v>1.9750921276362511E-4</v>
      </c>
      <c r="N16"/>
      <c r="O16"/>
    </row>
    <row r="17" spans="1:15" ht="15.75" thickBot="1" x14ac:dyDescent="0.3">
      <c r="A17" s="118"/>
      <c r="B17" s="97"/>
      <c r="C17" s="130"/>
      <c r="N17"/>
      <c r="O17"/>
    </row>
    <row r="18" spans="1:15" ht="15.75" thickBot="1" x14ac:dyDescent="0.3">
      <c r="A18" s="156" t="s">
        <v>717</v>
      </c>
      <c r="B18" s="157">
        <v>569.11239999999998</v>
      </c>
      <c r="C18" s="158">
        <f>B18/$B$20</f>
        <v>1.8281577551215122E-2</v>
      </c>
      <c r="N18"/>
      <c r="O18"/>
    </row>
    <row r="19" spans="1:15" x14ac:dyDescent="0.25">
      <c r="A19" s="127"/>
      <c r="B19" s="127"/>
      <c r="C19" s="137"/>
      <c r="N19"/>
      <c r="O19"/>
    </row>
    <row r="20" spans="1:15" x14ac:dyDescent="0.25">
      <c r="A20" s="131" t="s">
        <v>722</v>
      </c>
      <c r="B20" s="159">
        <f>+B18+B6</f>
        <v>31130.376927573889</v>
      </c>
      <c r="C20" s="756">
        <f>+C6+C18</f>
        <v>1</v>
      </c>
      <c r="N20"/>
    </row>
    <row r="21" spans="1:15" x14ac:dyDescent="0.25">
      <c r="A21" s="160"/>
      <c r="B21" s="161"/>
      <c r="C21" s="162"/>
      <c r="N21"/>
    </row>
    <row r="22" spans="1:15" ht="41.25" customHeight="1" x14ac:dyDescent="0.25">
      <c r="A22" s="1035" t="s">
        <v>727</v>
      </c>
      <c r="B22" s="1035"/>
      <c r="C22" s="1035"/>
      <c r="N22"/>
    </row>
    <row r="23" spans="1:15" ht="18.75" customHeight="1" x14ac:dyDescent="0.25">
      <c r="N23"/>
    </row>
    <row r="24" spans="1:15" s="107" customFormat="1" ht="18" customHeight="1" thickBot="1" x14ac:dyDescent="0.3">
      <c r="A24" s="145" t="s">
        <v>705</v>
      </c>
      <c r="B24" s="146" t="s">
        <v>872</v>
      </c>
      <c r="C24" s="147" t="s">
        <v>706</v>
      </c>
      <c r="D24" s="4"/>
      <c r="E24" s="4"/>
      <c r="F24" s="4"/>
      <c r="G24" s="4"/>
      <c r="H24" s="4"/>
      <c r="I24" s="4"/>
      <c r="J24" s="4"/>
      <c r="K24" s="4"/>
      <c r="L24" s="4"/>
      <c r="M24" s="4"/>
      <c r="N24" s="4"/>
    </row>
    <row r="25" spans="1:15" ht="15.75" thickBot="1" x14ac:dyDescent="0.3">
      <c r="A25" s="163" t="s">
        <v>728</v>
      </c>
      <c r="B25" s="164">
        <f>SUM(B26:B35)</f>
        <v>31130.376927573889</v>
      </c>
      <c r="C25" s="165">
        <f>B25/$B$37</f>
        <v>0.65902007083209446</v>
      </c>
      <c r="N25"/>
    </row>
    <row r="26" spans="1:15" x14ac:dyDescent="0.25">
      <c r="A26" s="118" t="s">
        <v>1</v>
      </c>
      <c r="B26" s="153">
        <v>14151.254469539999</v>
      </c>
      <c r="C26" s="166">
        <f>B26/$B$37</f>
        <v>0.29957750735162886</v>
      </c>
      <c r="D26" s="167"/>
      <c r="E26" s="167"/>
      <c r="N26"/>
    </row>
    <row r="27" spans="1:15" x14ac:dyDescent="0.25">
      <c r="A27" s="118" t="s">
        <v>2</v>
      </c>
      <c r="B27" s="153">
        <v>11497.610843800001</v>
      </c>
      <c r="C27" s="166">
        <f t="shared" ref="C27:C35" si="1">B27/$B$37</f>
        <v>0.24340072496743298</v>
      </c>
      <c r="D27" s="167"/>
    </row>
    <row r="28" spans="1:15" x14ac:dyDescent="0.25">
      <c r="A28" s="118" t="s">
        <v>3</v>
      </c>
      <c r="B28" s="153">
        <v>1446.7929931599999</v>
      </c>
      <c r="C28" s="166">
        <f t="shared" si="1"/>
        <v>3.0628142506914011E-2</v>
      </c>
    </row>
    <row r="29" spans="1:15" x14ac:dyDescent="0.25">
      <c r="A29" s="118" t="s">
        <v>4</v>
      </c>
      <c r="B29" s="153">
        <v>88.353039069999994</v>
      </c>
      <c r="C29" s="166">
        <f t="shared" si="1"/>
        <v>1.8704054307343723E-3</v>
      </c>
    </row>
    <row r="30" spans="1:15" x14ac:dyDescent="0.25">
      <c r="A30" s="118" t="s">
        <v>271</v>
      </c>
      <c r="B30" s="153">
        <v>1303.33170157</v>
      </c>
      <c r="C30" s="166">
        <f t="shared" si="1"/>
        <v>2.7591113088180477E-2</v>
      </c>
    </row>
    <row r="31" spans="1:15" x14ac:dyDescent="0.25">
      <c r="A31" s="118" t="s">
        <v>272</v>
      </c>
      <c r="B31" s="153">
        <v>540.74816839999994</v>
      </c>
      <c r="C31" s="166">
        <f t="shared" si="1"/>
        <v>1.1447464869133729E-2</v>
      </c>
    </row>
    <row r="32" spans="1:15" x14ac:dyDescent="0.25">
      <c r="A32" s="118" t="s">
        <v>5</v>
      </c>
      <c r="B32" s="153">
        <v>620.51291709772408</v>
      </c>
      <c r="C32" s="166">
        <f t="shared" si="1"/>
        <v>1.3136058953907475E-2</v>
      </c>
    </row>
    <row r="33" spans="1:28" x14ac:dyDescent="0.25">
      <c r="A33" s="118" t="s">
        <v>726</v>
      </c>
      <c r="B33" s="153">
        <v>906.51185869615699</v>
      </c>
      <c r="C33" s="166">
        <f t="shared" si="1"/>
        <v>1.919056459605269E-2</v>
      </c>
    </row>
    <row r="34" spans="1:28" x14ac:dyDescent="0.25">
      <c r="A34" s="118" t="s">
        <v>720</v>
      </c>
      <c r="B34" s="153">
        <v>6.1485362400000376</v>
      </c>
      <c r="C34" s="908">
        <f t="shared" si="1"/>
        <v>1.3016253538547545E-4</v>
      </c>
    </row>
    <row r="35" spans="1:28" ht="15.75" thickBot="1" x14ac:dyDescent="0.3">
      <c r="A35" s="118" t="s">
        <v>729</v>
      </c>
      <c r="B35" s="155">
        <v>569.11239999999998</v>
      </c>
      <c r="C35" s="168">
        <f t="shared" si="1"/>
        <v>1.2047926532724218E-2</v>
      </c>
    </row>
    <row r="36" spans="1:28" x14ac:dyDescent="0.25">
      <c r="A36" s="118"/>
      <c r="B36" s="126"/>
      <c r="C36" s="70"/>
    </row>
    <row r="37" spans="1:28" x14ac:dyDescent="0.25">
      <c r="A37" s="131" t="s">
        <v>730</v>
      </c>
      <c r="B37" s="159">
        <v>47237.373041260995</v>
      </c>
      <c r="C37" s="133">
        <v>1</v>
      </c>
    </row>
    <row r="38" spans="1:28" x14ac:dyDescent="0.25">
      <c r="A38" s="134"/>
      <c r="B38" s="136"/>
      <c r="C38" s="137"/>
    </row>
    <row r="39" spans="1:28" ht="37.5" customHeight="1" x14ac:dyDescent="0.2">
      <c r="A39" s="1028" t="s">
        <v>895</v>
      </c>
      <c r="B39" s="1028"/>
      <c r="C39" s="1028"/>
      <c r="D39" s="169"/>
      <c r="E39" s="169"/>
      <c r="F39" s="169"/>
      <c r="G39" s="169"/>
      <c r="H39" s="169"/>
      <c r="I39" s="169"/>
      <c r="J39" s="1036"/>
      <c r="K39" s="1036"/>
      <c r="L39" s="1036"/>
      <c r="M39" s="1036"/>
      <c r="N39" s="1036"/>
      <c r="O39" s="1036"/>
      <c r="P39" s="1036"/>
      <c r="Q39" s="1036"/>
      <c r="R39" s="1036"/>
      <c r="S39" s="1036"/>
      <c r="T39" s="1036"/>
      <c r="U39" s="1036"/>
      <c r="V39" s="1036"/>
      <c r="W39" s="1036"/>
      <c r="X39" s="1036"/>
      <c r="Y39" s="1036"/>
      <c r="Z39" s="1036"/>
      <c r="AA39" s="1036"/>
      <c r="AB39" s="170"/>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EDE3-305D-490F-B4E0-5092F0DFDC59}">
  <sheetPr codeName="Hoja12">
    <tabColor rgb="FF002060"/>
  </sheetPr>
  <dimension ref="A1:I63"/>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9" t="s">
        <v>520</v>
      </c>
    </row>
    <row r="2" spans="1:9" ht="15.75" x14ac:dyDescent="0.25">
      <c r="A2" s="75" t="s">
        <v>308</v>
      </c>
    </row>
    <row r="3" spans="1:9" ht="15" x14ac:dyDescent="0.25">
      <c r="H3"/>
    </row>
    <row r="4" spans="1:9" s="171" customFormat="1" ht="25.5" x14ac:dyDescent="0.25">
      <c r="A4" s="178" t="s">
        <v>208</v>
      </c>
      <c r="B4" s="179" t="s">
        <v>309</v>
      </c>
      <c r="C4" s="179" t="s">
        <v>310</v>
      </c>
      <c r="D4" s="179" t="s">
        <v>231</v>
      </c>
      <c r="E4" s="179" t="s">
        <v>311</v>
      </c>
      <c r="F4" s="179" t="s">
        <v>312</v>
      </c>
      <c r="G4" s="179" t="s">
        <v>251</v>
      </c>
      <c r="H4" s="179"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29" si="0">SUM(B5:G5)</f>
        <v>1014563943.8700004</v>
      </c>
      <c r="I5" s="180"/>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80"/>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80"/>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80"/>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80"/>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80"/>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80"/>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80"/>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80"/>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80"/>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80"/>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80">
        <f t="shared" ref="I16:I30"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80">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80">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80">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80">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80">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80">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80">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80">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80">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80">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80">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80">
        <f t="shared" si="1"/>
        <v>4936.0891089999996</v>
      </c>
    </row>
    <row r="29" spans="1:9" ht="15" x14ac:dyDescent="0.25">
      <c r="A29" s="7">
        <v>2024</v>
      </c>
      <c r="B29" s="68">
        <v>1099205413</v>
      </c>
      <c r="C29" s="68">
        <v>994138177</v>
      </c>
      <c r="D29" s="68">
        <v>568858155</v>
      </c>
      <c r="E29" s="68">
        <v>1130689830</v>
      </c>
      <c r="F29" s="68">
        <v>727839351</v>
      </c>
      <c r="G29" s="68">
        <v>490086370</v>
      </c>
      <c r="H29" s="68">
        <f t="shared" si="0"/>
        <v>5010817296</v>
      </c>
      <c r="I29" s="180">
        <f t="shared" si="1"/>
        <v>5010.8172960000002</v>
      </c>
    </row>
    <row r="30" spans="1:9" s="183" customFormat="1" ht="25.5" x14ac:dyDescent="0.25">
      <c r="A30" s="181" t="s">
        <v>916</v>
      </c>
      <c r="B30" s="182">
        <f>SUM(B31:B38)</f>
        <v>682714531</v>
      </c>
      <c r="C30" s="182">
        <f t="shared" ref="C30:G30" si="2">SUM(C31:C38)</f>
        <v>582844516</v>
      </c>
      <c r="D30" s="182">
        <f t="shared" si="2"/>
        <v>455139391</v>
      </c>
      <c r="E30" s="182">
        <f t="shared" si="2"/>
        <v>790751796</v>
      </c>
      <c r="F30" s="182">
        <f t="shared" si="2"/>
        <v>492586747</v>
      </c>
      <c r="G30" s="182">
        <f t="shared" si="2"/>
        <v>338912587</v>
      </c>
      <c r="H30" s="182">
        <f>SUM(B30:G30)</f>
        <v>3342949568</v>
      </c>
      <c r="I30" s="180">
        <f t="shared" si="1"/>
        <v>3342.949568</v>
      </c>
    </row>
    <row r="31" spans="1:9" x14ac:dyDescent="0.2">
      <c r="A31" s="184" t="s">
        <v>273</v>
      </c>
      <c r="B31" s="68">
        <v>78512513</v>
      </c>
      <c r="C31" s="68">
        <v>59848133</v>
      </c>
      <c r="D31" s="68">
        <v>39454134</v>
      </c>
      <c r="E31" s="68">
        <v>61344731</v>
      </c>
      <c r="F31" s="68">
        <v>69188866</v>
      </c>
      <c r="G31" s="68">
        <v>56746116</v>
      </c>
      <c r="H31" s="68">
        <f>SUM(B31:G31)</f>
        <v>365094493</v>
      </c>
      <c r="I31" s="185"/>
    </row>
    <row r="32" spans="1:9" x14ac:dyDescent="0.2">
      <c r="A32" s="184" t="s">
        <v>684</v>
      </c>
      <c r="B32" s="68">
        <v>60304239</v>
      </c>
      <c r="C32" s="68">
        <v>42226894</v>
      </c>
      <c r="D32" s="68">
        <v>38901355</v>
      </c>
      <c r="E32" s="68">
        <v>65764881</v>
      </c>
      <c r="F32" s="68">
        <v>42604417</v>
      </c>
      <c r="G32" s="68">
        <v>32446533</v>
      </c>
      <c r="H32" s="68">
        <f t="shared" ref="H32:H38" si="3">SUM(B32:G32)</f>
        <v>282248319</v>
      </c>
      <c r="I32" s="185"/>
    </row>
    <row r="33" spans="1:9" x14ac:dyDescent="0.2">
      <c r="A33" s="184" t="s">
        <v>734</v>
      </c>
      <c r="B33" s="68">
        <v>81213494</v>
      </c>
      <c r="C33" s="68">
        <v>71765070</v>
      </c>
      <c r="D33" s="68">
        <v>88789943</v>
      </c>
      <c r="E33" s="68">
        <v>76474013</v>
      </c>
      <c r="F33" s="68">
        <v>54826782</v>
      </c>
      <c r="G33" s="68">
        <v>31423316</v>
      </c>
      <c r="H33" s="68">
        <f t="shared" si="3"/>
        <v>404492618</v>
      </c>
      <c r="I33" s="185"/>
    </row>
    <row r="34" spans="1:9" x14ac:dyDescent="0.2">
      <c r="A34" s="184" t="s">
        <v>793</v>
      </c>
      <c r="B34" s="68">
        <v>83737849</v>
      </c>
      <c r="C34" s="68">
        <v>58900099</v>
      </c>
      <c r="D34" s="68">
        <v>48662930</v>
      </c>
      <c r="E34" s="68">
        <v>103662071</v>
      </c>
      <c r="F34" s="68">
        <v>59733976</v>
      </c>
      <c r="G34" s="68">
        <v>29761774</v>
      </c>
      <c r="H34" s="68">
        <f t="shared" si="3"/>
        <v>384458699</v>
      </c>
      <c r="I34" s="185"/>
    </row>
    <row r="35" spans="1:9" x14ac:dyDescent="0.2">
      <c r="A35" s="184" t="s">
        <v>797</v>
      </c>
      <c r="B35" s="68">
        <v>81755754</v>
      </c>
      <c r="C35" s="68">
        <v>73583475</v>
      </c>
      <c r="D35" s="68">
        <v>50259240</v>
      </c>
      <c r="E35" s="68">
        <v>93261220</v>
      </c>
      <c r="F35" s="68">
        <v>55196363</v>
      </c>
      <c r="G35" s="68">
        <v>48438599</v>
      </c>
      <c r="H35" s="68">
        <f t="shared" si="3"/>
        <v>402494651</v>
      </c>
      <c r="I35" s="185"/>
    </row>
    <row r="36" spans="1:9" x14ac:dyDescent="0.2">
      <c r="A36" s="184" t="s">
        <v>864</v>
      </c>
      <c r="B36" s="68">
        <v>103444596</v>
      </c>
      <c r="C36" s="68">
        <v>86298109</v>
      </c>
      <c r="D36" s="68">
        <v>59986731</v>
      </c>
      <c r="E36" s="68">
        <v>110531354</v>
      </c>
      <c r="F36" s="68">
        <v>57722228</v>
      </c>
      <c r="G36" s="68">
        <v>49209515</v>
      </c>
      <c r="H36" s="68">
        <f t="shared" si="3"/>
        <v>467192533</v>
      </c>
      <c r="I36" s="185"/>
    </row>
    <row r="37" spans="1:9" x14ac:dyDescent="0.2">
      <c r="A37" s="184" t="s">
        <v>873</v>
      </c>
      <c r="B37" s="68">
        <v>91576902</v>
      </c>
      <c r="C37" s="68">
        <v>80384535</v>
      </c>
      <c r="D37" s="68">
        <v>66185673</v>
      </c>
      <c r="E37" s="68">
        <v>153605668</v>
      </c>
      <c r="F37" s="68">
        <v>80953102</v>
      </c>
      <c r="G37" s="68">
        <v>44397579</v>
      </c>
      <c r="H37" s="68">
        <f t="shared" si="3"/>
        <v>517103459</v>
      </c>
      <c r="I37" s="185"/>
    </row>
    <row r="38" spans="1:9" x14ac:dyDescent="0.2">
      <c r="A38" s="184" t="s">
        <v>917</v>
      </c>
      <c r="B38" s="68">
        <v>102169184</v>
      </c>
      <c r="C38" s="68">
        <v>109838201</v>
      </c>
      <c r="D38" s="68">
        <v>62899385</v>
      </c>
      <c r="E38" s="68">
        <v>126107858</v>
      </c>
      <c r="F38" s="68">
        <v>72361013</v>
      </c>
      <c r="G38" s="68">
        <v>46489155</v>
      </c>
      <c r="H38" s="68">
        <f t="shared" si="3"/>
        <v>519864796</v>
      </c>
      <c r="I38" s="185"/>
    </row>
    <row r="39" spans="1:9" ht="13.9" customHeight="1" x14ac:dyDescent="0.2">
      <c r="A39" s="184"/>
      <c r="B39" s="68"/>
      <c r="C39" s="68"/>
      <c r="D39" s="68"/>
      <c r="E39" s="68"/>
      <c r="F39" s="68"/>
      <c r="G39" s="68"/>
      <c r="H39" s="68"/>
      <c r="I39" s="185"/>
    </row>
    <row r="40" spans="1:9" x14ac:dyDescent="0.2">
      <c r="A40" s="1037" t="s">
        <v>903</v>
      </c>
      <c r="B40" s="1037"/>
      <c r="C40" s="1037"/>
      <c r="D40" s="1037"/>
      <c r="E40" s="1037"/>
      <c r="F40" s="1037"/>
      <c r="G40" s="1037"/>
      <c r="H40" s="1037"/>
    </row>
    <row r="41" spans="1:9" x14ac:dyDescent="0.2">
      <c r="A41" s="7" t="s">
        <v>904</v>
      </c>
      <c r="B41" s="186">
        <v>98327023</v>
      </c>
      <c r="C41" s="186">
        <v>60405368</v>
      </c>
      <c r="D41" s="186">
        <v>52334335</v>
      </c>
      <c r="E41" s="186">
        <v>98567955</v>
      </c>
      <c r="F41" s="186">
        <v>67708668</v>
      </c>
      <c r="G41" s="186">
        <v>35540842</v>
      </c>
      <c r="H41" s="186">
        <f>SUM(B41:G41)</f>
        <v>412884191</v>
      </c>
    </row>
    <row r="42" spans="1:9" x14ac:dyDescent="0.2">
      <c r="A42" s="7" t="s">
        <v>905</v>
      </c>
      <c r="B42" s="186">
        <v>102169184</v>
      </c>
      <c r="C42" s="186">
        <v>109838201</v>
      </c>
      <c r="D42" s="186">
        <v>62899385</v>
      </c>
      <c r="E42" s="186">
        <v>126107858</v>
      </c>
      <c r="F42" s="186">
        <v>72361013</v>
      </c>
      <c r="G42" s="186">
        <v>46489155</v>
      </c>
      <c r="H42" s="186">
        <f>SUM(B42:G42)</f>
        <v>519864796</v>
      </c>
    </row>
    <row r="43" spans="1:9" x14ac:dyDescent="0.2">
      <c r="A43" s="187" t="s">
        <v>274</v>
      </c>
      <c r="B43" s="188">
        <f t="shared" ref="B43:H43" si="4">B42/B41-1</f>
        <v>3.9075331305413297E-2</v>
      </c>
      <c r="C43" s="188">
        <f t="shared" si="4"/>
        <v>0.818351657091138</v>
      </c>
      <c r="D43" s="188">
        <f t="shared" si="4"/>
        <v>0.20187607237199057</v>
      </c>
      <c r="E43" s="188">
        <f t="shared" si="4"/>
        <v>0.27940016610875218</v>
      </c>
      <c r="F43" s="188">
        <f t="shared" si="4"/>
        <v>6.8711217299386229E-2</v>
      </c>
      <c r="G43" s="188">
        <f t="shared" si="4"/>
        <v>0.30804877948586595</v>
      </c>
      <c r="H43" s="188">
        <f t="shared" si="4"/>
        <v>0.25910559748217632</v>
      </c>
    </row>
    <row r="44" spans="1:9" x14ac:dyDescent="0.2">
      <c r="A44" s="56"/>
      <c r="B44" s="702"/>
      <c r="C44" s="702"/>
      <c r="D44" s="702"/>
      <c r="E44" s="702"/>
      <c r="F44" s="702"/>
      <c r="G44" s="702"/>
      <c r="H44" s="702"/>
    </row>
    <row r="45" spans="1:9" x14ac:dyDescent="0.2">
      <c r="A45" s="1038" t="s">
        <v>918</v>
      </c>
      <c r="B45" s="1038"/>
      <c r="C45" s="1038"/>
      <c r="D45" s="1038"/>
      <c r="E45" s="1038"/>
      <c r="F45" s="1038"/>
      <c r="G45" s="1038"/>
      <c r="H45" s="1038"/>
    </row>
    <row r="46" spans="1:9" x14ac:dyDescent="0.2">
      <c r="A46" s="703" t="s">
        <v>907</v>
      </c>
      <c r="B46" s="704">
        <v>649496815</v>
      </c>
      <c r="C46" s="704">
        <v>553078521</v>
      </c>
      <c r="D46" s="704">
        <v>338407492</v>
      </c>
      <c r="E46" s="704">
        <v>636606167</v>
      </c>
      <c r="F46" s="704">
        <v>467668022</v>
      </c>
      <c r="G46" s="704">
        <v>317276734</v>
      </c>
      <c r="H46" s="704">
        <f>SUM(B46:G46)</f>
        <v>2962533751</v>
      </c>
    </row>
    <row r="47" spans="1:9" x14ac:dyDescent="0.2">
      <c r="A47" s="703" t="s">
        <v>908</v>
      </c>
      <c r="B47" s="704">
        <v>682714531</v>
      </c>
      <c r="C47" s="704">
        <v>582844516</v>
      </c>
      <c r="D47" s="704">
        <v>455139391</v>
      </c>
      <c r="E47" s="704">
        <v>790751796</v>
      </c>
      <c r="F47" s="704">
        <v>492586747</v>
      </c>
      <c r="G47" s="704">
        <v>338912587</v>
      </c>
      <c r="H47" s="704">
        <f>SUM(B47:G47)</f>
        <v>3342949568</v>
      </c>
    </row>
    <row r="48" spans="1:9" x14ac:dyDescent="0.2">
      <c r="A48" s="705" t="s">
        <v>274</v>
      </c>
      <c r="B48" s="706">
        <f t="shared" ref="B48:H48" si="5">B47/B46-1</f>
        <v>5.1143770427881208E-2</v>
      </c>
      <c r="C48" s="706">
        <f t="shared" si="5"/>
        <v>5.3818750629081036E-2</v>
      </c>
      <c r="D48" s="706">
        <f t="shared" si="5"/>
        <v>0.34494478331466727</v>
      </c>
      <c r="E48" s="706">
        <f t="shared" si="5"/>
        <v>0.24213656258846772</v>
      </c>
      <c r="F48" s="706">
        <f t="shared" si="5"/>
        <v>5.3282935389582731E-2</v>
      </c>
      <c r="G48" s="706">
        <f t="shared" si="5"/>
        <v>6.8192371773468929E-2</v>
      </c>
      <c r="H48" s="706">
        <f t="shared" si="5"/>
        <v>0.12840893943287268</v>
      </c>
    </row>
    <row r="50" spans="1:8" x14ac:dyDescent="0.2">
      <c r="A50" s="1037" t="s">
        <v>275</v>
      </c>
      <c r="B50" s="1037"/>
      <c r="C50" s="1037"/>
      <c r="D50" s="1037"/>
      <c r="E50" s="1037"/>
      <c r="F50" s="1037"/>
      <c r="G50" s="1037"/>
      <c r="H50" s="1037"/>
    </row>
    <row r="51" spans="1:8" x14ac:dyDescent="0.2">
      <c r="A51" s="7" t="s">
        <v>870</v>
      </c>
      <c r="B51" s="189">
        <v>91576902</v>
      </c>
      <c r="C51" s="189">
        <v>80384535</v>
      </c>
      <c r="D51" s="189">
        <v>66185673</v>
      </c>
      <c r="E51" s="189">
        <v>153605668</v>
      </c>
      <c r="F51" s="189">
        <v>80953102</v>
      </c>
      <c r="G51" s="189">
        <v>44397579</v>
      </c>
      <c r="H51" s="189">
        <f>SUM(B51:G51)</f>
        <v>517103459</v>
      </c>
    </row>
    <row r="52" spans="1:8" x14ac:dyDescent="0.2">
      <c r="A52" s="7" t="s">
        <v>905</v>
      </c>
      <c r="B52" s="189">
        <v>102169184</v>
      </c>
      <c r="C52" s="189">
        <v>109838201</v>
      </c>
      <c r="D52" s="189">
        <v>62899385</v>
      </c>
      <c r="E52" s="189">
        <v>126107858</v>
      </c>
      <c r="F52" s="189">
        <v>72361013</v>
      </c>
      <c r="G52" s="189">
        <v>46489155</v>
      </c>
      <c r="H52" s="189">
        <f>SUM(B52:G52)</f>
        <v>519864796</v>
      </c>
    </row>
    <row r="53" spans="1:8" x14ac:dyDescent="0.2">
      <c r="A53" s="187" t="s">
        <v>274</v>
      </c>
      <c r="B53" s="188">
        <f t="shared" ref="B53:H53" si="6">B52/B51-1</f>
        <v>0.11566543275290098</v>
      </c>
      <c r="C53" s="188">
        <f t="shared" si="6"/>
        <v>0.36640960851487159</v>
      </c>
      <c r="D53" s="188">
        <f t="shared" si="6"/>
        <v>-4.9652558492530585E-2</v>
      </c>
      <c r="E53" s="188">
        <f t="shared" si="6"/>
        <v>-0.17901559465891581</v>
      </c>
      <c r="F53" s="188">
        <f t="shared" si="6"/>
        <v>-0.10613662463484108</v>
      </c>
      <c r="G53" s="188">
        <f t="shared" si="6"/>
        <v>4.7110136343245124E-2</v>
      </c>
      <c r="H53" s="188">
        <f t="shared" si="6"/>
        <v>5.3400087582859967E-3</v>
      </c>
    </row>
    <row r="54" spans="1:8" ht="36.6" customHeight="1" x14ac:dyDescent="0.2">
      <c r="A54" s="1039" t="s">
        <v>313</v>
      </c>
      <c r="B54" s="1040"/>
      <c r="C54" s="1040"/>
      <c r="D54" s="1040"/>
      <c r="E54" s="1040"/>
      <c r="F54" s="1040"/>
      <c r="G54" s="1040"/>
      <c r="H54" s="1040"/>
    </row>
    <row r="55" spans="1:8" ht="21" customHeight="1" x14ac:dyDescent="0.2"/>
    <row r="58" spans="1:8" ht="47.25" customHeight="1" x14ac:dyDescent="0.2"/>
    <row r="59" spans="1:8" ht="22.5" customHeight="1" x14ac:dyDescent="0.2"/>
    <row r="61" spans="1:8" x14ac:dyDescent="0.2">
      <c r="A61" s="6"/>
    </row>
    <row r="63" spans="1:8" ht="57.75" customHeight="1" x14ac:dyDescent="0.2">
      <c r="A63" s="1010" t="s">
        <v>919</v>
      </c>
      <c r="B63" s="1010"/>
      <c r="C63" s="1010"/>
      <c r="D63" s="1010"/>
      <c r="E63" s="1010"/>
      <c r="F63" s="1010"/>
      <c r="G63" s="190"/>
      <c r="H63" s="190"/>
    </row>
  </sheetData>
  <mergeCells count="5">
    <mergeCell ref="A40:H40"/>
    <mergeCell ref="A45:H45"/>
    <mergeCell ref="A50:H50"/>
    <mergeCell ref="A54:H54"/>
    <mergeCell ref="A63:F63"/>
  </mergeCells>
  <pageMargins left="0.7" right="0.7" top="0.75" bottom="0.75" header="0.3" footer="0.3"/>
  <pageSetup scale="68"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F410-438F-418B-9FE8-2DFEE3AE7320}">
  <sheetPr codeName="Hoja13">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6.7109375" style="6" bestFit="1"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3" customFormat="1" ht="14.25" customHeight="1" x14ac:dyDescent="0.25">
      <c r="A1" s="191" t="s">
        <v>521</v>
      </c>
      <c r="D1" s="192"/>
      <c r="E1" s="192"/>
      <c r="F1" s="192"/>
    </row>
    <row r="2" spans="1:8" s="183" customFormat="1" ht="14.25" customHeight="1" x14ac:dyDescent="0.25">
      <c r="A2" s="193" t="s">
        <v>308</v>
      </c>
      <c r="D2" s="192"/>
      <c r="E2" s="192"/>
      <c r="F2" s="192"/>
    </row>
    <row r="3" spans="1:8" s="183" customFormat="1" ht="14.25" customHeight="1" x14ac:dyDescent="0.25">
      <c r="A3" s="194"/>
      <c r="D3" s="192"/>
      <c r="E3" s="192"/>
      <c r="F3" s="192"/>
    </row>
    <row r="4" spans="1:8" s="183" customFormat="1" ht="14.25" customHeight="1" thickBot="1" x14ac:dyDescent="0.3">
      <c r="A4" s="195" t="s">
        <v>314</v>
      </c>
      <c r="D4" s="192"/>
      <c r="E4" s="192"/>
      <c r="F4" s="192"/>
    </row>
    <row r="5" spans="1:8" s="197" customFormat="1" ht="14.25" customHeight="1" thickBot="1" x14ac:dyDescent="0.3">
      <c r="A5" s="196"/>
      <c r="B5" s="1041" t="s">
        <v>880</v>
      </c>
      <c r="C5" s="1042"/>
      <c r="D5" s="1042"/>
      <c r="E5" s="1043" t="s">
        <v>881</v>
      </c>
      <c r="F5" s="1044"/>
      <c r="G5" s="1044"/>
      <c r="H5" s="1045"/>
    </row>
    <row r="6" spans="1:8" s="197" customFormat="1" ht="14.25" customHeight="1" thickBot="1" x14ac:dyDescent="0.3">
      <c r="A6" s="198" t="s">
        <v>183</v>
      </c>
      <c r="B6" s="199">
        <v>2024</v>
      </c>
      <c r="C6" s="200">
        <v>2025</v>
      </c>
      <c r="D6" s="201" t="s">
        <v>274</v>
      </c>
      <c r="E6" s="199">
        <v>2024</v>
      </c>
      <c r="F6" s="200">
        <v>2025</v>
      </c>
      <c r="G6" s="201" t="s">
        <v>274</v>
      </c>
      <c r="H6" s="707" t="s">
        <v>276</v>
      </c>
    </row>
    <row r="7" spans="1:8" s="183" customFormat="1" ht="14.25" customHeight="1" x14ac:dyDescent="0.25">
      <c r="A7" s="471" t="s">
        <v>253</v>
      </c>
      <c r="B7" s="177">
        <v>50056421</v>
      </c>
      <c r="C7" s="202">
        <v>63033805</v>
      </c>
      <c r="D7" s="203">
        <f t="shared" ref="D7:D29" si="0">C7/B7-1</f>
        <v>0.25925513132471067</v>
      </c>
      <c r="E7" s="177">
        <v>459199320</v>
      </c>
      <c r="F7" s="202">
        <v>474053421</v>
      </c>
      <c r="G7" s="203">
        <f t="shared" ref="G7:G30" si="1">F7/E7-1</f>
        <v>3.2347828825182168E-2</v>
      </c>
      <c r="H7" s="204">
        <f t="shared" ref="H7:H30" si="2">+F7/$F$31</f>
        <v>0.14180693168028075</v>
      </c>
    </row>
    <row r="8" spans="1:8" s="183" customFormat="1" ht="14.25" customHeight="1" x14ac:dyDescent="0.25">
      <c r="A8" s="472" t="s">
        <v>249</v>
      </c>
      <c r="B8" s="177">
        <v>43203579</v>
      </c>
      <c r="C8" s="202">
        <v>84354628</v>
      </c>
      <c r="D8" s="203">
        <f t="shared" si="0"/>
        <v>0.95249166741486846</v>
      </c>
      <c r="E8" s="177">
        <v>322366795</v>
      </c>
      <c r="F8" s="202">
        <v>433677738</v>
      </c>
      <c r="G8" s="203">
        <f t="shared" si="1"/>
        <v>0.34529283017501844</v>
      </c>
      <c r="H8" s="204">
        <f t="shared" si="2"/>
        <v>0.12972906984638063</v>
      </c>
    </row>
    <row r="9" spans="1:8" s="183" customFormat="1" ht="14.25" customHeight="1" x14ac:dyDescent="0.25">
      <c r="A9" s="472" t="s">
        <v>306</v>
      </c>
      <c r="B9" s="177">
        <v>47636749</v>
      </c>
      <c r="C9" s="202">
        <v>61364201</v>
      </c>
      <c r="D9" s="203">
        <f t="shared" si="0"/>
        <v>0.28816937108785479</v>
      </c>
      <c r="E9" s="177">
        <v>264610138</v>
      </c>
      <c r="F9" s="202">
        <v>358185132</v>
      </c>
      <c r="G9" s="203">
        <f t="shared" si="1"/>
        <v>0.35363344241935279</v>
      </c>
      <c r="H9" s="204">
        <f t="shared" si="2"/>
        <v>0.10714643601826541</v>
      </c>
    </row>
    <row r="10" spans="1:8" s="183" customFormat="1" ht="14.25" customHeight="1" x14ac:dyDescent="0.25">
      <c r="A10" s="471" t="s">
        <v>255</v>
      </c>
      <c r="B10" s="177">
        <v>32383537</v>
      </c>
      <c r="C10" s="202">
        <v>58776978</v>
      </c>
      <c r="D10" s="203">
        <f t="shared" si="0"/>
        <v>0.81502650559758183</v>
      </c>
      <c r="E10" s="177">
        <v>218420877</v>
      </c>
      <c r="F10" s="202">
        <v>353064988</v>
      </c>
      <c r="G10" s="203">
        <f t="shared" si="1"/>
        <v>0.61644341351124599</v>
      </c>
      <c r="H10" s="204">
        <f t="shared" si="2"/>
        <v>0.10561481135691485</v>
      </c>
    </row>
    <row r="11" spans="1:8" s="183" customFormat="1" ht="14.25" customHeight="1" x14ac:dyDescent="0.25">
      <c r="A11" s="472" t="s">
        <v>259</v>
      </c>
      <c r="B11" s="177">
        <v>57439902</v>
      </c>
      <c r="C11" s="202">
        <v>37150964</v>
      </c>
      <c r="D11" s="203">
        <f t="shared" si="0"/>
        <v>-0.35322027534099898</v>
      </c>
      <c r="E11" s="177">
        <v>393282314</v>
      </c>
      <c r="F11" s="202">
        <v>340446739</v>
      </c>
      <c r="G11" s="203">
        <f t="shared" si="1"/>
        <v>-0.13434515898418964</v>
      </c>
      <c r="H11" s="204">
        <f t="shared" si="2"/>
        <v>0.1018402258469249</v>
      </c>
    </row>
    <row r="12" spans="1:8" s="183" customFormat="1" ht="14.25" customHeight="1" x14ac:dyDescent="0.25">
      <c r="A12" s="473" t="s">
        <v>247</v>
      </c>
      <c r="B12" s="177">
        <v>31992783</v>
      </c>
      <c r="C12" s="202">
        <v>40697970</v>
      </c>
      <c r="D12" s="203">
        <f t="shared" si="0"/>
        <v>0.2720984604559098</v>
      </c>
      <c r="E12" s="177">
        <v>258368784</v>
      </c>
      <c r="F12" s="202">
        <v>247652823</v>
      </c>
      <c r="G12" s="203">
        <f t="shared" si="1"/>
        <v>-4.1475447746040395E-2</v>
      </c>
      <c r="H12" s="204">
        <f t="shared" si="2"/>
        <v>7.4082129557271267E-2</v>
      </c>
    </row>
    <row r="13" spans="1:8" s="183" customFormat="1" ht="14.25" customHeight="1" x14ac:dyDescent="0.25">
      <c r="A13" s="472" t="s">
        <v>262</v>
      </c>
      <c r="B13" s="177">
        <v>28736282</v>
      </c>
      <c r="C13" s="202">
        <v>29173324</v>
      </c>
      <c r="D13" s="203">
        <f t="shared" si="0"/>
        <v>1.5208717676141958E-2</v>
      </c>
      <c r="E13" s="177">
        <v>190654868</v>
      </c>
      <c r="F13" s="202">
        <v>241048931</v>
      </c>
      <c r="G13" s="203">
        <f t="shared" si="1"/>
        <v>0.26432088269574106</v>
      </c>
      <c r="H13" s="204">
        <f t="shared" si="2"/>
        <v>7.2106660928245275E-2</v>
      </c>
    </row>
    <row r="14" spans="1:8" s="183" customFormat="1" ht="14.25" customHeight="1" x14ac:dyDescent="0.25">
      <c r="A14" s="473" t="s">
        <v>268</v>
      </c>
      <c r="B14" s="177">
        <v>16017450</v>
      </c>
      <c r="C14" s="202">
        <v>23022080</v>
      </c>
      <c r="D14" s="203">
        <f t="shared" si="0"/>
        <v>0.43731243112979912</v>
      </c>
      <c r="E14" s="177">
        <v>172536449</v>
      </c>
      <c r="F14" s="202">
        <v>178003480</v>
      </c>
      <c r="G14" s="203">
        <f t="shared" si="1"/>
        <v>3.1686238077149653E-2</v>
      </c>
      <c r="H14" s="204">
        <f t="shared" si="2"/>
        <v>5.3247432059375897E-2</v>
      </c>
    </row>
    <row r="15" spans="1:8" s="183" customFormat="1" ht="14.25" customHeight="1" x14ac:dyDescent="0.25">
      <c r="A15" s="473" t="s">
        <v>248</v>
      </c>
      <c r="B15" s="177">
        <v>17449238</v>
      </c>
      <c r="C15" s="202">
        <v>20179923</v>
      </c>
      <c r="D15" s="203">
        <f t="shared" si="0"/>
        <v>0.15649308009897056</v>
      </c>
      <c r="E15" s="177">
        <v>103928585</v>
      </c>
      <c r="F15" s="202">
        <v>133135341</v>
      </c>
      <c r="G15" s="203">
        <f t="shared" si="1"/>
        <v>0.28102716880057588</v>
      </c>
      <c r="H15" s="204">
        <f t="shared" si="2"/>
        <v>3.9825710287233383E-2</v>
      </c>
    </row>
    <row r="16" spans="1:8" s="183" customFormat="1" ht="14.25" customHeight="1" x14ac:dyDescent="0.25">
      <c r="A16" s="473" t="s">
        <v>267</v>
      </c>
      <c r="B16" s="177">
        <v>19639808</v>
      </c>
      <c r="C16" s="202">
        <v>21947623</v>
      </c>
      <c r="D16" s="203">
        <f t="shared" si="0"/>
        <v>0.11750700414179205</v>
      </c>
      <c r="E16" s="177">
        <v>123401028</v>
      </c>
      <c r="F16" s="202">
        <v>129056592</v>
      </c>
      <c r="G16" s="203">
        <f t="shared" si="1"/>
        <v>4.5830768930060994E-2</v>
      </c>
      <c r="H16" s="204">
        <f t="shared" si="2"/>
        <v>3.8605605431616251E-2</v>
      </c>
    </row>
    <row r="17" spans="1:9" s="183" customFormat="1" ht="14.25" customHeight="1" x14ac:dyDescent="0.25">
      <c r="A17" s="473" t="s">
        <v>258</v>
      </c>
      <c r="B17" s="177">
        <v>15079029</v>
      </c>
      <c r="C17" s="202">
        <v>30609616</v>
      </c>
      <c r="D17" s="203">
        <f t="shared" si="0"/>
        <v>1.0299460926827582</v>
      </c>
      <c r="E17" s="177">
        <v>104953335</v>
      </c>
      <c r="F17" s="202">
        <v>116843284</v>
      </c>
      <c r="G17" s="203">
        <f t="shared" si="1"/>
        <v>0.11328795792911195</v>
      </c>
      <c r="H17" s="204">
        <f t="shared" si="2"/>
        <v>3.495215276906026E-2</v>
      </c>
    </row>
    <row r="18" spans="1:9" s="183" customFormat="1" ht="14.25" customHeight="1" x14ac:dyDescent="0.25">
      <c r="A18" s="473" t="s">
        <v>263</v>
      </c>
      <c r="B18" s="177">
        <v>12206174</v>
      </c>
      <c r="C18" s="202">
        <v>11001306</v>
      </c>
      <c r="D18" s="203">
        <f t="shared" si="0"/>
        <v>-9.8709718540797464E-2</v>
      </c>
      <c r="E18" s="177">
        <v>88829984</v>
      </c>
      <c r="F18" s="202">
        <v>92274128</v>
      </c>
      <c r="G18" s="203">
        <f t="shared" si="1"/>
        <v>3.8772313636800781E-2</v>
      </c>
      <c r="H18" s="204">
        <f t="shared" si="2"/>
        <v>2.7602608451914281E-2</v>
      </c>
    </row>
    <row r="19" spans="1:9" s="183" customFormat="1" ht="14.25" customHeight="1" x14ac:dyDescent="0.25">
      <c r="A19" s="473" t="s">
        <v>250</v>
      </c>
      <c r="B19" s="177">
        <v>22095241</v>
      </c>
      <c r="C19" s="202">
        <v>11872780</v>
      </c>
      <c r="D19" s="203">
        <f t="shared" si="0"/>
        <v>-0.46265442409068991</v>
      </c>
      <c r="E19" s="177">
        <v>126622633</v>
      </c>
      <c r="F19" s="202">
        <v>91090026</v>
      </c>
      <c r="G19" s="203">
        <f t="shared" si="1"/>
        <v>-0.28061813404243463</v>
      </c>
      <c r="H19" s="204">
        <f t="shared" si="2"/>
        <v>2.7248399698263114E-2</v>
      </c>
    </row>
    <row r="20" spans="1:9" s="183" customFormat="1" ht="14.25" customHeight="1" x14ac:dyDescent="0.25">
      <c r="A20" s="473" t="s">
        <v>260</v>
      </c>
      <c r="B20" s="177">
        <v>7492586</v>
      </c>
      <c r="C20" s="202">
        <v>11121326</v>
      </c>
      <c r="D20" s="203">
        <f t="shared" si="0"/>
        <v>0.48431075732730999</v>
      </c>
      <c r="E20" s="177">
        <v>64228129</v>
      </c>
      <c r="F20" s="202">
        <v>59815417</v>
      </c>
      <c r="G20" s="203">
        <f t="shared" si="1"/>
        <v>-6.8703729482762932E-2</v>
      </c>
      <c r="H20" s="204">
        <f t="shared" si="2"/>
        <v>1.7893006096345632E-2</v>
      </c>
    </row>
    <row r="21" spans="1:9" s="183" customFormat="1" ht="14.25" customHeight="1" x14ac:dyDescent="0.25">
      <c r="A21" s="473" t="s">
        <v>266</v>
      </c>
      <c r="B21" s="177">
        <v>4732937</v>
      </c>
      <c r="C21" s="202">
        <v>5711141</v>
      </c>
      <c r="D21" s="203">
        <f t="shared" si="0"/>
        <v>0.206680122722952</v>
      </c>
      <c r="E21" s="177">
        <v>31412749</v>
      </c>
      <c r="F21" s="202">
        <v>41035367</v>
      </c>
      <c r="G21" s="203">
        <f t="shared" si="1"/>
        <v>0.30632842735285593</v>
      </c>
      <c r="H21" s="204">
        <f t="shared" si="2"/>
        <v>1.2275197745370234E-2</v>
      </c>
    </row>
    <row r="22" spans="1:9" s="183" customFormat="1" ht="14.25" customHeight="1" x14ac:dyDescent="0.25">
      <c r="A22" s="473" t="s">
        <v>265</v>
      </c>
      <c r="B22" s="177">
        <v>4844858</v>
      </c>
      <c r="C22" s="202">
        <v>6505281</v>
      </c>
      <c r="D22" s="203">
        <f t="shared" si="0"/>
        <v>0.34271861012231941</v>
      </c>
      <c r="E22" s="177">
        <v>28958345</v>
      </c>
      <c r="F22" s="202">
        <v>32895054</v>
      </c>
      <c r="G22" s="203">
        <f t="shared" si="1"/>
        <v>0.13594385314492241</v>
      </c>
      <c r="H22" s="204">
        <f t="shared" si="2"/>
        <v>9.8401287039697281E-3</v>
      </c>
    </row>
    <row r="23" spans="1:9" s="183" customFormat="1" ht="14.25" customHeight="1" x14ac:dyDescent="0.25">
      <c r="A23" s="473" t="s">
        <v>252</v>
      </c>
      <c r="B23" s="177">
        <v>1432076</v>
      </c>
      <c r="C23" s="202">
        <v>2922322</v>
      </c>
      <c r="D23" s="203">
        <f t="shared" si="0"/>
        <v>1.0406193526041916</v>
      </c>
      <c r="E23" s="177">
        <v>9231955</v>
      </c>
      <c r="F23" s="202">
        <v>17776152</v>
      </c>
      <c r="G23" s="203">
        <f t="shared" si="1"/>
        <v>0.92550245316403723</v>
      </c>
      <c r="H23" s="204">
        <f t="shared" si="2"/>
        <v>5.3175052863974285E-3</v>
      </c>
    </row>
    <row r="24" spans="1:9" s="183" customFormat="1" ht="14.25" customHeight="1" x14ac:dyDescent="0.25">
      <c r="A24" s="473" t="s">
        <v>257</v>
      </c>
      <c r="B24" s="177">
        <v>146406</v>
      </c>
      <c r="C24" s="202">
        <v>9125</v>
      </c>
      <c r="D24" s="203">
        <f t="shared" si="0"/>
        <v>-0.93767331939947818</v>
      </c>
      <c r="E24" s="177">
        <v>312909</v>
      </c>
      <c r="F24" s="202">
        <v>1467580</v>
      </c>
      <c r="G24" s="203">
        <f t="shared" si="1"/>
        <v>3.6901175741189931</v>
      </c>
      <c r="H24" s="403">
        <f t="shared" si="2"/>
        <v>4.3900752019959878E-4</v>
      </c>
    </row>
    <row r="25" spans="1:9" s="183" customFormat="1" ht="14.25" customHeight="1" x14ac:dyDescent="0.25">
      <c r="A25" s="473" t="s">
        <v>264</v>
      </c>
      <c r="B25" s="177">
        <v>295429</v>
      </c>
      <c r="C25" s="202">
        <v>260518</v>
      </c>
      <c r="D25" s="203">
        <f t="shared" si="0"/>
        <v>-0.1181705248976912</v>
      </c>
      <c r="E25" s="177">
        <v>1119352</v>
      </c>
      <c r="F25" s="202">
        <v>846008</v>
      </c>
      <c r="G25" s="203">
        <f t="shared" si="1"/>
        <v>-0.244198429091117</v>
      </c>
      <c r="H25" s="403">
        <f t="shared" si="2"/>
        <v>2.5307231915740343E-4</v>
      </c>
    </row>
    <row r="26" spans="1:9" s="183" customFormat="1" ht="14.25" customHeight="1" x14ac:dyDescent="0.25">
      <c r="A26" s="473" t="s">
        <v>526</v>
      </c>
      <c r="B26" s="177">
        <v>0</v>
      </c>
      <c r="C26" s="202">
        <v>117811</v>
      </c>
      <c r="D26" s="203" t="s">
        <v>245</v>
      </c>
      <c r="E26" s="177">
        <v>0</v>
      </c>
      <c r="F26" s="202">
        <v>482306</v>
      </c>
      <c r="G26" s="203" t="s">
        <v>245</v>
      </c>
      <c r="H26" s="403">
        <f t="shared" si="2"/>
        <v>1.4427558363931621E-4</v>
      </c>
    </row>
    <row r="27" spans="1:9" s="183" customFormat="1" ht="14.25" customHeight="1" x14ac:dyDescent="0.25">
      <c r="A27" s="473" t="s">
        <v>307</v>
      </c>
      <c r="B27" s="177">
        <v>0</v>
      </c>
      <c r="C27" s="202">
        <v>0</v>
      </c>
      <c r="D27" s="203" t="s">
        <v>246</v>
      </c>
      <c r="E27" s="177">
        <v>27130</v>
      </c>
      <c r="F27" s="202">
        <v>40000</v>
      </c>
      <c r="G27" s="203">
        <f t="shared" si="1"/>
        <v>0.47438260228529305</v>
      </c>
      <c r="H27" s="708">
        <f t="shared" si="2"/>
        <v>1.1965481137644252E-5</v>
      </c>
    </row>
    <row r="28" spans="1:9" s="183" customFormat="1" ht="14.25" customHeight="1" x14ac:dyDescent="0.25">
      <c r="A28" s="473" t="s">
        <v>254</v>
      </c>
      <c r="B28" s="177">
        <v>0</v>
      </c>
      <c r="C28" s="202">
        <v>31074</v>
      </c>
      <c r="D28" s="203" t="s">
        <v>245</v>
      </c>
      <c r="E28" s="177">
        <v>0</v>
      </c>
      <c r="F28" s="202">
        <v>31074</v>
      </c>
      <c r="G28" s="203" t="s">
        <v>245</v>
      </c>
      <c r="H28" s="708">
        <f t="shared" si="2"/>
        <v>9.2953840217789369E-6</v>
      </c>
    </row>
    <row r="29" spans="1:9" s="183" customFormat="1" ht="14.25" customHeight="1" x14ac:dyDescent="0.25">
      <c r="A29" s="473" t="s">
        <v>256</v>
      </c>
      <c r="B29" s="177">
        <v>3000</v>
      </c>
      <c r="C29" s="202">
        <v>1000</v>
      </c>
      <c r="D29" s="203">
        <f t="shared" si="0"/>
        <v>-0.66666666666666674</v>
      </c>
      <c r="E29" s="177">
        <v>18000</v>
      </c>
      <c r="F29" s="202">
        <v>25000</v>
      </c>
      <c r="G29" s="203">
        <f t="shared" si="1"/>
        <v>0.38888888888888884</v>
      </c>
      <c r="H29" s="708">
        <f t="shared" si="2"/>
        <v>7.4784257110276574E-6</v>
      </c>
    </row>
    <row r="30" spans="1:9" s="183" customFormat="1" ht="14.25" customHeight="1" x14ac:dyDescent="0.25">
      <c r="A30" s="473" t="s">
        <v>261</v>
      </c>
      <c r="B30" s="177">
        <v>706</v>
      </c>
      <c r="C30" s="202">
        <v>0</v>
      </c>
      <c r="D30" s="203" t="s">
        <v>246</v>
      </c>
      <c r="E30" s="177">
        <v>50072</v>
      </c>
      <c r="F30" s="202">
        <v>2987</v>
      </c>
      <c r="G30" s="203">
        <f t="shared" si="1"/>
        <v>-0.94034590190126222</v>
      </c>
      <c r="H30" s="708">
        <f t="shared" si="2"/>
        <v>8.9352230395358452E-7</v>
      </c>
    </row>
    <row r="31" spans="1:9" s="197" customFormat="1" ht="14.25" customHeight="1" thickBot="1" x14ac:dyDescent="0.3">
      <c r="A31" s="709" t="s">
        <v>0</v>
      </c>
      <c r="B31" s="710">
        <f>+SUM(B7:B30)</f>
        <v>412884191</v>
      </c>
      <c r="C31" s="711">
        <f>+SUM(C7:C30)</f>
        <v>519864796</v>
      </c>
      <c r="D31" s="584">
        <f>C31/B31-1</f>
        <v>0.25910559748217632</v>
      </c>
      <c r="E31" s="210">
        <f>+SUM(E7:E30)</f>
        <v>2962533751</v>
      </c>
      <c r="F31" s="211">
        <f>+SUM(F7:F30)</f>
        <v>3342949568</v>
      </c>
      <c r="G31" s="584">
        <f>F31/E31-1</f>
        <v>0.12840893943287268</v>
      </c>
      <c r="H31" s="712">
        <f>SUM(H7:H27)</f>
        <v>0.99998233266796321</v>
      </c>
      <c r="I31" s="713"/>
    </row>
    <row r="32" spans="1:9" s="183" customFormat="1" ht="14.25" customHeight="1" x14ac:dyDescent="0.25">
      <c r="B32" s="205"/>
      <c r="C32" s="205"/>
      <c r="D32" s="197"/>
      <c r="E32" s="197"/>
      <c r="F32" s="197"/>
    </row>
    <row r="33" spans="1:8" s="197" customFormat="1" ht="14.25" customHeight="1" thickBot="1" x14ac:dyDescent="0.3">
      <c r="A33" s="195" t="s">
        <v>315</v>
      </c>
      <c r="B33" s="183"/>
      <c r="C33" s="183"/>
      <c r="D33" s="192"/>
    </row>
    <row r="34" spans="1:8" s="197" customFormat="1" ht="14.25" customHeight="1" thickBot="1" x14ac:dyDescent="0.3">
      <c r="A34" s="183"/>
      <c r="B34" s="1041" t="s">
        <v>880</v>
      </c>
      <c r="C34" s="1042"/>
      <c r="D34" s="1042"/>
      <c r="E34" s="1043" t="s">
        <v>881</v>
      </c>
      <c r="F34" s="1044"/>
      <c r="G34" s="1044"/>
      <c r="H34" s="1045"/>
    </row>
    <row r="35" spans="1:8" s="183" customFormat="1" ht="14.25" customHeight="1" thickBot="1" x14ac:dyDescent="0.3">
      <c r="A35" s="581" t="s">
        <v>316</v>
      </c>
      <c r="B35" s="199">
        <v>2024</v>
      </c>
      <c r="C35" s="200">
        <v>2025</v>
      </c>
      <c r="D35" s="201" t="s">
        <v>274</v>
      </c>
      <c r="E35" s="199">
        <v>2024</v>
      </c>
      <c r="F35" s="200">
        <v>2025</v>
      </c>
      <c r="G35" s="201" t="s">
        <v>274</v>
      </c>
      <c r="H35" s="707" t="s">
        <v>276</v>
      </c>
    </row>
    <row r="36" spans="1:8" s="183" customFormat="1" ht="14.25" customHeight="1" x14ac:dyDescent="0.25">
      <c r="A36" s="206" t="s">
        <v>279</v>
      </c>
      <c r="B36" s="207">
        <v>21063335</v>
      </c>
      <c r="C36" s="582">
        <v>70402952</v>
      </c>
      <c r="D36" s="175">
        <f t="shared" ref="D36:D86" si="3">C36/B36-1</f>
        <v>2.3424408812754485</v>
      </c>
      <c r="E36" s="207">
        <v>192285641</v>
      </c>
      <c r="F36" s="714">
        <v>313017431</v>
      </c>
      <c r="G36" s="175">
        <f t="shared" ref="G36:G86" si="4">F36/E36-1</f>
        <v>0.62787730468132041</v>
      </c>
      <c r="H36" s="401">
        <f>+F36/$F$87</f>
        <v>9.3635104159609031E-2</v>
      </c>
    </row>
    <row r="37" spans="1:8" s="183" customFormat="1" ht="14.25" customHeight="1" x14ac:dyDescent="0.25">
      <c r="A37" s="206" t="s">
        <v>281</v>
      </c>
      <c r="B37" s="207">
        <v>44472471</v>
      </c>
      <c r="C37" s="582">
        <v>55856606</v>
      </c>
      <c r="D37" s="175">
        <f t="shared" si="3"/>
        <v>0.25598161613282078</v>
      </c>
      <c r="E37" s="207">
        <v>241781451</v>
      </c>
      <c r="F37" s="714">
        <v>285969209</v>
      </c>
      <c r="G37" s="175">
        <f t="shared" si="4"/>
        <v>0.18275909015038549</v>
      </c>
      <c r="H37" s="401">
        <f t="shared" ref="H37:H86" si="5">+F37/$F$87</f>
        <v>8.554397940591367E-2</v>
      </c>
    </row>
    <row r="38" spans="1:8" s="183" customFormat="1" ht="14.25" customHeight="1" x14ac:dyDescent="0.25">
      <c r="A38" s="206" t="s">
        <v>278</v>
      </c>
      <c r="B38" s="207">
        <v>51231313</v>
      </c>
      <c r="C38" s="582">
        <v>30077685</v>
      </c>
      <c r="D38" s="175">
        <f t="shared" si="3"/>
        <v>-0.41290427204159297</v>
      </c>
      <c r="E38" s="207">
        <v>347613384</v>
      </c>
      <c r="F38" s="714">
        <v>285331842</v>
      </c>
      <c r="G38" s="175">
        <f t="shared" si="4"/>
        <v>-0.17916899885534898</v>
      </c>
      <c r="H38" s="401">
        <f t="shared" si="5"/>
        <v>8.5353319335507244E-2</v>
      </c>
    </row>
    <row r="39" spans="1:8" s="183" customFormat="1" ht="14.25" customHeight="1" x14ac:dyDescent="0.25">
      <c r="A39" s="206" t="s">
        <v>277</v>
      </c>
      <c r="B39" s="207">
        <v>29179301</v>
      </c>
      <c r="C39" s="582">
        <v>45215012</v>
      </c>
      <c r="D39" s="175">
        <f t="shared" si="3"/>
        <v>0.54955774985836703</v>
      </c>
      <c r="E39" s="207">
        <v>225587327</v>
      </c>
      <c r="F39" s="714">
        <v>251152411</v>
      </c>
      <c r="G39" s="175">
        <f t="shared" si="4"/>
        <v>0.11332677389275503</v>
      </c>
      <c r="H39" s="401">
        <f t="shared" si="5"/>
        <v>7.5128985912359419E-2</v>
      </c>
    </row>
    <row r="40" spans="1:8" s="183" customFormat="1" ht="14.25" customHeight="1" x14ac:dyDescent="0.25">
      <c r="A40" s="206" t="s">
        <v>293</v>
      </c>
      <c r="B40" s="207">
        <v>17973929</v>
      </c>
      <c r="C40" s="582">
        <v>30449441</v>
      </c>
      <c r="D40" s="175">
        <f t="shared" si="3"/>
        <v>0.6940893112463058</v>
      </c>
      <c r="E40" s="207">
        <v>160254686</v>
      </c>
      <c r="F40" s="714">
        <v>250752007</v>
      </c>
      <c r="G40" s="175">
        <f t="shared" si="4"/>
        <v>0.56470935895128838</v>
      </c>
      <c r="H40" s="401">
        <f t="shared" si="5"/>
        <v>7.5009210249623481E-2</v>
      </c>
    </row>
    <row r="41" spans="1:8" s="183" customFormat="1" ht="14.25" customHeight="1" x14ac:dyDescent="0.25">
      <c r="A41" s="206" t="s">
        <v>304</v>
      </c>
      <c r="B41" s="207">
        <v>21499683</v>
      </c>
      <c r="C41" s="582">
        <v>41009059</v>
      </c>
      <c r="D41" s="175">
        <f t="shared" si="3"/>
        <v>0.90742621647026134</v>
      </c>
      <c r="E41" s="207">
        <v>132832614</v>
      </c>
      <c r="F41" s="714">
        <v>215356254</v>
      </c>
      <c r="G41" s="175">
        <f t="shared" si="4"/>
        <v>0.62126037811768131</v>
      </c>
      <c r="H41" s="401">
        <f t="shared" si="5"/>
        <v>6.4421029877768113E-2</v>
      </c>
    </row>
    <row r="42" spans="1:8" s="183" customFormat="1" ht="14.25" customHeight="1" x14ac:dyDescent="0.25">
      <c r="A42" s="206" t="s">
        <v>280</v>
      </c>
      <c r="B42" s="207">
        <v>29768966</v>
      </c>
      <c r="C42" s="582">
        <v>10821089</v>
      </c>
      <c r="D42" s="175">
        <f t="shared" si="3"/>
        <v>-0.6364976532943738</v>
      </c>
      <c r="E42" s="207">
        <v>249706953</v>
      </c>
      <c r="F42" s="714">
        <v>117808204</v>
      </c>
      <c r="G42" s="175">
        <f t="shared" si="4"/>
        <v>-0.52821416230248097</v>
      </c>
      <c r="H42" s="401">
        <f t="shared" si="5"/>
        <v>3.5240796070543652E-2</v>
      </c>
    </row>
    <row r="43" spans="1:8" s="183" customFormat="1" ht="14.25" customHeight="1" x14ac:dyDescent="0.25">
      <c r="A43" s="206" t="s">
        <v>282</v>
      </c>
      <c r="B43" s="207">
        <v>16195380</v>
      </c>
      <c r="C43" s="582">
        <v>20193485</v>
      </c>
      <c r="D43" s="175">
        <f t="shared" si="3"/>
        <v>0.24686700775159331</v>
      </c>
      <c r="E43" s="207">
        <v>156488662</v>
      </c>
      <c r="F43" s="714">
        <v>112421476</v>
      </c>
      <c r="G43" s="175">
        <f t="shared" si="4"/>
        <v>-0.28159986440423401</v>
      </c>
      <c r="H43" s="401">
        <f t="shared" si="5"/>
        <v>3.362942626360315E-2</v>
      </c>
    </row>
    <row r="44" spans="1:8" s="183" customFormat="1" ht="14.25" customHeight="1" x14ac:dyDescent="0.25">
      <c r="A44" s="206" t="s">
        <v>288</v>
      </c>
      <c r="B44" s="207">
        <v>14640458</v>
      </c>
      <c r="C44" s="582">
        <v>10923597</v>
      </c>
      <c r="D44" s="175">
        <f t="shared" si="3"/>
        <v>-0.25387600579162206</v>
      </c>
      <c r="E44" s="207">
        <v>98929464</v>
      </c>
      <c r="F44" s="714">
        <v>106922398</v>
      </c>
      <c r="G44" s="175">
        <f t="shared" si="4"/>
        <v>8.0794271765184167E-2</v>
      </c>
      <c r="H44" s="401">
        <f t="shared" si="5"/>
        <v>3.1984448411517284E-2</v>
      </c>
    </row>
    <row r="45" spans="1:8" s="183" customFormat="1" ht="14.25" customHeight="1" x14ac:dyDescent="0.25">
      <c r="A45" s="206" t="s">
        <v>296</v>
      </c>
      <c r="B45" s="207">
        <v>3237263</v>
      </c>
      <c r="C45" s="582">
        <v>8325262</v>
      </c>
      <c r="D45" s="175">
        <f t="shared" si="3"/>
        <v>1.5716977582606049</v>
      </c>
      <c r="E45" s="207">
        <v>44164307</v>
      </c>
      <c r="F45" s="714">
        <v>79558334</v>
      </c>
      <c r="G45" s="175">
        <f t="shared" si="4"/>
        <v>0.8014170130644187</v>
      </c>
      <c r="H45" s="401">
        <f t="shared" si="5"/>
        <v>2.3798843620485035E-2</v>
      </c>
    </row>
    <row r="46" spans="1:8" s="183" customFormat="1" ht="14.25" customHeight="1" x14ac:dyDescent="0.25">
      <c r="A46" s="206" t="s">
        <v>324</v>
      </c>
      <c r="B46" s="207">
        <v>3134916</v>
      </c>
      <c r="C46" s="582">
        <v>14702880</v>
      </c>
      <c r="D46" s="175">
        <f t="shared" si="3"/>
        <v>3.6900395417293481</v>
      </c>
      <c r="E46" s="207">
        <v>21843455</v>
      </c>
      <c r="F46" s="714">
        <v>78915294</v>
      </c>
      <c r="G46" s="175">
        <f t="shared" si="4"/>
        <v>2.6127661123206014</v>
      </c>
      <c r="H46" s="401">
        <f t="shared" si="5"/>
        <v>2.3606486545716263E-2</v>
      </c>
    </row>
    <row r="47" spans="1:8" s="183" customFormat="1" ht="14.25" customHeight="1" x14ac:dyDescent="0.25">
      <c r="A47" s="206" t="s">
        <v>284</v>
      </c>
      <c r="B47" s="207">
        <v>4495370</v>
      </c>
      <c r="C47" s="582">
        <v>11087361</v>
      </c>
      <c r="D47" s="175">
        <f t="shared" si="3"/>
        <v>1.4663956470768813</v>
      </c>
      <c r="E47" s="207">
        <v>41777735</v>
      </c>
      <c r="F47" s="714">
        <v>70791986</v>
      </c>
      <c r="G47" s="175">
        <f t="shared" si="4"/>
        <v>0.69449076164612555</v>
      </c>
      <c r="H47" s="401">
        <f t="shared" si="5"/>
        <v>2.11765043294844E-2</v>
      </c>
    </row>
    <row r="48" spans="1:8" s="183" customFormat="1" ht="14.25" customHeight="1" x14ac:dyDescent="0.25">
      <c r="A48" s="206" t="s">
        <v>285</v>
      </c>
      <c r="B48" s="207">
        <v>8049538</v>
      </c>
      <c r="C48" s="582">
        <v>14148144</v>
      </c>
      <c r="D48" s="175">
        <f t="shared" si="3"/>
        <v>0.75763428907348462</v>
      </c>
      <c r="E48" s="207">
        <v>52044472</v>
      </c>
      <c r="F48" s="714">
        <v>68673838</v>
      </c>
      <c r="G48" s="175">
        <f t="shared" si="4"/>
        <v>0.31952223475338548</v>
      </c>
      <c r="H48" s="401">
        <f t="shared" si="5"/>
        <v>2.0542887830965927E-2</v>
      </c>
    </row>
    <row r="49" spans="1:8" s="183" customFormat="1" ht="14.25" customHeight="1" x14ac:dyDescent="0.25">
      <c r="A49" s="206" t="s">
        <v>294</v>
      </c>
      <c r="B49" s="207">
        <v>10636553</v>
      </c>
      <c r="C49" s="582">
        <v>7350160</v>
      </c>
      <c r="D49" s="175">
        <f t="shared" si="3"/>
        <v>-0.30897161890698988</v>
      </c>
      <c r="E49" s="207">
        <v>57858915</v>
      </c>
      <c r="F49" s="714">
        <v>64136479</v>
      </c>
      <c r="G49" s="175">
        <f t="shared" si="4"/>
        <v>0.10849778292593282</v>
      </c>
      <c r="H49" s="401">
        <f t="shared" si="5"/>
        <v>1.9185595742735418E-2</v>
      </c>
    </row>
    <row r="50" spans="1:8" s="183" customFormat="1" ht="14.25" customHeight="1" x14ac:dyDescent="0.25">
      <c r="A50" s="206" t="s">
        <v>292</v>
      </c>
      <c r="B50" s="207">
        <v>7860168</v>
      </c>
      <c r="C50" s="582">
        <v>7391515</v>
      </c>
      <c r="D50" s="175">
        <f t="shared" si="3"/>
        <v>-5.9623789211630029E-2</v>
      </c>
      <c r="E50" s="207">
        <v>62308692</v>
      </c>
      <c r="F50" s="714">
        <v>60827149</v>
      </c>
      <c r="G50" s="175">
        <f t="shared" si="4"/>
        <v>-2.3777469121001649E-2</v>
      </c>
      <c r="H50" s="401">
        <f t="shared" si="5"/>
        <v>1.819565260040441E-2</v>
      </c>
    </row>
    <row r="51" spans="1:8" s="183" customFormat="1" ht="14.25" customHeight="1" x14ac:dyDescent="0.25">
      <c r="A51" s="206" t="s">
        <v>283</v>
      </c>
      <c r="B51" s="207">
        <v>11163502</v>
      </c>
      <c r="C51" s="582">
        <v>7049813</v>
      </c>
      <c r="D51" s="175">
        <f t="shared" si="3"/>
        <v>-0.36849449214054875</v>
      </c>
      <c r="E51" s="207">
        <v>68380738</v>
      </c>
      <c r="F51" s="714">
        <v>56630575</v>
      </c>
      <c r="G51" s="175">
        <f t="shared" si="4"/>
        <v>-0.17183439874544792</v>
      </c>
      <c r="H51" s="401">
        <f t="shared" si="5"/>
        <v>1.6940301924411202E-2</v>
      </c>
    </row>
    <row r="52" spans="1:8" s="183" customFormat="1" ht="14.25" customHeight="1" x14ac:dyDescent="0.25">
      <c r="A52" s="206" t="s">
        <v>305</v>
      </c>
      <c r="B52" s="207">
        <v>7989869</v>
      </c>
      <c r="C52" s="582">
        <v>11427199</v>
      </c>
      <c r="D52" s="175">
        <f t="shared" si="3"/>
        <v>0.43021105852924491</v>
      </c>
      <c r="E52" s="207">
        <v>63963478</v>
      </c>
      <c r="F52" s="714">
        <v>56426507</v>
      </c>
      <c r="G52" s="175">
        <f t="shared" si="4"/>
        <v>-0.11783241367831809</v>
      </c>
      <c r="H52" s="401">
        <f t="shared" si="5"/>
        <v>1.6879257629291284E-2</v>
      </c>
    </row>
    <row r="53" spans="1:8" s="183" customFormat="1" ht="14.25" customHeight="1" x14ac:dyDescent="0.25">
      <c r="A53" s="206" t="s">
        <v>295</v>
      </c>
      <c r="B53" s="207">
        <v>3862650</v>
      </c>
      <c r="C53" s="582">
        <v>7207313</v>
      </c>
      <c r="D53" s="175">
        <f t="shared" si="3"/>
        <v>0.86589854115697773</v>
      </c>
      <c r="E53" s="207">
        <v>29046490</v>
      </c>
      <c r="F53" s="714">
        <v>51519227</v>
      </c>
      <c r="G53" s="175">
        <f t="shared" si="4"/>
        <v>0.77368167375817176</v>
      </c>
      <c r="H53" s="401">
        <f t="shared" si="5"/>
        <v>1.5411308472362811E-2</v>
      </c>
    </row>
    <row r="54" spans="1:8" s="183" customFormat="1" ht="14.25" customHeight="1" x14ac:dyDescent="0.25">
      <c r="A54" s="206" t="s">
        <v>798</v>
      </c>
      <c r="B54" s="207">
        <v>2234888</v>
      </c>
      <c r="C54" s="582">
        <v>3334093</v>
      </c>
      <c r="D54" s="175">
        <f t="shared" si="3"/>
        <v>0.49183896463715415</v>
      </c>
      <c r="E54" s="207">
        <v>13485241</v>
      </c>
      <c r="F54" s="714">
        <v>44102811</v>
      </c>
      <c r="G54" s="175">
        <f t="shared" si="4"/>
        <v>2.2704503390039523</v>
      </c>
      <c r="H54" s="401">
        <f t="shared" si="5"/>
        <v>1.3192783828439735E-2</v>
      </c>
    </row>
    <row r="55" spans="1:8" s="183" customFormat="1" ht="14.25" customHeight="1" x14ac:dyDescent="0.25">
      <c r="A55" s="206" t="s">
        <v>297</v>
      </c>
      <c r="B55" s="207">
        <v>3191860</v>
      </c>
      <c r="C55" s="582">
        <v>8814269</v>
      </c>
      <c r="D55" s="175">
        <f t="shared" si="3"/>
        <v>1.7614835863728358</v>
      </c>
      <c r="E55" s="207">
        <v>18728353</v>
      </c>
      <c r="F55" s="714">
        <v>41854149</v>
      </c>
      <c r="G55" s="175">
        <f t="shared" si="4"/>
        <v>1.2348013730839011</v>
      </c>
      <c r="H55" s="401">
        <f t="shared" si="5"/>
        <v>1.2520125759791301E-2</v>
      </c>
    </row>
    <row r="56" spans="1:8" s="183" customFormat="1" ht="14.25" customHeight="1" x14ac:dyDescent="0.25">
      <c r="A56" s="206" t="s">
        <v>321</v>
      </c>
      <c r="B56" s="207">
        <v>4416774</v>
      </c>
      <c r="C56" s="582">
        <v>4323213</v>
      </c>
      <c r="D56" s="175">
        <f t="shared" si="3"/>
        <v>-2.1183107852020489E-2</v>
      </c>
      <c r="E56" s="207">
        <v>16645530</v>
      </c>
      <c r="F56" s="714">
        <v>32989544</v>
      </c>
      <c r="G56" s="175">
        <f t="shared" si="4"/>
        <v>0.98188606791132504</v>
      </c>
      <c r="H56" s="401">
        <f t="shared" si="5"/>
        <v>9.8683941617871279E-3</v>
      </c>
    </row>
    <row r="57" spans="1:8" s="183" customFormat="1" ht="14.25" customHeight="1" x14ac:dyDescent="0.25">
      <c r="A57" s="206" t="s">
        <v>524</v>
      </c>
      <c r="B57" s="207">
        <v>3094942</v>
      </c>
      <c r="C57" s="582">
        <v>5728547</v>
      </c>
      <c r="D57" s="175">
        <f t="shared" si="3"/>
        <v>0.85093840207667859</v>
      </c>
      <c r="E57" s="207">
        <v>24248263</v>
      </c>
      <c r="F57" s="714">
        <v>31503007</v>
      </c>
      <c r="G57" s="175">
        <f t="shared" si="4"/>
        <v>0.29918613139423633</v>
      </c>
      <c r="H57" s="401">
        <f t="shared" si="5"/>
        <v>9.4237159009393709E-3</v>
      </c>
    </row>
    <row r="58" spans="1:8" s="183" customFormat="1" ht="14.25" customHeight="1" x14ac:dyDescent="0.25">
      <c r="A58" s="206" t="s">
        <v>319</v>
      </c>
      <c r="B58" s="207">
        <v>4820373</v>
      </c>
      <c r="C58" s="582">
        <v>6194120</v>
      </c>
      <c r="D58" s="175">
        <f t="shared" si="3"/>
        <v>0.28498769701016924</v>
      </c>
      <c r="E58" s="207">
        <v>28715745</v>
      </c>
      <c r="F58" s="714">
        <v>30460696</v>
      </c>
      <c r="G58" s="175">
        <f t="shared" si="4"/>
        <v>6.0766349610640535E-2</v>
      </c>
      <c r="H58" s="401">
        <f t="shared" si="5"/>
        <v>9.1119220856878923E-3</v>
      </c>
    </row>
    <row r="59" spans="1:8" s="183" customFormat="1" ht="14.25" customHeight="1" x14ac:dyDescent="0.25">
      <c r="A59" s="206" t="s">
        <v>291</v>
      </c>
      <c r="B59" s="207">
        <v>3103971</v>
      </c>
      <c r="C59" s="582">
        <v>5183736</v>
      </c>
      <c r="D59" s="175">
        <f t="shared" si="3"/>
        <v>0.67003364399989551</v>
      </c>
      <c r="E59" s="207">
        <v>24267460</v>
      </c>
      <c r="F59" s="714">
        <v>28725147</v>
      </c>
      <c r="G59" s="175">
        <f t="shared" si="4"/>
        <v>0.18368988761081706</v>
      </c>
      <c r="H59" s="401">
        <f t="shared" si="5"/>
        <v>8.5927551151139588E-3</v>
      </c>
    </row>
    <row r="60" spans="1:8" s="183" customFormat="1" ht="14.25" customHeight="1" x14ac:dyDescent="0.25">
      <c r="A60" s="206" t="s">
        <v>320</v>
      </c>
      <c r="B60" s="207">
        <v>4479940</v>
      </c>
      <c r="C60" s="582">
        <v>4454782</v>
      </c>
      <c r="D60" s="175">
        <f t="shared" si="3"/>
        <v>-5.615700210270691E-3</v>
      </c>
      <c r="E60" s="207">
        <v>38415902</v>
      </c>
      <c r="F60" s="714">
        <v>28527494</v>
      </c>
      <c r="G60" s="175">
        <f t="shared" si="4"/>
        <v>-0.25740403023726999</v>
      </c>
      <c r="H60" s="401">
        <f t="shared" si="5"/>
        <v>8.5336297840314899E-3</v>
      </c>
    </row>
    <row r="61" spans="1:8" s="183" customFormat="1" ht="14.25" customHeight="1" x14ac:dyDescent="0.25">
      <c r="A61" s="206" t="s">
        <v>286</v>
      </c>
      <c r="B61" s="207">
        <v>2784810</v>
      </c>
      <c r="C61" s="582">
        <v>4726065</v>
      </c>
      <c r="D61" s="175">
        <f t="shared" si="3"/>
        <v>0.69708705441304786</v>
      </c>
      <c r="E61" s="207">
        <v>13868871</v>
      </c>
      <c r="F61" s="714">
        <v>28483984</v>
      </c>
      <c r="G61" s="175">
        <f t="shared" si="4"/>
        <v>1.0538069753478854</v>
      </c>
      <c r="H61" s="401">
        <f t="shared" si="5"/>
        <v>8.5206143319240171E-3</v>
      </c>
    </row>
    <row r="62" spans="1:8" s="183" customFormat="1" ht="14.25" customHeight="1" x14ac:dyDescent="0.25">
      <c r="A62" s="206" t="s">
        <v>290</v>
      </c>
      <c r="B62" s="207">
        <v>2185692</v>
      </c>
      <c r="C62" s="582">
        <v>3691797</v>
      </c>
      <c r="D62" s="175">
        <f t="shared" si="3"/>
        <v>0.68907467291823377</v>
      </c>
      <c r="E62" s="207">
        <v>21879912</v>
      </c>
      <c r="F62" s="714">
        <v>23313544</v>
      </c>
      <c r="G62" s="175">
        <f t="shared" si="4"/>
        <v>6.5522749817275239E-2</v>
      </c>
      <c r="H62" s="401">
        <f t="shared" si="5"/>
        <v>6.9739442745909829E-3</v>
      </c>
    </row>
    <row r="63" spans="1:8" s="183" customFormat="1" ht="14.25" customHeight="1" x14ac:dyDescent="0.25">
      <c r="A63" s="208" t="s">
        <v>318</v>
      </c>
      <c r="B63" s="207">
        <v>2256883</v>
      </c>
      <c r="C63" s="582">
        <v>2770181</v>
      </c>
      <c r="D63" s="175">
        <f t="shared" si="3"/>
        <v>0.22743669033795721</v>
      </c>
      <c r="E63" s="207">
        <v>12002474</v>
      </c>
      <c r="F63" s="714">
        <v>21104220</v>
      </c>
      <c r="G63" s="175">
        <f t="shared" si="4"/>
        <v>0.7583224925127936</v>
      </c>
      <c r="H63" s="401">
        <f t="shared" si="5"/>
        <v>6.313053658367364E-3</v>
      </c>
    </row>
    <row r="64" spans="1:8" s="183" customFormat="1" ht="14.25" customHeight="1" x14ac:dyDescent="0.25">
      <c r="A64" s="206" t="s">
        <v>300</v>
      </c>
      <c r="B64" s="207">
        <v>937823</v>
      </c>
      <c r="C64" s="582">
        <v>2283530</v>
      </c>
      <c r="D64" s="175">
        <f t="shared" si="3"/>
        <v>1.4349264200174234</v>
      </c>
      <c r="E64" s="207">
        <v>9239452</v>
      </c>
      <c r="F64" s="714">
        <v>19203239</v>
      </c>
      <c r="G64" s="175">
        <f t="shared" si="4"/>
        <v>1.0783958832190481</v>
      </c>
      <c r="H64" s="401">
        <f t="shared" si="5"/>
        <v>5.7443998509043616E-3</v>
      </c>
    </row>
    <row r="65" spans="1:8" s="183" customFormat="1" ht="14.25" customHeight="1" x14ac:dyDescent="0.25">
      <c r="A65" s="206" t="s">
        <v>400</v>
      </c>
      <c r="B65" s="207">
        <v>1577692</v>
      </c>
      <c r="C65" s="582">
        <v>999013</v>
      </c>
      <c r="D65" s="175">
        <f t="shared" si="3"/>
        <v>-0.36678832116788318</v>
      </c>
      <c r="E65" s="207">
        <v>12439608</v>
      </c>
      <c r="F65" s="714">
        <v>19052604</v>
      </c>
      <c r="G65" s="175">
        <f t="shared" si="4"/>
        <v>0.53160806996490573</v>
      </c>
      <c r="H65" s="401">
        <f t="shared" si="5"/>
        <v>5.6993393446251352E-3</v>
      </c>
    </row>
    <row r="66" spans="1:8" s="183" customFormat="1" ht="14.25" customHeight="1" x14ac:dyDescent="0.25">
      <c r="A66" s="206" t="s">
        <v>323</v>
      </c>
      <c r="B66" s="207">
        <v>2117547</v>
      </c>
      <c r="C66" s="582">
        <v>1970986</v>
      </c>
      <c r="D66" s="175">
        <f t="shared" si="3"/>
        <v>-6.9212631407945091E-2</v>
      </c>
      <c r="E66" s="207">
        <v>10195581</v>
      </c>
      <c r="F66" s="714">
        <v>17505037</v>
      </c>
      <c r="G66" s="175">
        <f t="shared" si="4"/>
        <v>0.71692393008304278</v>
      </c>
      <c r="H66" s="401">
        <f t="shared" si="5"/>
        <v>5.2364047509316182E-3</v>
      </c>
    </row>
    <row r="67" spans="1:8" s="183" customFormat="1" ht="14.25" customHeight="1" x14ac:dyDescent="0.25">
      <c r="A67" s="206" t="s">
        <v>322</v>
      </c>
      <c r="B67" s="207">
        <v>2250000</v>
      </c>
      <c r="C67" s="582">
        <v>2570000</v>
      </c>
      <c r="D67" s="175">
        <f t="shared" si="3"/>
        <v>0.14222222222222225</v>
      </c>
      <c r="E67" s="207">
        <v>15321900</v>
      </c>
      <c r="F67" s="714">
        <v>17299000</v>
      </c>
      <c r="G67" s="175">
        <f t="shared" si="4"/>
        <v>0.12903752145621628</v>
      </c>
      <c r="H67" s="401">
        <f t="shared" si="5"/>
        <v>5.1747714550026977E-3</v>
      </c>
    </row>
    <row r="68" spans="1:8" s="183" customFormat="1" ht="14.25" customHeight="1" x14ac:dyDescent="0.25">
      <c r="A68" s="206" t="s">
        <v>517</v>
      </c>
      <c r="B68" s="207">
        <v>1357532</v>
      </c>
      <c r="C68" s="582">
        <v>2895472</v>
      </c>
      <c r="D68" s="175">
        <f t="shared" si="3"/>
        <v>1.1328941048903451</v>
      </c>
      <c r="E68" s="207">
        <v>8806823</v>
      </c>
      <c r="F68" s="714">
        <v>17114998</v>
      </c>
      <c r="G68" s="175">
        <f t="shared" si="4"/>
        <v>0.94337935484794011</v>
      </c>
      <c r="H68" s="401">
        <f t="shared" si="5"/>
        <v>5.1197296434954773E-3</v>
      </c>
    </row>
    <row r="69" spans="1:8" s="183" customFormat="1" ht="14.25" customHeight="1" x14ac:dyDescent="0.25">
      <c r="A69" s="206" t="s">
        <v>289</v>
      </c>
      <c r="B69" s="207">
        <v>3345104</v>
      </c>
      <c r="C69" s="582">
        <v>2849533</v>
      </c>
      <c r="D69" s="175">
        <f t="shared" si="3"/>
        <v>-0.14814815922016178</v>
      </c>
      <c r="E69" s="207">
        <v>18134529</v>
      </c>
      <c r="F69" s="714">
        <v>16672165</v>
      </c>
      <c r="G69" s="175">
        <f t="shared" si="4"/>
        <v>-8.0639756345477709E-2</v>
      </c>
      <c r="H69" s="401">
        <f t="shared" si="5"/>
        <v>4.9872618957798173E-3</v>
      </c>
    </row>
    <row r="70" spans="1:8" s="183" customFormat="1" ht="14.25" customHeight="1" x14ac:dyDescent="0.25">
      <c r="A70" s="206" t="s">
        <v>298</v>
      </c>
      <c r="B70" s="207">
        <v>2688476</v>
      </c>
      <c r="C70" s="582">
        <v>219135</v>
      </c>
      <c r="D70" s="175">
        <f t="shared" si="3"/>
        <v>-0.91849099638605658</v>
      </c>
      <c r="E70" s="207">
        <v>14663215</v>
      </c>
      <c r="F70" s="714">
        <v>15814294</v>
      </c>
      <c r="G70" s="175">
        <f t="shared" si="4"/>
        <v>7.8501133619059749E-2</v>
      </c>
      <c r="H70" s="401">
        <f t="shared" si="5"/>
        <v>4.7306409140540169E-3</v>
      </c>
    </row>
    <row r="71" spans="1:8" s="183" customFormat="1" ht="14.25" customHeight="1" x14ac:dyDescent="0.25">
      <c r="A71" s="206" t="s">
        <v>449</v>
      </c>
      <c r="B71" s="207">
        <v>1921568</v>
      </c>
      <c r="C71" s="582">
        <v>2606372</v>
      </c>
      <c r="D71" s="175">
        <f t="shared" si="3"/>
        <v>0.35637770820496595</v>
      </c>
      <c r="E71" s="207">
        <v>11740602</v>
      </c>
      <c r="F71" s="714">
        <v>15804323</v>
      </c>
      <c r="G71" s="175">
        <f t="shared" si="4"/>
        <v>0.34612543717945643</v>
      </c>
      <c r="H71" s="401">
        <f t="shared" si="5"/>
        <v>4.7276582187434305E-3</v>
      </c>
    </row>
    <row r="72" spans="1:8" s="183" customFormat="1" ht="14.25" customHeight="1" x14ac:dyDescent="0.25">
      <c r="A72" s="206" t="s">
        <v>317</v>
      </c>
      <c r="B72" s="207">
        <v>3327495</v>
      </c>
      <c r="C72" s="582">
        <v>1364911</v>
      </c>
      <c r="D72" s="175">
        <f t="shared" si="3"/>
        <v>-0.58980824914838337</v>
      </c>
      <c r="E72" s="207">
        <v>21107168</v>
      </c>
      <c r="F72" s="714">
        <v>13823146</v>
      </c>
      <c r="G72" s="175">
        <f t="shared" si="4"/>
        <v>-0.34509707792158573</v>
      </c>
      <c r="H72" s="401">
        <f t="shared" si="5"/>
        <v>4.1350148181475647E-3</v>
      </c>
    </row>
    <row r="73" spans="1:8" s="183" customFormat="1" ht="14.25" customHeight="1" x14ac:dyDescent="0.25">
      <c r="A73" s="206" t="s">
        <v>299</v>
      </c>
      <c r="B73" s="207">
        <v>2486637</v>
      </c>
      <c r="C73" s="582">
        <v>1091806</v>
      </c>
      <c r="D73" s="175">
        <f t="shared" si="3"/>
        <v>-0.56093068670658397</v>
      </c>
      <c r="E73" s="207">
        <v>15890882</v>
      </c>
      <c r="F73" s="714">
        <v>13442966</v>
      </c>
      <c r="G73" s="175">
        <f t="shared" si="4"/>
        <v>-0.15404531982554526</v>
      </c>
      <c r="H73" s="401">
        <f t="shared" si="5"/>
        <v>4.0212889026748251E-3</v>
      </c>
    </row>
    <row r="74" spans="1:8" s="183" customFormat="1" ht="14.25" customHeight="1" x14ac:dyDescent="0.25">
      <c r="A74" s="206" t="s">
        <v>287</v>
      </c>
      <c r="B74" s="207">
        <v>11459278</v>
      </c>
      <c r="C74" s="582">
        <v>344662</v>
      </c>
      <c r="D74" s="175">
        <f t="shared" si="3"/>
        <v>-0.96992288693929929</v>
      </c>
      <c r="E74" s="207">
        <v>49066251</v>
      </c>
      <c r="F74" s="714">
        <v>13427197</v>
      </c>
      <c r="G74" s="175">
        <f t="shared" si="4"/>
        <v>-0.72634556897367197</v>
      </c>
      <c r="H74" s="401">
        <f t="shared" si="5"/>
        <v>4.0165718108733373E-3</v>
      </c>
    </row>
    <row r="75" spans="1:8" s="183" customFormat="1" ht="14.25" customHeight="1" x14ac:dyDescent="0.25">
      <c r="A75" s="206" t="s">
        <v>399</v>
      </c>
      <c r="B75" s="207">
        <v>332593</v>
      </c>
      <c r="C75" s="582">
        <v>1817705</v>
      </c>
      <c r="D75" s="175">
        <f t="shared" si="3"/>
        <v>4.4652533276406903</v>
      </c>
      <c r="E75" s="207">
        <v>7454408</v>
      </c>
      <c r="F75" s="714">
        <v>12020061</v>
      </c>
      <c r="G75" s="175">
        <f t="shared" si="4"/>
        <v>0.61247693981869511</v>
      </c>
      <c r="H75" s="401">
        <f t="shared" si="5"/>
        <v>3.5956453292208326E-3</v>
      </c>
    </row>
    <row r="76" spans="1:8" s="183" customFormat="1" ht="14.25" customHeight="1" x14ac:dyDescent="0.25">
      <c r="A76" s="206" t="s">
        <v>605</v>
      </c>
      <c r="B76" s="207">
        <v>304435</v>
      </c>
      <c r="C76" s="582">
        <v>1469765</v>
      </c>
      <c r="D76" s="175">
        <f t="shared" si="3"/>
        <v>3.8278450243894424</v>
      </c>
      <c r="E76" s="207">
        <v>7701335</v>
      </c>
      <c r="F76" s="714">
        <v>11194332</v>
      </c>
      <c r="G76" s="175">
        <f t="shared" si="4"/>
        <v>0.45355733778624097</v>
      </c>
      <c r="H76" s="401">
        <f t="shared" si="5"/>
        <v>3.3486392098631863E-3</v>
      </c>
    </row>
    <row r="77" spans="1:8" s="183" customFormat="1" ht="14.25" customHeight="1" x14ac:dyDescent="0.25">
      <c r="A77" s="206" t="s">
        <v>303</v>
      </c>
      <c r="B77" s="207">
        <v>1573854</v>
      </c>
      <c r="C77" s="582">
        <v>524162</v>
      </c>
      <c r="D77" s="175">
        <f t="shared" si="3"/>
        <v>-0.66695640129262301</v>
      </c>
      <c r="E77" s="207">
        <v>10947562</v>
      </c>
      <c r="F77" s="714">
        <v>11011797</v>
      </c>
      <c r="G77" s="175">
        <f t="shared" si="4"/>
        <v>5.8675164388199974E-3</v>
      </c>
      <c r="H77" s="401">
        <f t="shared" si="5"/>
        <v>3.2940362323766888E-3</v>
      </c>
    </row>
    <row r="78" spans="1:8" s="183" customFormat="1" ht="14.25" customHeight="1" x14ac:dyDescent="0.25">
      <c r="A78" s="206" t="s">
        <v>732</v>
      </c>
      <c r="B78" s="207">
        <v>287062</v>
      </c>
      <c r="C78" s="582">
        <v>2279060</v>
      </c>
      <c r="D78" s="175">
        <f t="shared" si="3"/>
        <v>6.9392605081829011</v>
      </c>
      <c r="E78" s="207">
        <v>1904882</v>
      </c>
      <c r="F78" s="714">
        <v>9301004</v>
      </c>
      <c r="G78" s="175">
        <f t="shared" si="4"/>
        <v>3.8827192445516312</v>
      </c>
      <c r="H78" s="401">
        <f t="shared" si="5"/>
        <v>2.7822746980788434E-3</v>
      </c>
    </row>
    <row r="79" spans="1:8" s="183" customFormat="1" ht="14.25" customHeight="1" x14ac:dyDescent="0.25">
      <c r="A79" s="206" t="s">
        <v>604</v>
      </c>
      <c r="B79" s="207">
        <v>967467</v>
      </c>
      <c r="C79" s="582">
        <v>1437880</v>
      </c>
      <c r="D79" s="175">
        <f t="shared" si="3"/>
        <v>0.4862315717228598</v>
      </c>
      <c r="E79" s="207">
        <v>6798784</v>
      </c>
      <c r="F79" s="714">
        <v>9240127</v>
      </c>
      <c r="G79" s="175">
        <f t="shared" si="4"/>
        <v>0.35908524230215288</v>
      </c>
      <c r="H79" s="401">
        <f t="shared" si="5"/>
        <v>2.7640641331984342E-3</v>
      </c>
    </row>
    <row r="80" spans="1:8" s="183" customFormat="1" ht="14.25" customHeight="1" x14ac:dyDescent="0.25">
      <c r="A80" s="206" t="s">
        <v>827</v>
      </c>
      <c r="B80" s="207">
        <v>1189530</v>
      </c>
      <c r="C80" s="582">
        <v>1258448</v>
      </c>
      <c r="D80" s="175">
        <f t="shared" si="3"/>
        <v>5.7937168461493105E-2</v>
      </c>
      <c r="E80" s="207">
        <v>12614488</v>
      </c>
      <c r="F80" s="714">
        <v>9080748</v>
      </c>
      <c r="G80" s="175">
        <f t="shared" si="4"/>
        <v>-0.28013344655764072</v>
      </c>
      <c r="H80" s="401">
        <f t="shared" si="5"/>
        <v>2.7163879727425191E-3</v>
      </c>
    </row>
    <row r="81" spans="1:8" s="183" customFormat="1" ht="14.25" customHeight="1" x14ac:dyDescent="0.25">
      <c r="A81" s="206" t="s">
        <v>866</v>
      </c>
      <c r="B81" s="207">
        <v>759653</v>
      </c>
      <c r="C81" s="582">
        <v>1186428</v>
      </c>
      <c r="D81" s="175">
        <f t="shared" si="3"/>
        <v>0.56180255985298544</v>
      </c>
      <c r="E81" s="207">
        <v>4963141</v>
      </c>
      <c r="F81" s="714">
        <v>8921235</v>
      </c>
      <c r="G81" s="175">
        <f t="shared" si="4"/>
        <v>0.79749779423957534</v>
      </c>
      <c r="H81" s="401">
        <f t="shared" si="5"/>
        <v>2.668671727924793E-3</v>
      </c>
    </row>
    <row r="82" spans="1:8" s="183" customFormat="1" ht="14.25" customHeight="1" x14ac:dyDescent="0.25">
      <c r="A82" s="206" t="s">
        <v>301</v>
      </c>
      <c r="B82" s="207">
        <v>3467482</v>
      </c>
      <c r="C82" s="582">
        <v>635019</v>
      </c>
      <c r="D82" s="175">
        <f t="shared" si="3"/>
        <v>-0.81686451436517915</v>
      </c>
      <c r="E82" s="207">
        <v>50374441</v>
      </c>
      <c r="F82" s="714">
        <v>8895381</v>
      </c>
      <c r="G82" s="175">
        <f t="shared" si="4"/>
        <v>-0.82341479481628388</v>
      </c>
      <c r="H82" s="401">
        <f t="shared" si="5"/>
        <v>2.6609378391914767E-3</v>
      </c>
    </row>
    <row r="83" spans="1:8" s="183" customFormat="1" ht="14.25" customHeight="1" x14ac:dyDescent="0.25">
      <c r="A83" s="206" t="s">
        <v>603</v>
      </c>
      <c r="B83" s="207">
        <v>556259</v>
      </c>
      <c r="C83" s="582">
        <v>1528655</v>
      </c>
      <c r="D83" s="175">
        <f t="shared" si="3"/>
        <v>1.7480993565946799</v>
      </c>
      <c r="E83" s="207">
        <v>3918240</v>
      </c>
      <c r="F83" s="714">
        <v>8575212</v>
      </c>
      <c r="G83" s="175">
        <f t="shared" si="4"/>
        <v>1.1885366899424232</v>
      </c>
      <c r="H83" s="401">
        <f t="shared" si="5"/>
        <v>2.5651634359325159E-3</v>
      </c>
    </row>
    <row r="84" spans="1:8" s="183" customFormat="1" ht="14.25" customHeight="1" x14ac:dyDescent="0.25">
      <c r="A84" s="206" t="s">
        <v>832</v>
      </c>
      <c r="B84" s="207">
        <v>2716392</v>
      </c>
      <c r="C84" s="582">
        <v>994921</v>
      </c>
      <c r="D84" s="175">
        <f t="shared" si="3"/>
        <v>-0.63373438001584459</v>
      </c>
      <c r="E84" s="207">
        <v>13514797</v>
      </c>
      <c r="F84" s="714">
        <v>8365233</v>
      </c>
      <c r="G84" s="175">
        <f t="shared" si="4"/>
        <v>-0.3810315463857874</v>
      </c>
      <c r="H84" s="401">
        <f t="shared" si="5"/>
        <v>2.5023509418374808E-3</v>
      </c>
    </row>
    <row r="85" spans="1:8" s="183" customFormat="1" ht="14.25" customHeight="1" x14ac:dyDescent="0.25">
      <c r="A85" s="206" t="s">
        <v>787</v>
      </c>
      <c r="B85" s="207">
        <v>466993</v>
      </c>
      <c r="C85" s="582">
        <v>1370340</v>
      </c>
      <c r="D85" s="175">
        <f t="shared" si="3"/>
        <v>1.9343908795206781</v>
      </c>
      <c r="E85" s="207">
        <v>1711220</v>
      </c>
      <c r="F85" s="714">
        <v>8131868</v>
      </c>
      <c r="G85" s="175">
        <f t="shared" si="4"/>
        <v>3.752087984011407</v>
      </c>
      <c r="H85" s="401">
        <f t="shared" si="5"/>
        <v>2.432542829195322E-3</v>
      </c>
    </row>
    <row r="86" spans="1:8" s="197" customFormat="1" x14ac:dyDescent="0.2">
      <c r="A86" s="583" t="s">
        <v>920</v>
      </c>
      <c r="B86" s="207">
        <v>27768521</v>
      </c>
      <c r="C86" s="582">
        <v>33307617</v>
      </c>
      <c r="D86" s="175">
        <f t="shared" si="3"/>
        <v>0.19947392949015907</v>
      </c>
      <c r="E86" s="402">
        <v>194898227</v>
      </c>
      <c r="F86" s="714">
        <v>221778384</v>
      </c>
      <c r="G86" s="175">
        <f t="shared" si="4"/>
        <v>0.1379189406376693</v>
      </c>
      <c r="H86" s="401">
        <f t="shared" si="5"/>
        <v>6.6342126762230599E-2</v>
      </c>
    </row>
    <row r="87" spans="1:8" s="6" customFormat="1" ht="13.5" thickBot="1" x14ac:dyDescent="0.25">
      <c r="A87" s="209" t="s">
        <v>325</v>
      </c>
      <c r="B87" s="210">
        <f>SUM(B36:B86)</f>
        <v>412884191</v>
      </c>
      <c r="C87" s="211">
        <f>SUM(C36:C86)</f>
        <v>519864796</v>
      </c>
      <c r="D87" s="584">
        <f>C87/B87-1</f>
        <v>0.25910559748217632</v>
      </c>
      <c r="E87" s="210">
        <f>+SUM(E36:E86)</f>
        <v>2962533751</v>
      </c>
      <c r="F87" s="211">
        <f>+SUM(F36:F86)</f>
        <v>3342949568</v>
      </c>
      <c r="G87" s="715">
        <f>F87/E87-1</f>
        <v>0.12840893943287268</v>
      </c>
      <c r="H87" s="212">
        <f>+C87/$C$87</f>
        <v>1</v>
      </c>
    </row>
    <row r="88" spans="1:8" s="6" customFormat="1" x14ac:dyDescent="0.2">
      <c r="B88" s="213"/>
      <c r="C88" s="213"/>
      <c r="D88" s="10"/>
      <c r="E88" s="10"/>
      <c r="F88" s="10"/>
    </row>
    <row r="89" spans="1:8" s="6" customFormat="1" ht="53.25" customHeight="1" x14ac:dyDescent="0.2">
      <c r="A89" s="1010" t="s">
        <v>919</v>
      </c>
      <c r="B89" s="1010"/>
      <c r="C89" s="1010"/>
      <c r="D89" s="1010"/>
      <c r="E89" s="1010"/>
      <c r="F89" s="1010"/>
      <c r="G89" s="190"/>
      <c r="H89" s="190"/>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A115"/>
      <c r="B115"/>
      <c r="C115"/>
      <c r="D115"/>
      <c r="E115"/>
      <c r="F115"/>
    </row>
    <row r="116" spans="1:6" s="6" customFormat="1" ht="15" x14ac:dyDescent="0.25">
      <c r="A116"/>
      <c r="B116"/>
      <c r="C116"/>
      <c r="D116"/>
      <c r="E116"/>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s="6" customFormat="1" ht="15" x14ac:dyDescent="0.25">
      <c r="D280" s="10"/>
      <c r="E280" s="10"/>
      <c r="F280"/>
    </row>
    <row r="281" spans="4:6" s="6" customFormat="1" ht="15" x14ac:dyDescent="0.25">
      <c r="D281" s="10"/>
      <c r="E281" s="10"/>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02741-F2C0-404A-B131-EA6D2AD2F5DD}">
  <sheetPr codeName="Hoja14">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67" customWidth="1"/>
    <col min="5" max="5" width="13.85546875" customWidth="1"/>
    <col min="6" max="6" width="14" customWidth="1"/>
    <col min="7" max="7" width="8.42578125" customWidth="1"/>
    <col min="8" max="8" width="7.5703125" bestFit="1" customWidth="1"/>
    <col min="9" max="9" width="3" customWidth="1"/>
  </cols>
  <sheetData>
    <row r="1" spans="1:8" s="183" customFormat="1" ht="14.25" customHeight="1" x14ac:dyDescent="0.25">
      <c r="A1" s="191" t="s">
        <v>522</v>
      </c>
      <c r="D1" s="192"/>
      <c r="E1" s="192"/>
    </row>
    <row r="2" spans="1:8" s="183" customFormat="1" ht="14.25" customHeight="1" x14ac:dyDescent="0.25">
      <c r="A2" s="193" t="s">
        <v>308</v>
      </c>
      <c r="D2" s="192"/>
      <c r="E2" s="192"/>
    </row>
    <row r="3" spans="1:8" x14ac:dyDescent="0.25">
      <c r="A3" s="194"/>
      <c r="B3" s="585"/>
      <c r="C3" s="586"/>
      <c r="D3" s="587"/>
      <c r="E3" s="585"/>
    </row>
    <row r="4" spans="1:8" ht="15.75" thickBot="1" x14ac:dyDescent="0.3">
      <c r="A4" s="195" t="s">
        <v>326</v>
      </c>
      <c r="B4" s="588"/>
      <c r="C4" s="588"/>
      <c r="D4" s="587"/>
      <c r="E4" s="585"/>
    </row>
    <row r="5" spans="1:8" ht="15.75" thickBot="1" x14ac:dyDescent="0.3">
      <c r="B5" s="1041" t="s">
        <v>880</v>
      </c>
      <c r="C5" s="1042"/>
      <c r="D5" s="1042"/>
      <c r="E5" s="1041" t="s">
        <v>881</v>
      </c>
      <c r="F5" s="1042"/>
      <c r="G5" s="1042"/>
      <c r="H5" s="716"/>
    </row>
    <row r="6" spans="1:8" ht="15.75" thickBot="1" x14ac:dyDescent="0.3">
      <c r="A6" s="589" t="s">
        <v>327</v>
      </c>
      <c r="B6" s="199">
        <v>2024</v>
      </c>
      <c r="C6" s="200">
        <v>2025</v>
      </c>
      <c r="D6" s="214" t="s">
        <v>274</v>
      </c>
      <c r="E6" s="200">
        <v>2024</v>
      </c>
      <c r="F6" s="200">
        <v>2025</v>
      </c>
      <c r="G6" s="214" t="s">
        <v>274</v>
      </c>
      <c r="H6" s="214" t="s">
        <v>276</v>
      </c>
    </row>
    <row r="7" spans="1:8" x14ac:dyDescent="0.25">
      <c r="A7" s="590" t="s">
        <v>309</v>
      </c>
      <c r="B7" s="215">
        <f>SUM(B8:B18)</f>
        <v>98327023</v>
      </c>
      <c r="C7" s="219">
        <f>SUM(C8:C18)</f>
        <v>102169184</v>
      </c>
      <c r="D7" s="172">
        <f t="shared" ref="D7:D17" si="0">C7/B7-1</f>
        <v>3.9075331305413297E-2</v>
      </c>
      <c r="E7" s="215">
        <f>+SUM(E8:E18)</f>
        <v>649496815</v>
      </c>
      <c r="F7" s="717">
        <f>+SUM(F8:F18)</f>
        <v>682714531</v>
      </c>
      <c r="G7" s="172">
        <f>F7/E7-1</f>
        <v>5.1143770427881208E-2</v>
      </c>
      <c r="H7" s="718">
        <f>SUM(H8:H18)</f>
        <v>0.99999999999999978</v>
      </c>
    </row>
    <row r="8" spans="1:8" x14ac:dyDescent="0.25">
      <c r="A8" s="591" t="s">
        <v>277</v>
      </c>
      <c r="B8" s="216">
        <v>12719212</v>
      </c>
      <c r="C8" s="217">
        <v>24812890</v>
      </c>
      <c r="D8" s="176">
        <f t="shared" si="0"/>
        <v>0.95081975204124292</v>
      </c>
      <c r="E8" s="216">
        <v>104154293</v>
      </c>
      <c r="F8" s="217">
        <v>159437638</v>
      </c>
      <c r="G8" s="176">
        <f>F8/E8-1</f>
        <v>0.53078316224565025</v>
      </c>
      <c r="H8" s="218">
        <f t="shared" ref="H8:H18" si="1">+F8/$F$7</f>
        <v>0.23353485353016457</v>
      </c>
    </row>
    <row r="9" spans="1:8" x14ac:dyDescent="0.25">
      <c r="A9" s="591" t="s">
        <v>278</v>
      </c>
      <c r="B9" s="216">
        <v>22356878</v>
      </c>
      <c r="C9" s="217">
        <v>14079648</v>
      </c>
      <c r="D9" s="176">
        <f t="shared" si="0"/>
        <v>-0.37023192594243259</v>
      </c>
      <c r="E9" s="216">
        <v>125710980</v>
      </c>
      <c r="F9" s="217">
        <v>108856561</v>
      </c>
      <c r="G9" s="176">
        <f t="shared" ref="G9:G18" si="2">F9/E9-1</f>
        <v>-0.13407276754981945</v>
      </c>
      <c r="H9" s="218">
        <f t="shared" si="1"/>
        <v>0.15944667362001702</v>
      </c>
    </row>
    <row r="10" spans="1:8" x14ac:dyDescent="0.25">
      <c r="A10" s="591" t="s">
        <v>282</v>
      </c>
      <c r="B10" s="216">
        <v>14950097</v>
      </c>
      <c r="C10" s="217">
        <v>13888003</v>
      </c>
      <c r="D10" s="176">
        <f t="shared" si="0"/>
        <v>-7.1042615977675583E-2</v>
      </c>
      <c r="E10" s="216">
        <v>98956732</v>
      </c>
      <c r="F10" s="217">
        <v>98804445</v>
      </c>
      <c r="G10" s="176">
        <f t="shared" si="2"/>
        <v>-1.5389251132504889E-3</v>
      </c>
      <c r="H10" s="218">
        <f t="shared" si="1"/>
        <v>0.14472292666054298</v>
      </c>
    </row>
    <row r="11" spans="1:8" x14ac:dyDescent="0.25">
      <c r="A11" s="591" t="s">
        <v>279</v>
      </c>
      <c r="B11" s="216">
        <v>8948936</v>
      </c>
      <c r="C11" s="217">
        <v>10642899</v>
      </c>
      <c r="D11" s="176">
        <f t="shared" si="0"/>
        <v>0.18929211249247957</v>
      </c>
      <c r="E11" s="216">
        <v>58310795</v>
      </c>
      <c r="F11" s="217">
        <v>57806647</v>
      </c>
      <c r="G11" s="176">
        <f t="shared" si="2"/>
        <v>-8.6458776629609879E-3</v>
      </c>
      <c r="H11" s="218">
        <f t="shared" si="1"/>
        <v>8.4671768909515124E-2</v>
      </c>
    </row>
    <row r="12" spans="1:8" x14ac:dyDescent="0.25">
      <c r="A12" s="591" t="s">
        <v>296</v>
      </c>
      <c r="B12" s="216">
        <v>755022</v>
      </c>
      <c r="C12" s="217">
        <v>5193345</v>
      </c>
      <c r="D12" s="176">
        <f t="shared" si="0"/>
        <v>5.8784022187432949</v>
      </c>
      <c r="E12" s="216">
        <v>22059702</v>
      </c>
      <c r="F12" s="217">
        <v>41426325</v>
      </c>
      <c r="G12" s="176">
        <f t="shared" si="2"/>
        <v>0.87791861376912528</v>
      </c>
      <c r="H12" s="218">
        <f t="shared" si="1"/>
        <v>6.0678838839596926E-2</v>
      </c>
    </row>
    <row r="13" spans="1:8" x14ac:dyDescent="0.25">
      <c r="A13" s="591" t="s">
        <v>285</v>
      </c>
      <c r="B13" s="216">
        <v>6545055</v>
      </c>
      <c r="C13" s="217">
        <v>8260666</v>
      </c>
      <c r="D13" s="176">
        <f t="shared" si="0"/>
        <v>0.26212323655034231</v>
      </c>
      <c r="E13" s="216">
        <v>31352071</v>
      </c>
      <c r="F13" s="217">
        <v>40637845</v>
      </c>
      <c r="G13" s="176">
        <f t="shared" si="2"/>
        <v>0.29617737214233797</v>
      </c>
      <c r="H13" s="218">
        <f t="shared" si="1"/>
        <v>5.952391981532322E-2</v>
      </c>
    </row>
    <row r="14" spans="1:8" x14ac:dyDescent="0.25">
      <c r="A14" s="591" t="s">
        <v>281</v>
      </c>
      <c r="B14" s="216">
        <v>10195106</v>
      </c>
      <c r="C14" s="217">
        <v>5839877</v>
      </c>
      <c r="D14" s="176">
        <f t="shared" si="0"/>
        <v>-0.42718820186862205</v>
      </c>
      <c r="E14" s="216">
        <v>58002102</v>
      </c>
      <c r="F14" s="217">
        <v>26878357</v>
      </c>
      <c r="G14" s="176">
        <f t="shared" si="2"/>
        <v>-0.53659684609361225</v>
      </c>
      <c r="H14" s="758">
        <f t="shared" si="1"/>
        <v>3.9369832894328716E-2</v>
      </c>
    </row>
    <row r="15" spans="1:8" x14ac:dyDescent="0.25">
      <c r="A15" s="591" t="s">
        <v>284</v>
      </c>
      <c r="B15" s="216">
        <v>1136315</v>
      </c>
      <c r="C15" s="217">
        <v>4214065</v>
      </c>
      <c r="D15" s="176">
        <f t="shared" si="0"/>
        <v>2.7085359253376042</v>
      </c>
      <c r="E15" s="216">
        <v>17757243</v>
      </c>
      <c r="F15" s="217">
        <v>26604435</v>
      </c>
      <c r="G15" s="176">
        <f t="shared" si="2"/>
        <v>0.49823004618453437</v>
      </c>
      <c r="H15" s="758">
        <f t="shared" si="1"/>
        <v>3.8968608096024253E-2</v>
      </c>
    </row>
    <row r="16" spans="1:8" x14ac:dyDescent="0.25">
      <c r="A16" s="591" t="s">
        <v>294</v>
      </c>
      <c r="B16" s="173">
        <v>3736688</v>
      </c>
      <c r="C16" s="174">
        <v>764912</v>
      </c>
      <c r="D16" s="176">
        <f t="shared" si="0"/>
        <v>-0.7952967975918781</v>
      </c>
      <c r="E16" s="173">
        <v>14865561</v>
      </c>
      <c r="F16" s="174">
        <v>16883547</v>
      </c>
      <c r="G16" s="176">
        <f t="shared" si="2"/>
        <v>0.13574906456607994</v>
      </c>
      <c r="H16" s="218">
        <f t="shared" si="1"/>
        <v>2.473002438555098E-2</v>
      </c>
    </row>
    <row r="17" spans="1:8" x14ac:dyDescent="0.25">
      <c r="A17" s="591" t="s">
        <v>399</v>
      </c>
      <c r="B17" s="216">
        <v>278192</v>
      </c>
      <c r="C17" s="217">
        <v>392186</v>
      </c>
      <c r="D17" s="176">
        <f t="shared" si="0"/>
        <v>0.40976735492034289</v>
      </c>
      <c r="E17" s="216">
        <v>7338260</v>
      </c>
      <c r="F17" s="217">
        <v>9027070</v>
      </c>
      <c r="G17" s="176">
        <f t="shared" si="2"/>
        <v>0.23013766206157871</v>
      </c>
      <c r="H17" s="218">
        <f t="shared" si="1"/>
        <v>1.3222320003615099E-2</v>
      </c>
    </row>
    <row r="18" spans="1:8" x14ac:dyDescent="0.25">
      <c r="A18" s="326" t="s">
        <v>921</v>
      </c>
      <c r="B18" s="216">
        <v>16705522</v>
      </c>
      <c r="C18" s="217">
        <v>14080693</v>
      </c>
      <c r="D18" s="176">
        <f>C18/B18-1</f>
        <v>-0.15712343499353087</v>
      </c>
      <c r="E18" s="216">
        <v>110989076</v>
      </c>
      <c r="F18" s="719">
        <v>96351661</v>
      </c>
      <c r="G18" s="176">
        <f t="shared" si="2"/>
        <v>-0.13188158265233241</v>
      </c>
      <c r="H18" s="218">
        <f t="shared" si="1"/>
        <v>0.14113023324532109</v>
      </c>
    </row>
    <row r="19" spans="1:8" x14ac:dyDescent="0.25">
      <c r="A19" s="592" t="s">
        <v>310</v>
      </c>
      <c r="B19" s="215">
        <f>+SUM(B20:B30)</f>
        <v>60405368</v>
      </c>
      <c r="C19" s="219">
        <f>+SUM(C20:C30)</f>
        <v>109838201</v>
      </c>
      <c r="D19" s="172">
        <f>C19/B19-1</f>
        <v>0.818351657091138</v>
      </c>
      <c r="E19" s="215">
        <f>+SUM(E20:E30)</f>
        <v>553078521</v>
      </c>
      <c r="F19" s="219">
        <f>+SUM(F20:F30)</f>
        <v>582844516</v>
      </c>
      <c r="G19" s="172">
        <f>F19/E19-1</f>
        <v>5.3818750629081036E-2</v>
      </c>
      <c r="H19" s="720">
        <f>SUM(H20:H30)</f>
        <v>1</v>
      </c>
    </row>
    <row r="20" spans="1:8" x14ac:dyDescent="0.25">
      <c r="A20" s="593" t="s">
        <v>279</v>
      </c>
      <c r="B20" s="475">
        <v>3672604</v>
      </c>
      <c r="C20" s="474">
        <v>41265348</v>
      </c>
      <c r="D20" s="176" t="s">
        <v>245</v>
      </c>
      <c r="E20" s="475">
        <v>70234913</v>
      </c>
      <c r="F20" s="474">
        <v>127771102</v>
      </c>
      <c r="G20" s="176">
        <f t="shared" ref="G20:G54" si="3">F20/E20-1</f>
        <v>0.81919641589076941</v>
      </c>
      <c r="H20" s="218">
        <f t="shared" ref="H20:H30" si="4">+F20/$F$19</f>
        <v>0.21921987509958832</v>
      </c>
    </row>
    <row r="21" spans="1:8" x14ac:dyDescent="0.25">
      <c r="A21" s="593" t="s">
        <v>278</v>
      </c>
      <c r="B21" s="475">
        <v>10388540</v>
      </c>
      <c r="C21" s="474">
        <v>5686163</v>
      </c>
      <c r="D21" s="176">
        <f t="shared" ref="D21:D53" si="5">C21/B21-1</f>
        <v>-0.45265042055957816</v>
      </c>
      <c r="E21" s="475">
        <v>124792524</v>
      </c>
      <c r="F21" s="474">
        <v>102497052</v>
      </c>
      <c r="G21" s="176">
        <f t="shared" si="3"/>
        <v>-0.17866031782480818</v>
      </c>
      <c r="H21" s="218">
        <f t="shared" si="4"/>
        <v>0.17585659500311743</v>
      </c>
    </row>
    <row r="22" spans="1:8" x14ac:dyDescent="0.25">
      <c r="A22" s="593" t="s">
        <v>277</v>
      </c>
      <c r="B22" s="475">
        <v>12546594</v>
      </c>
      <c r="C22" s="474">
        <v>19055822</v>
      </c>
      <c r="D22" s="176">
        <f t="shared" si="5"/>
        <v>0.51880438627407566</v>
      </c>
      <c r="E22" s="475">
        <v>99900903</v>
      </c>
      <c r="F22" s="474">
        <v>74338341</v>
      </c>
      <c r="G22" s="176">
        <f t="shared" si="3"/>
        <v>-0.25587918859952652</v>
      </c>
      <c r="H22" s="218">
        <f t="shared" si="4"/>
        <v>0.12754403440247861</v>
      </c>
    </row>
    <row r="23" spans="1:8" x14ac:dyDescent="0.25">
      <c r="A23" s="593" t="s">
        <v>293</v>
      </c>
      <c r="B23" s="475">
        <v>1922599</v>
      </c>
      <c r="C23" s="474">
        <v>7974540</v>
      </c>
      <c r="D23" s="176">
        <f t="shared" si="5"/>
        <v>3.147791609170711</v>
      </c>
      <c r="E23" s="475">
        <v>38911283</v>
      </c>
      <c r="F23" s="474">
        <v>49028293</v>
      </c>
      <c r="G23" s="176">
        <f t="shared" si="3"/>
        <v>0.26000196395477371</v>
      </c>
      <c r="H23" s="218">
        <f t="shared" si="4"/>
        <v>8.4118991693489659E-2</v>
      </c>
    </row>
    <row r="24" spans="1:8" x14ac:dyDescent="0.25">
      <c r="A24" s="593" t="s">
        <v>281</v>
      </c>
      <c r="B24" s="475">
        <v>11863845</v>
      </c>
      <c r="C24" s="474">
        <v>9877483</v>
      </c>
      <c r="D24" s="176">
        <f t="shared" si="5"/>
        <v>-0.16742986780424052</v>
      </c>
      <c r="E24" s="475">
        <v>27651208</v>
      </c>
      <c r="F24" s="474">
        <v>45550889</v>
      </c>
      <c r="G24" s="176">
        <f t="shared" si="3"/>
        <v>0.64733811991143386</v>
      </c>
      <c r="H24" s="218">
        <f t="shared" si="4"/>
        <v>7.8152728128268095E-2</v>
      </c>
    </row>
    <row r="25" spans="1:8" x14ac:dyDescent="0.25">
      <c r="A25" s="593" t="s">
        <v>798</v>
      </c>
      <c r="B25" s="475">
        <v>0</v>
      </c>
      <c r="C25" s="474">
        <v>503084</v>
      </c>
      <c r="D25" s="176" t="s">
        <v>245</v>
      </c>
      <c r="E25" s="475">
        <v>0</v>
      </c>
      <c r="F25" s="474">
        <v>28163347</v>
      </c>
      <c r="G25" s="176" t="s">
        <v>245</v>
      </c>
      <c r="H25" s="218">
        <f t="shared" si="4"/>
        <v>4.8320514694522747E-2</v>
      </c>
    </row>
    <row r="26" spans="1:8" x14ac:dyDescent="0.25">
      <c r="A26" s="593" t="s">
        <v>285</v>
      </c>
      <c r="B26" s="475">
        <v>1492688</v>
      </c>
      <c r="C26" s="474">
        <v>5513222</v>
      </c>
      <c r="D26" s="176">
        <f t="shared" si="5"/>
        <v>2.6934858456690214</v>
      </c>
      <c r="E26" s="475">
        <v>20228014</v>
      </c>
      <c r="F26" s="474">
        <v>24987286</v>
      </c>
      <c r="G26" s="176">
        <f t="shared" si="3"/>
        <v>0.23528122928924211</v>
      </c>
      <c r="H26" s="218">
        <f t="shared" si="4"/>
        <v>4.2871272378927211E-2</v>
      </c>
    </row>
    <row r="27" spans="1:8" x14ac:dyDescent="0.25">
      <c r="A27" s="593" t="s">
        <v>280</v>
      </c>
      <c r="B27" s="475">
        <v>0</v>
      </c>
      <c r="C27" s="474">
        <v>220941</v>
      </c>
      <c r="D27" s="176" t="s">
        <v>245</v>
      </c>
      <c r="E27" s="475">
        <v>16669028</v>
      </c>
      <c r="F27" s="474">
        <v>20023831</v>
      </c>
      <c r="G27" s="176">
        <f t="shared" si="3"/>
        <v>0.20125966553058761</v>
      </c>
      <c r="H27" s="218">
        <f t="shared" si="4"/>
        <v>3.4355356274811379E-2</v>
      </c>
    </row>
    <row r="28" spans="1:8" x14ac:dyDescent="0.25">
      <c r="A28" s="593" t="s">
        <v>283</v>
      </c>
      <c r="B28" s="475">
        <v>4595500</v>
      </c>
      <c r="C28" s="474">
        <v>3642230</v>
      </c>
      <c r="D28" s="176">
        <f t="shared" si="5"/>
        <v>-0.20743553476226739</v>
      </c>
      <c r="E28" s="475">
        <v>18580049</v>
      </c>
      <c r="F28" s="474">
        <v>17747361</v>
      </c>
      <c r="G28" s="176">
        <f t="shared" si="3"/>
        <v>-4.4816243487840079E-2</v>
      </c>
      <c r="H28" s="218">
        <f t="shared" si="4"/>
        <v>3.0449563327451811E-2</v>
      </c>
    </row>
    <row r="29" spans="1:8" x14ac:dyDescent="0.25">
      <c r="A29" s="593" t="s">
        <v>284</v>
      </c>
      <c r="B29" s="475">
        <v>1455263</v>
      </c>
      <c r="C29" s="474">
        <v>1316720</v>
      </c>
      <c r="D29" s="176">
        <f t="shared" si="5"/>
        <v>-9.5201348484775572E-2</v>
      </c>
      <c r="E29" s="475">
        <v>11589453</v>
      </c>
      <c r="F29" s="474">
        <v>15332580</v>
      </c>
      <c r="G29" s="176">
        <f t="shared" si="3"/>
        <v>0.32297702057206679</v>
      </c>
      <c r="H29" s="218">
        <f t="shared" si="4"/>
        <v>2.6306466954902259E-2</v>
      </c>
    </row>
    <row r="30" spans="1:8" x14ac:dyDescent="0.25">
      <c r="A30" s="326" t="s">
        <v>922</v>
      </c>
      <c r="B30" s="475">
        <v>12467735</v>
      </c>
      <c r="C30" s="474">
        <v>14782648</v>
      </c>
      <c r="D30" s="176">
        <f t="shared" si="5"/>
        <v>0.18567229733387824</v>
      </c>
      <c r="E30" s="216">
        <v>124521146</v>
      </c>
      <c r="F30" s="719">
        <v>77404434</v>
      </c>
      <c r="G30" s="176">
        <f t="shared" si="3"/>
        <v>-0.37838321854185308</v>
      </c>
      <c r="H30" s="218">
        <f t="shared" si="4"/>
        <v>0.13280460204244249</v>
      </c>
    </row>
    <row r="31" spans="1:8" x14ac:dyDescent="0.25">
      <c r="A31" s="592" t="s">
        <v>231</v>
      </c>
      <c r="B31" s="215">
        <f>SUM(B32:B42)</f>
        <v>52334335</v>
      </c>
      <c r="C31" s="219">
        <f>SUM(C32:C42)</f>
        <v>62899385</v>
      </c>
      <c r="D31" s="172">
        <f t="shared" si="5"/>
        <v>0.20187607237199057</v>
      </c>
      <c r="E31" s="215">
        <f>+SUM(E32:E42)</f>
        <v>338407492</v>
      </c>
      <c r="F31" s="219">
        <f>+SUM(F32:F42)</f>
        <v>455139391</v>
      </c>
      <c r="G31" s="172">
        <f t="shared" si="3"/>
        <v>0.34494478331466727</v>
      </c>
      <c r="H31" s="720">
        <f>SUM(H32:H42)</f>
        <v>1</v>
      </c>
    </row>
    <row r="32" spans="1:8" x14ac:dyDescent="0.25">
      <c r="A32" s="591" t="s">
        <v>324</v>
      </c>
      <c r="B32" s="216">
        <v>3134916</v>
      </c>
      <c r="C32" s="217">
        <v>14702880</v>
      </c>
      <c r="D32" s="176">
        <f t="shared" si="5"/>
        <v>3.6900395417293481</v>
      </c>
      <c r="E32" s="216">
        <v>21843455</v>
      </c>
      <c r="F32" s="217">
        <v>78915294</v>
      </c>
      <c r="G32" s="176">
        <f t="shared" si="3"/>
        <v>2.6127661123206014</v>
      </c>
      <c r="H32" s="218">
        <f t="shared" ref="H32:H42" si="6">+F32/$F$31</f>
        <v>0.17338708879188178</v>
      </c>
    </row>
    <row r="33" spans="1:8" x14ac:dyDescent="0.25">
      <c r="A33" s="591" t="s">
        <v>279</v>
      </c>
      <c r="B33" s="216">
        <v>2612600</v>
      </c>
      <c r="C33" s="217">
        <v>2372190</v>
      </c>
      <c r="D33" s="176">
        <f t="shared" si="5"/>
        <v>-9.2019444231799752E-2</v>
      </c>
      <c r="E33" s="216">
        <v>19933112</v>
      </c>
      <c r="F33" s="217">
        <v>59513557</v>
      </c>
      <c r="G33" s="176">
        <f t="shared" si="3"/>
        <v>1.9856631016772495</v>
      </c>
      <c r="H33" s="218">
        <f t="shared" si="6"/>
        <v>0.13075896786090307</v>
      </c>
    </row>
    <row r="34" spans="1:8" x14ac:dyDescent="0.25">
      <c r="A34" s="591" t="s">
        <v>288</v>
      </c>
      <c r="B34" s="216">
        <v>4524690</v>
      </c>
      <c r="C34" s="217">
        <v>4881604</v>
      </c>
      <c r="D34" s="176">
        <f t="shared" si="5"/>
        <v>7.8881426130851029E-2</v>
      </c>
      <c r="E34" s="216">
        <v>32828194</v>
      </c>
      <c r="F34" s="217">
        <v>39361159</v>
      </c>
      <c r="G34" s="176">
        <f t="shared" si="3"/>
        <v>0.19900470309149498</v>
      </c>
      <c r="H34" s="218">
        <f t="shared" si="6"/>
        <v>8.6481547803450839E-2</v>
      </c>
    </row>
    <row r="35" spans="1:8" x14ac:dyDescent="0.25">
      <c r="A35" s="591" t="s">
        <v>293</v>
      </c>
      <c r="B35" s="216">
        <v>5650044</v>
      </c>
      <c r="C35" s="217">
        <v>5655562</v>
      </c>
      <c r="D35" s="176">
        <f t="shared" si="5"/>
        <v>9.7662956253086186E-4</v>
      </c>
      <c r="E35" s="216">
        <v>31399423</v>
      </c>
      <c r="F35" s="217">
        <v>37137040</v>
      </c>
      <c r="G35" s="176">
        <f t="shared" si="3"/>
        <v>0.18273001386044574</v>
      </c>
      <c r="H35" s="218">
        <f t="shared" si="6"/>
        <v>8.1594871229240626E-2</v>
      </c>
    </row>
    <row r="36" spans="1:8" x14ac:dyDescent="0.25">
      <c r="A36" s="591" t="s">
        <v>278</v>
      </c>
      <c r="B36" s="216">
        <v>2834376</v>
      </c>
      <c r="C36" s="217">
        <v>3540071</v>
      </c>
      <c r="D36" s="176">
        <f t="shared" si="5"/>
        <v>0.24897719991984135</v>
      </c>
      <c r="E36" s="216">
        <v>20635118</v>
      </c>
      <c r="F36" s="217">
        <v>20192164</v>
      </c>
      <c r="G36" s="176">
        <f t="shared" si="3"/>
        <v>-2.1466026993400278E-2</v>
      </c>
      <c r="H36" s="218">
        <f t="shared" si="6"/>
        <v>4.4364791093197208E-2</v>
      </c>
    </row>
    <row r="37" spans="1:8" x14ac:dyDescent="0.25">
      <c r="A37" s="591" t="s">
        <v>400</v>
      </c>
      <c r="B37" s="216">
        <v>1577692</v>
      </c>
      <c r="C37" s="217">
        <v>999013</v>
      </c>
      <c r="D37" s="176">
        <f t="shared" si="5"/>
        <v>-0.36678832116788318</v>
      </c>
      <c r="E37" s="216">
        <v>12439608</v>
      </c>
      <c r="F37" s="217">
        <v>19052604</v>
      </c>
      <c r="G37" s="176">
        <f t="shared" si="3"/>
        <v>0.53160806996490573</v>
      </c>
      <c r="H37" s="218">
        <f t="shared" si="6"/>
        <v>4.1861030657309117E-2</v>
      </c>
    </row>
    <row r="38" spans="1:8" x14ac:dyDescent="0.25">
      <c r="A38" s="591" t="s">
        <v>317</v>
      </c>
      <c r="B38" s="216">
        <v>3327495</v>
      </c>
      <c r="C38" s="217">
        <v>0</v>
      </c>
      <c r="D38" s="176" t="s">
        <v>246</v>
      </c>
      <c r="E38" s="216">
        <v>21107168</v>
      </c>
      <c r="F38" s="217">
        <v>12458235</v>
      </c>
      <c r="G38" s="176">
        <f t="shared" si="3"/>
        <v>-0.4097628350710053</v>
      </c>
      <c r="H38" s="218">
        <f t="shared" si="6"/>
        <v>2.7372350638839783E-2</v>
      </c>
    </row>
    <row r="39" spans="1:8" x14ac:dyDescent="0.25">
      <c r="A39" s="591" t="s">
        <v>295</v>
      </c>
      <c r="B39" s="216">
        <v>3528277</v>
      </c>
      <c r="C39" s="217">
        <v>2324882</v>
      </c>
      <c r="D39" s="176">
        <f t="shared" si="5"/>
        <v>-0.34107157686315448</v>
      </c>
      <c r="E39" s="216">
        <v>23850534</v>
      </c>
      <c r="F39" s="217">
        <v>11398455</v>
      </c>
      <c r="G39" s="176">
        <f t="shared" si="3"/>
        <v>-0.52208805890886967</v>
      </c>
      <c r="H39" s="758">
        <f t="shared" si="6"/>
        <v>2.5043877162458126E-2</v>
      </c>
    </row>
    <row r="40" spans="1:8" x14ac:dyDescent="0.25">
      <c r="A40" s="591" t="s">
        <v>284</v>
      </c>
      <c r="B40" s="216">
        <v>429034</v>
      </c>
      <c r="C40" s="217">
        <v>2485282</v>
      </c>
      <c r="D40" s="176">
        <f t="shared" si="5"/>
        <v>4.7927390369993983</v>
      </c>
      <c r="E40" s="216">
        <v>6476464</v>
      </c>
      <c r="F40" s="217">
        <v>11332137</v>
      </c>
      <c r="G40" s="176">
        <f t="shared" si="3"/>
        <v>0.74974137121738038</v>
      </c>
      <c r="H40" s="758">
        <f t="shared" si="6"/>
        <v>2.4898167954880441E-2</v>
      </c>
    </row>
    <row r="41" spans="1:8" x14ac:dyDescent="0.25">
      <c r="A41" s="591" t="s">
        <v>604</v>
      </c>
      <c r="B41" s="216">
        <v>967467</v>
      </c>
      <c r="C41" s="217">
        <v>1420557</v>
      </c>
      <c r="D41" s="176">
        <f t="shared" si="5"/>
        <v>0.46832605143121153</v>
      </c>
      <c r="E41" s="216">
        <v>6716658</v>
      </c>
      <c r="F41" s="217">
        <v>9034963</v>
      </c>
      <c r="G41" s="176">
        <f t="shared" si="3"/>
        <v>0.34515751732483624</v>
      </c>
      <c r="H41" s="218">
        <f t="shared" si="6"/>
        <v>1.9850980114353583E-2</v>
      </c>
    </row>
    <row r="42" spans="1:8" x14ac:dyDescent="0.25">
      <c r="A42" s="326" t="s">
        <v>923</v>
      </c>
      <c r="B42" s="216">
        <v>23747744</v>
      </c>
      <c r="C42" s="217">
        <v>24517344</v>
      </c>
      <c r="D42" s="176">
        <f t="shared" si="5"/>
        <v>3.2407288877629892E-2</v>
      </c>
      <c r="E42" s="216">
        <v>141177758</v>
      </c>
      <c r="F42" s="719">
        <v>156743783</v>
      </c>
      <c r="G42" s="176">
        <f t="shared" si="3"/>
        <v>0.11025833828583687</v>
      </c>
      <c r="H42" s="218">
        <f t="shared" si="6"/>
        <v>0.3443863266934854</v>
      </c>
    </row>
    <row r="43" spans="1:8" x14ac:dyDescent="0.25">
      <c r="A43" s="592" t="s">
        <v>311</v>
      </c>
      <c r="B43" s="215">
        <f>SUM(B44:B54)</f>
        <v>98567955</v>
      </c>
      <c r="C43" s="219">
        <f>SUM(C44:C54)</f>
        <v>126107858</v>
      </c>
      <c r="D43" s="172">
        <f t="shared" si="5"/>
        <v>0.27940016610875218</v>
      </c>
      <c r="E43" s="215">
        <f>+SUM(E44:E54)</f>
        <v>636606167</v>
      </c>
      <c r="F43" s="219">
        <f>+SUM(F44:F54)</f>
        <v>790751796</v>
      </c>
      <c r="G43" s="172">
        <f t="shared" si="3"/>
        <v>0.24213656258846772</v>
      </c>
      <c r="H43" s="720">
        <f>SUM(H44:H54)</f>
        <v>1</v>
      </c>
    </row>
    <row r="44" spans="1:8" x14ac:dyDescent="0.25">
      <c r="A44" s="591" t="s">
        <v>281</v>
      </c>
      <c r="B44" s="216">
        <v>19320028</v>
      </c>
      <c r="C44" s="217">
        <v>25956677</v>
      </c>
      <c r="D44" s="176">
        <f t="shared" si="5"/>
        <v>0.34351135515952658</v>
      </c>
      <c r="E44" s="216">
        <v>110002744</v>
      </c>
      <c r="F44" s="217">
        <v>147746453</v>
      </c>
      <c r="G44" s="176">
        <f t="shared" si="3"/>
        <v>0.3431160680864469</v>
      </c>
      <c r="H44" s="218">
        <f t="shared" ref="H44:H54" si="7">+F44/$F$43</f>
        <v>0.1868430191968859</v>
      </c>
    </row>
    <row r="45" spans="1:8" x14ac:dyDescent="0.25">
      <c r="A45" s="591" t="s">
        <v>293</v>
      </c>
      <c r="B45" s="216">
        <v>7431171</v>
      </c>
      <c r="C45" s="217">
        <v>9183612</v>
      </c>
      <c r="D45" s="176">
        <f t="shared" si="5"/>
        <v>0.23582299478776636</v>
      </c>
      <c r="E45" s="216">
        <v>55835416</v>
      </c>
      <c r="F45" s="217">
        <v>105967755</v>
      </c>
      <c r="G45" s="176">
        <f t="shared" si="3"/>
        <v>0.89785914731968686</v>
      </c>
      <c r="H45" s="218">
        <f t="shared" si="7"/>
        <v>0.13400887046483548</v>
      </c>
    </row>
    <row r="46" spans="1:8" x14ac:dyDescent="0.25">
      <c r="A46" s="591" t="s">
        <v>304</v>
      </c>
      <c r="B46" s="216">
        <v>2865623</v>
      </c>
      <c r="C46" s="217">
        <v>15412303</v>
      </c>
      <c r="D46" s="176">
        <f t="shared" si="5"/>
        <v>4.3783428594759322</v>
      </c>
      <c r="E46" s="216">
        <v>17085190</v>
      </c>
      <c r="F46" s="217">
        <v>79886154</v>
      </c>
      <c r="G46" s="176">
        <f t="shared" si="3"/>
        <v>3.6757544984867012</v>
      </c>
      <c r="H46" s="218">
        <f t="shared" si="7"/>
        <v>0.10102557389575628</v>
      </c>
    </row>
    <row r="47" spans="1:8" x14ac:dyDescent="0.25">
      <c r="A47" s="591" t="s">
        <v>279</v>
      </c>
      <c r="B47" s="216">
        <v>4722880</v>
      </c>
      <c r="C47" s="217">
        <v>15254864</v>
      </c>
      <c r="D47" s="176">
        <f t="shared" si="5"/>
        <v>2.2299918693678435</v>
      </c>
      <c r="E47" s="216">
        <v>40166106</v>
      </c>
      <c r="F47" s="217">
        <v>64069586</v>
      </c>
      <c r="G47" s="176">
        <f t="shared" si="3"/>
        <v>0.59511569281821841</v>
      </c>
      <c r="H47" s="218">
        <f t="shared" si="7"/>
        <v>8.1023636397785689E-2</v>
      </c>
    </row>
    <row r="48" spans="1:8" x14ac:dyDescent="0.25">
      <c r="A48" s="591" t="s">
        <v>280</v>
      </c>
      <c r="B48" s="216">
        <v>17936350</v>
      </c>
      <c r="C48" s="217">
        <v>5611866</v>
      </c>
      <c r="D48" s="176">
        <f t="shared" si="5"/>
        <v>-0.68712329989100351</v>
      </c>
      <c r="E48" s="216">
        <v>108718130</v>
      </c>
      <c r="F48" s="217">
        <v>60240970</v>
      </c>
      <c r="G48" s="176">
        <f t="shared" si="3"/>
        <v>-0.44589766214705862</v>
      </c>
      <c r="H48" s="218">
        <f t="shared" si="7"/>
        <v>7.6181894628286118E-2</v>
      </c>
    </row>
    <row r="49" spans="1:8" x14ac:dyDescent="0.25">
      <c r="A49" s="591" t="s">
        <v>278</v>
      </c>
      <c r="B49" s="216">
        <v>11466019</v>
      </c>
      <c r="C49" s="217">
        <v>5162295</v>
      </c>
      <c r="D49" s="176">
        <f t="shared" si="5"/>
        <v>-0.54977442475893334</v>
      </c>
      <c r="E49" s="216">
        <v>58206488</v>
      </c>
      <c r="F49" s="217">
        <v>42029087</v>
      </c>
      <c r="G49" s="176">
        <f t="shared" si="3"/>
        <v>-0.27793123337041048</v>
      </c>
      <c r="H49" s="218">
        <f t="shared" si="7"/>
        <v>5.3150795499426216E-2</v>
      </c>
    </row>
    <row r="50" spans="1:8" x14ac:dyDescent="0.25">
      <c r="A50" s="591" t="s">
        <v>291</v>
      </c>
      <c r="B50" s="216">
        <v>2766009</v>
      </c>
      <c r="C50" s="217">
        <v>5183736</v>
      </c>
      <c r="D50" s="176">
        <f t="shared" si="5"/>
        <v>0.87408500840018966</v>
      </c>
      <c r="E50" s="216">
        <v>23929498</v>
      </c>
      <c r="F50" s="217">
        <v>25666274</v>
      </c>
      <c r="G50" s="176">
        <f t="shared" si="3"/>
        <v>7.2578873154798274E-2</v>
      </c>
      <c r="H50" s="218">
        <f t="shared" si="7"/>
        <v>3.2458066019998011E-2</v>
      </c>
    </row>
    <row r="51" spans="1:8" x14ac:dyDescent="0.25">
      <c r="A51" s="591" t="s">
        <v>305</v>
      </c>
      <c r="B51" s="216">
        <v>2287346</v>
      </c>
      <c r="C51" s="217">
        <v>4729365</v>
      </c>
      <c r="D51" s="176">
        <f t="shared" si="5"/>
        <v>1.0676211644412343</v>
      </c>
      <c r="E51" s="216">
        <v>26732778</v>
      </c>
      <c r="F51" s="217">
        <v>21589103</v>
      </c>
      <c r="G51" s="176">
        <f t="shared" si="3"/>
        <v>-0.19241079247356929</v>
      </c>
      <c r="H51" s="218">
        <f t="shared" si="7"/>
        <v>2.7301996794958906E-2</v>
      </c>
    </row>
    <row r="52" spans="1:8" x14ac:dyDescent="0.25">
      <c r="A52" s="591" t="s">
        <v>288</v>
      </c>
      <c r="B52" s="216">
        <v>2274335</v>
      </c>
      <c r="C52" s="217">
        <v>1308824</v>
      </c>
      <c r="D52" s="176">
        <f t="shared" si="5"/>
        <v>-0.42452453134652546</v>
      </c>
      <c r="E52" s="216">
        <v>19757411</v>
      </c>
      <c r="F52" s="217">
        <v>18506885</v>
      </c>
      <c r="G52" s="176">
        <f t="shared" si="3"/>
        <v>-6.3294021671159273E-2</v>
      </c>
      <c r="H52" s="218">
        <f t="shared" si="7"/>
        <v>2.3404164358040862E-2</v>
      </c>
    </row>
    <row r="53" spans="1:8" x14ac:dyDescent="0.25">
      <c r="A53" s="591" t="s">
        <v>284</v>
      </c>
      <c r="B53" s="216">
        <v>1474758</v>
      </c>
      <c r="C53" s="217">
        <v>3071294</v>
      </c>
      <c r="D53" s="176">
        <f t="shared" si="5"/>
        <v>1.0825749038147277</v>
      </c>
      <c r="E53" s="216">
        <v>5954575</v>
      </c>
      <c r="F53" s="217">
        <v>17522834</v>
      </c>
      <c r="G53" s="176">
        <f t="shared" si="3"/>
        <v>1.9427514138288626</v>
      </c>
      <c r="H53" s="218">
        <f t="shared" si="7"/>
        <v>2.2159714449766485E-2</v>
      </c>
    </row>
    <row r="54" spans="1:8" x14ac:dyDescent="0.25">
      <c r="A54" s="326" t="s">
        <v>924</v>
      </c>
      <c r="B54" s="216">
        <v>26023436</v>
      </c>
      <c r="C54" s="217">
        <v>35233022</v>
      </c>
      <c r="D54" s="176">
        <f>C54/B54-1</f>
        <v>0.35389584987931655</v>
      </c>
      <c r="E54" s="216">
        <v>170217831</v>
      </c>
      <c r="F54" s="719">
        <v>207526695</v>
      </c>
      <c r="G54" s="176">
        <f t="shared" si="3"/>
        <v>0.21918305374247193</v>
      </c>
      <c r="H54" s="218">
        <f t="shared" si="7"/>
        <v>0.26244226829426004</v>
      </c>
    </row>
    <row r="55" spans="1:8" x14ac:dyDescent="0.25">
      <c r="A55" s="592" t="s">
        <v>312</v>
      </c>
      <c r="B55" s="215">
        <f>SUM(B56:B66)</f>
        <v>67708668</v>
      </c>
      <c r="C55" s="219">
        <f>SUM(C56:C66)</f>
        <v>72361013</v>
      </c>
      <c r="D55" s="172">
        <f>C55/B55-1</f>
        <v>6.8711217299386229E-2</v>
      </c>
      <c r="E55" s="215">
        <f>+SUM(E56:E66)</f>
        <v>467668022</v>
      </c>
      <c r="F55" s="219">
        <f>+SUM(F56:F66)</f>
        <v>492586747</v>
      </c>
      <c r="G55" s="172">
        <f>F55/E55-1</f>
        <v>5.3282935389582731E-2</v>
      </c>
      <c r="H55" s="720">
        <f>SUM(H56:H66)</f>
        <v>0.99999999999999989</v>
      </c>
    </row>
    <row r="56" spans="1:8" x14ac:dyDescent="0.25">
      <c r="A56" s="591" t="s">
        <v>304</v>
      </c>
      <c r="B56" s="216">
        <v>15887797</v>
      </c>
      <c r="C56" s="217">
        <v>23446493</v>
      </c>
      <c r="D56" s="176">
        <f t="shared" ref="D56:D66" si="8">(C56-B56)/B56</f>
        <v>0.47575481987842622</v>
      </c>
      <c r="E56" s="216">
        <v>97148882</v>
      </c>
      <c r="F56" s="217">
        <v>121870293</v>
      </c>
      <c r="G56" s="176">
        <f>(F56-E56)/E56</f>
        <v>0.25446933089770402</v>
      </c>
      <c r="H56" s="218">
        <f t="shared" ref="H56:H66" si="9">+F56/$F$55</f>
        <v>0.24740879396822263</v>
      </c>
    </row>
    <row r="57" spans="1:8" x14ac:dyDescent="0.25">
      <c r="A57" s="591" t="s">
        <v>292</v>
      </c>
      <c r="B57" s="216">
        <v>7227980</v>
      </c>
      <c r="C57" s="217">
        <v>6756924</v>
      </c>
      <c r="D57" s="176">
        <f t="shared" si="8"/>
        <v>-6.5171181989988905E-2</v>
      </c>
      <c r="E57" s="216">
        <v>56017379</v>
      </c>
      <c r="F57" s="217">
        <v>53633024</v>
      </c>
      <c r="G57" s="176">
        <f t="shared" ref="G57:G66" si="10">(F57-E57)/E57</f>
        <v>-4.2564558402491487E-2</v>
      </c>
      <c r="H57" s="218">
        <f t="shared" si="9"/>
        <v>0.10888036336064884</v>
      </c>
    </row>
    <row r="58" spans="1:8" x14ac:dyDescent="0.25">
      <c r="A58" s="591" t="s">
        <v>288</v>
      </c>
      <c r="B58" s="216">
        <v>6394941</v>
      </c>
      <c r="C58" s="217">
        <v>4605118</v>
      </c>
      <c r="D58" s="176">
        <f t="shared" si="8"/>
        <v>-0.27988108099824532</v>
      </c>
      <c r="E58" s="216">
        <v>39521124</v>
      </c>
      <c r="F58" s="217">
        <v>41399560</v>
      </c>
      <c r="G58" s="176">
        <f t="shared" si="10"/>
        <v>4.752992349104241E-2</v>
      </c>
      <c r="H58" s="218">
        <f t="shared" si="9"/>
        <v>8.404521691282936E-2</v>
      </c>
    </row>
    <row r="59" spans="1:8" x14ac:dyDescent="0.25">
      <c r="A59" s="591" t="s">
        <v>296</v>
      </c>
      <c r="B59" s="216">
        <v>2358272</v>
      </c>
      <c r="C59" s="217">
        <v>2956009</v>
      </c>
      <c r="D59" s="176">
        <f t="shared" si="8"/>
        <v>0.25346397701367779</v>
      </c>
      <c r="E59" s="216">
        <v>19813473</v>
      </c>
      <c r="F59" s="217">
        <v>34555625</v>
      </c>
      <c r="G59" s="176">
        <f t="shared" si="10"/>
        <v>0.74404684125796627</v>
      </c>
      <c r="H59" s="218">
        <f t="shared" si="9"/>
        <v>7.0151349402829147E-2</v>
      </c>
    </row>
    <row r="60" spans="1:8" x14ac:dyDescent="0.25">
      <c r="A60" s="591" t="s">
        <v>294</v>
      </c>
      <c r="B60" s="216">
        <v>5049206</v>
      </c>
      <c r="C60" s="217">
        <v>4919054</v>
      </c>
      <c r="D60" s="176">
        <f t="shared" si="8"/>
        <v>-2.5776726083269329E-2</v>
      </c>
      <c r="E60" s="216">
        <v>34726346</v>
      </c>
      <c r="F60" s="217">
        <v>32081343</v>
      </c>
      <c r="G60" s="176">
        <f t="shared" si="10"/>
        <v>-7.6167040436675951E-2</v>
      </c>
      <c r="H60" s="218">
        <f t="shared" si="9"/>
        <v>6.5128311298233127E-2</v>
      </c>
    </row>
    <row r="61" spans="1:8" x14ac:dyDescent="0.25">
      <c r="A61" s="591" t="s">
        <v>295</v>
      </c>
      <c r="B61" s="216">
        <v>0</v>
      </c>
      <c r="C61" s="217">
        <v>3206026</v>
      </c>
      <c r="D61" s="176" t="s">
        <v>245</v>
      </c>
      <c r="E61" s="216">
        <v>0</v>
      </c>
      <c r="F61" s="217">
        <v>25959265</v>
      </c>
      <c r="G61" s="176" t="s">
        <v>245</v>
      </c>
      <c r="H61" s="218">
        <f t="shared" si="9"/>
        <v>5.2699885163577084E-2</v>
      </c>
    </row>
    <row r="62" spans="1:8" x14ac:dyDescent="0.25">
      <c r="A62" s="591" t="s">
        <v>320</v>
      </c>
      <c r="B62" s="216">
        <v>4177387</v>
      </c>
      <c r="C62" s="217">
        <v>3247350</v>
      </c>
      <c r="D62" s="176">
        <f t="shared" si="8"/>
        <v>-0.22263606412333833</v>
      </c>
      <c r="E62" s="216">
        <v>35972549</v>
      </c>
      <c r="F62" s="217">
        <v>23289216</v>
      </c>
      <c r="G62" s="176">
        <f t="shared" si="10"/>
        <v>-0.35258366039059397</v>
      </c>
      <c r="H62" s="218">
        <f t="shared" si="9"/>
        <v>4.7279420613401117E-2</v>
      </c>
    </row>
    <row r="63" spans="1:8" x14ac:dyDescent="0.25">
      <c r="A63" s="591" t="s">
        <v>524</v>
      </c>
      <c r="B63" s="216">
        <v>2093367</v>
      </c>
      <c r="C63" s="217">
        <v>2567747</v>
      </c>
      <c r="D63" s="176">
        <f t="shared" si="8"/>
        <v>0.22661100514147783</v>
      </c>
      <c r="E63" s="216">
        <v>15084140</v>
      </c>
      <c r="F63" s="217">
        <v>19047697</v>
      </c>
      <c r="G63" s="176">
        <f t="shared" si="10"/>
        <v>0.26276320691799465</v>
      </c>
      <c r="H63" s="218">
        <f t="shared" si="9"/>
        <v>3.8668715949030597E-2</v>
      </c>
    </row>
    <row r="64" spans="1:8" x14ac:dyDescent="0.25">
      <c r="A64" s="591" t="s">
        <v>321</v>
      </c>
      <c r="B64" s="216">
        <v>1646943</v>
      </c>
      <c r="C64" s="217">
        <v>2250959</v>
      </c>
      <c r="D64" s="176">
        <f t="shared" si="8"/>
        <v>0.36674979036918703</v>
      </c>
      <c r="E64" s="216">
        <v>8590139</v>
      </c>
      <c r="F64" s="217">
        <v>16324758</v>
      </c>
      <c r="G64" s="176">
        <f t="shared" si="10"/>
        <v>0.90040673381420255</v>
      </c>
      <c r="H64" s="218">
        <f t="shared" si="9"/>
        <v>3.3140879447980762E-2</v>
      </c>
    </row>
    <row r="65" spans="1:8" x14ac:dyDescent="0.25">
      <c r="A65" s="591" t="s">
        <v>449</v>
      </c>
      <c r="B65" s="216">
        <v>1914097</v>
      </c>
      <c r="C65" s="217">
        <v>2370940</v>
      </c>
      <c r="D65" s="176">
        <f t="shared" si="8"/>
        <v>0.23867285722719381</v>
      </c>
      <c r="E65" s="216">
        <v>11518246</v>
      </c>
      <c r="F65" s="217">
        <v>14781577</v>
      </c>
      <c r="G65" s="176">
        <f t="shared" si="10"/>
        <v>0.28331839761019167</v>
      </c>
      <c r="H65" s="218">
        <f t="shared" si="9"/>
        <v>3.0008068812293887E-2</v>
      </c>
    </row>
    <row r="66" spans="1:8" x14ac:dyDescent="0.25">
      <c r="A66" s="326" t="s">
        <v>925</v>
      </c>
      <c r="B66" s="216">
        <v>20958678</v>
      </c>
      <c r="C66" s="217">
        <v>16034393</v>
      </c>
      <c r="D66" s="176">
        <f t="shared" si="8"/>
        <v>-0.23495208046996094</v>
      </c>
      <c r="E66" s="216">
        <v>149275744</v>
      </c>
      <c r="F66" s="719">
        <v>109644389</v>
      </c>
      <c r="G66" s="176">
        <f t="shared" si="10"/>
        <v>-0.2654909226243749</v>
      </c>
      <c r="H66" s="218">
        <f t="shared" si="9"/>
        <v>0.22258899507095345</v>
      </c>
    </row>
    <row r="67" spans="1:8" x14ac:dyDescent="0.25">
      <c r="A67" s="592" t="s">
        <v>251</v>
      </c>
      <c r="B67" s="215">
        <f>SUM(B68:B78)</f>
        <v>35540842</v>
      </c>
      <c r="C67" s="219">
        <f>SUM(C68:C78)</f>
        <v>46489155</v>
      </c>
      <c r="D67" s="172">
        <f>C67/B67-1</f>
        <v>0.30804877948586595</v>
      </c>
      <c r="E67" s="215">
        <f>+SUM(E68:E78)</f>
        <v>317276734</v>
      </c>
      <c r="F67" s="219">
        <f>+SUM(F68:F78)</f>
        <v>338912587</v>
      </c>
      <c r="G67" s="172">
        <f>F67/E67-1</f>
        <v>6.8192371773468929E-2</v>
      </c>
      <c r="H67" s="720">
        <f>SUM(H68:H78)</f>
        <v>1</v>
      </c>
    </row>
    <row r="68" spans="1:8" x14ac:dyDescent="0.25">
      <c r="A68" s="591" t="s">
        <v>281</v>
      </c>
      <c r="B68" s="216">
        <v>3093492</v>
      </c>
      <c r="C68" s="217">
        <v>14182569</v>
      </c>
      <c r="D68" s="176">
        <f t="shared" ref="D68:D77" si="11">C68/B68-1</f>
        <v>3.5846470590517123</v>
      </c>
      <c r="E68" s="216">
        <v>46125397</v>
      </c>
      <c r="F68" s="217">
        <v>65793510</v>
      </c>
      <c r="G68" s="176">
        <f t="shared" ref="G68:G78" si="12">F68/E68-1</f>
        <v>0.42640528383961662</v>
      </c>
      <c r="H68" s="218">
        <f t="shared" ref="H68:H78" si="13">+F68/$F$67</f>
        <v>0.19413120823393909</v>
      </c>
    </row>
    <row r="69" spans="1:8" x14ac:dyDescent="0.25">
      <c r="A69" s="591" t="s">
        <v>293</v>
      </c>
      <c r="B69" s="216">
        <v>2713377</v>
      </c>
      <c r="C69" s="217">
        <v>6961479</v>
      </c>
      <c r="D69" s="176">
        <f t="shared" si="11"/>
        <v>1.5656143617344731</v>
      </c>
      <c r="E69" s="216">
        <v>23100741</v>
      </c>
      <c r="F69" s="217">
        <v>54267986</v>
      </c>
      <c r="G69" s="176">
        <f t="shared" si="12"/>
        <v>1.3491881061304483</v>
      </c>
      <c r="H69" s="218">
        <f t="shared" si="13"/>
        <v>0.16012384337911886</v>
      </c>
    </row>
    <row r="70" spans="1:8" x14ac:dyDescent="0.25">
      <c r="A70" s="591" t="s">
        <v>280</v>
      </c>
      <c r="B70" s="216">
        <v>7544102</v>
      </c>
      <c r="C70" s="217">
        <v>2060845</v>
      </c>
      <c r="D70" s="176">
        <f t="shared" si="11"/>
        <v>-0.72682699677178275</v>
      </c>
      <c r="E70" s="216">
        <v>99047596</v>
      </c>
      <c r="F70" s="217">
        <v>30875083</v>
      </c>
      <c r="G70" s="176">
        <f t="shared" si="12"/>
        <v>-0.68828033948446365</v>
      </c>
      <c r="H70" s="218">
        <f t="shared" si="13"/>
        <v>9.1100431746431412E-2</v>
      </c>
    </row>
    <row r="71" spans="1:8" x14ac:dyDescent="0.25">
      <c r="A71" s="591" t="s">
        <v>305</v>
      </c>
      <c r="B71" s="216">
        <v>3383763</v>
      </c>
      <c r="C71" s="217">
        <v>4141462</v>
      </c>
      <c r="D71" s="176">
        <f t="shared" si="11"/>
        <v>0.22392200635801029</v>
      </c>
      <c r="E71" s="216">
        <v>25391786</v>
      </c>
      <c r="F71" s="217">
        <v>23613423</v>
      </c>
      <c r="G71" s="176">
        <f t="shared" si="12"/>
        <v>-7.0036940292423688E-2</v>
      </c>
      <c r="H71" s="218">
        <f t="shared" si="13"/>
        <v>6.9674080886231587E-2</v>
      </c>
    </row>
    <row r="72" spans="1:8" x14ac:dyDescent="0.25">
      <c r="A72" s="591" t="s">
        <v>283</v>
      </c>
      <c r="B72" s="216">
        <v>31976</v>
      </c>
      <c r="C72" s="217">
        <v>39318</v>
      </c>
      <c r="D72" s="176">
        <f t="shared" si="11"/>
        <v>0.22960970728046037</v>
      </c>
      <c r="E72" s="216">
        <v>4842356</v>
      </c>
      <c r="F72" s="217">
        <v>22147035</v>
      </c>
      <c r="G72" s="176">
        <f t="shared" si="12"/>
        <v>3.5736073514628002</v>
      </c>
      <c r="H72" s="218">
        <f t="shared" si="13"/>
        <v>6.5347336893096866E-2</v>
      </c>
    </row>
    <row r="73" spans="1:8" x14ac:dyDescent="0.25">
      <c r="A73" s="591" t="s">
        <v>319</v>
      </c>
      <c r="B73" s="216">
        <v>509592</v>
      </c>
      <c r="C73" s="217">
        <v>4067196</v>
      </c>
      <c r="D73" s="176">
        <f t="shared" si="11"/>
        <v>6.9812791409598267</v>
      </c>
      <c r="E73" s="216">
        <v>5346431</v>
      </c>
      <c r="F73" s="217">
        <v>14901033</v>
      </c>
      <c r="G73" s="176">
        <f t="shared" si="12"/>
        <v>1.787099094704486</v>
      </c>
      <c r="H73" s="218">
        <f t="shared" si="13"/>
        <v>4.3967186736561067E-2</v>
      </c>
    </row>
    <row r="74" spans="1:8" x14ac:dyDescent="0.25">
      <c r="A74" s="591" t="s">
        <v>278</v>
      </c>
      <c r="B74" s="216">
        <v>4185500</v>
      </c>
      <c r="C74" s="217">
        <v>1609508</v>
      </c>
      <c r="D74" s="176">
        <f t="shared" si="11"/>
        <v>-0.61545621789511407</v>
      </c>
      <c r="E74" s="216">
        <v>18268274</v>
      </c>
      <c r="F74" s="217">
        <v>11756978</v>
      </c>
      <c r="G74" s="176">
        <f t="shared" si="12"/>
        <v>-0.35642644729326922</v>
      </c>
      <c r="H74" s="218">
        <f t="shared" si="13"/>
        <v>3.4690296114614355E-2</v>
      </c>
    </row>
    <row r="75" spans="1:8" x14ac:dyDescent="0.25">
      <c r="A75" s="591" t="s">
        <v>295</v>
      </c>
      <c r="B75" s="216">
        <v>0</v>
      </c>
      <c r="C75" s="217">
        <v>1401585</v>
      </c>
      <c r="D75" s="176" t="s">
        <v>245</v>
      </c>
      <c r="E75" s="216">
        <v>1320759</v>
      </c>
      <c r="F75" s="217">
        <v>10647005</v>
      </c>
      <c r="G75" s="176">
        <f t="shared" si="12"/>
        <v>7.0612776441424963</v>
      </c>
      <c r="H75" s="758">
        <f t="shared" si="13"/>
        <v>3.1415194974744327E-2</v>
      </c>
    </row>
    <row r="76" spans="1:8" x14ac:dyDescent="0.25">
      <c r="A76" s="591" t="s">
        <v>323</v>
      </c>
      <c r="B76" s="216">
        <v>1030634</v>
      </c>
      <c r="C76" s="217">
        <v>1486436</v>
      </c>
      <c r="D76" s="176">
        <f t="shared" si="11"/>
        <v>0.44225399123258113</v>
      </c>
      <c r="E76" s="216">
        <v>3958618</v>
      </c>
      <c r="F76" s="217">
        <v>10388741</v>
      </c>
      <c r="G76" s="176">
        <f t="shared" si="12"/>
        <v>1.6243353109595318</v>
      </c>
      <c r="H76" s="758">
        <f t="shared" si="13"/>
        <v>3.0653157771328217E-2</v>
      </c>
    </row>
    <row r="77" spans="1:8" x14ac:dyDescent="0.25">
      <c r="A77" s="591" t="s">
        <v>732</v>
      </c>
      <c r="B77" s="216">
        <v>287062</v>
      </c>
      <c r="C77" s="217">
        <v>2279060</v>
      </c>
      <c r="D77" s="176">
        <f t="shared" si="11"/>
        <v>6.9392605081829011</v>
      </c>
      <c r="E77" s="216">
        <v>1904882</v>
      </c>
      <c r="F77" s="217">
        <v>9301004</v>
      </c>
      <c r="G77" s="176">
        <f t="shared" si="12"/>
        <v>3.8827192445516312</v>
      </c>
      <c r="H77" s="218">
        <f t="shared" si="13"/>
        <v>2.7443666469667002E-2</v>
      </c>
    </row>
    <row r="78" spans="1:8" x14ac:dyDescent="0.25">
      <c r="A78" s="326" t="s">
        <v>926</v>
      </c>
      <c r="B78" s="216">
        <v>12761344</v>
      </c>
      <c r="C78" s="217">
        <v>8259697</v>
      </c>
      <c r="D78" s="176">
        <f>C78/B78-1</f>
        <v>-0.3527564964944131</v>
      </c>
      <c r="E78" s="216">
        <v>87969894</v>
      </c>
      <c r="F78" s="719">
        <v>85220789</v>
      </c>
      <c r="G78" s="176">
        <f t="shared" si="12"/>
        <v>-3.1250520774755097E-2</v>
      </c>
      <c r="H78" s="218">
        <f t="shared" si="13"/>
        <v>0.25145359679426721</v>
      </c>
    </row>
    <row r="79" spans="1:8" s="1" customFormat="1" ht="16.5" customHeight="1" thickBot="1" x14ac:dyDescent="0.3">
      <c r="A79" s="594" t="s">
        <v>0</v>
      </c>
      <c r="B79" s="595">
        <f>+B67+B55+B43+B31+B19+B7</f>
        <v>412884191</v>
      </c>
      <c r="C79" s="596">
        <f>+C67+C55+C43+C31+C19+C7</f>
        <v>519864796</v>
      </c>
      <c r="D79" s="220">
        <f>C79/B79-1</f>
        <v>0.25910559748217632</v>
      </c>
      <c r="E79" s="721">
        <f>+E7+E19+E31+E43+E55+E67</f>
        <v>2962533751</v>
      </c>
      <c r="F79" s="721">
        <f>+F7+F19+F31+F43+F55+F67</f>
        <v>3342949568</v>
      </c>
      <c r="G79" s="220">
        <f>F79/E79-1</f>
        <v>0.12840893943287268</v>
      </c>
      <c r="H79" s="722">
        <f>+F79/$F$79</f>
        <v>1</v>
      </c>
    </row>
    <row r="80" spans="1:8" s="1" customFormat="1" x14ac:dyDescent="0.25">
      <c r="B80" s="585"/>
      <c r="C80" s="585"/>
      <c r="D80" s="587"/>
      <c r="E80" s="723"/>
    </row>
    <row r="81" spans="1:8" s="1" customFormat="1" ht="62.25" customHeight="1" x14ac:dyDescent="0.25">
      <c r="A81" s="1010" t="s">
        <v>919</v>
      </c>
      <c r="B81" s="1010"/>
      <c r="C81" s="1010"/>
      <c r="D81" s="1010"/>
      <c r="E81" s="1010"/>
      <c r="F81" s="676"/>
      <c r="G81" s="676"/>
      <c r="H81" s="676"/>
    </row>
    <row r="82" spans="1:8" s="1" customFormat="1" x14ac:dyDescent="0.25">
      <c r="B82" s="597"/>
      <c r="C82" s="597"/>
      <c r="D82" s="567"/>
      <c r="E82" s="597"/>
    </row>
    <row r="83" spans="1:8" s="1" customFormat="1" x14ac:dyDescent="0.25">
      <c r="D83" s="567"/>
    </row>
    <row r="84" spans="1:8" s="1" customFormat="1" x14ac:dyDescent="0.25">
      <c r="D84" s="567"/>
    </row>
    <row r="85" spans="1:8" s="1" customFormat="1" x14ac:dyDescent="0.25">
      <c r="D85" s="567"/>
    </row>
    <row r="86" spans="1:8" s="1" customFormat="1" x14ac:dyDescent="0.25">
      <c r="D86" s="567"/>
    </row>
    <row r="87" spans="1:8" s="1" customFormat="1" x14ac:dyDescent="0.25">
      <c r="D87" s="567"/>
    </row>
    <row r="88" spans="1:8" s="1" customFormat="1" x14ac:dyDescent="0.25">
      <c r="D88" s="567"/>
    </row>
    <row r="89" spans="1:8" s="1" customFormat="1" x14ac:dyDescent="0.25">
      <c r="D89" s="567"/>
    </row>
    <row r="90" spans="1:8" s="1" customFormat="1" x14ac:dyDescent="0.25">
      <c r="D90" s="567"/>
    </row>
    <row r="91" spans="1:8" s="1" customFormat="1" x14ac:dyDescent="0.25">
      <c r="D91" s="567"/>
    </row>
    <row r="92" spans="1:8" s="1" customFormat="1" x14ac:dyDescent="0.25">
      <c r="D92" s="567"/>
    </row>
    <row r="93" spans="1:8" s="1" customFormat="1" x14ac:dyDescent="0.25">
      <c r="D93" s="567"/>
    </row>
    <row r="94" spans="1:8" s="1" customFormat="1" x14ac:dyDescent="0.25">
      <c r="D94" s="567"/>
    </row>
    <row r="95" spans="1:8" s="1" customFormat="1" x14ac:dyDescent="0.25">
      <c r="D95" s="567"/>
    </row>
    <row r="96" spans="1:8" s="1" customFormat="1" x14ac:dyDescent="0.25">
      <c r="D96" s="567"/>
    </row>
    <row r="97" spans="4:4" s="1" customFormat="1" x14ac:dyDescent="0.25">
      <c r="D97" s="567"/>
    </row>
    <row r="98" spans="4:4" s="1" customFormat="1" x14ac:dyDescent="0.25">
      <c r="D98" s="567"/>
    </row>
    <row r="99" spans="4:4" s="1" customFormat="1" x14ac:dyDescent="0.25">
      <c r="D99" s="567"/>
    </row>
    <row r="100" spans="4:4" s="1" customFormat="1" x14ac:dyDescent="0.25">
      <c r="D100" s="567"/>
    </row>
    <row r="101" spans="4:4" s="1" customFormat="1" x14ac:dyDescent="0.25">
      <c r="D101" s="567"/>
    </row>
    <row r="102" spans="4:4" s="1" customFormat="1" x14ac:dyDescent="0.25">
      <c r="D102" s="567"/>
    </row>
    <row r="103" spans="4:4" s="1" customFormat="1" x14ac:dyDescent="0.25">
      <c r="D103" s="567"/>
    </row>
    <row r="104" spans="4:4" s="1" customFormat="1" x14ac:dyDescent="0.25">
      <c r="D104" s="567"/>
    </row>
    <row r="105" spans="4:4" s="1" customFormat="1" x14ac:dyDescent="0.25">
      <c r="D105" s="567"/>
    </row>
    <row r="106" spans="4:4" s="1" customFormat="1" x14ac:dyDescent="0.25">
      <c r="D106" s="567"/>
    </row>
    <row r="107" spans="4:4" s="1" customFormat="1" x14ac:dyDescent="0.25">
      <c r="D107" s="567"/>
    </row>
    <row r="108" spans="4:4" s="1" customFormat="1" x14ac:dyDescent="0.25">
      <c r="D108" s="567"/>
    </row>
    <row r="109" spans="4:4" s="1" customFormat="1" x14ac:dyDescent="0.25">
      <c r="D109" s="567"/>
    </row>
    <row r="110" spans="4:4" s="1" customFormat="1" x14ac:dyDescent="0.25">
      <c r="D110" s="567"/>
    </row>
    <row r="111" spans="4:4" s="1" customFormat="1" x14ac:dyDescent="0.25">
      <c r="D111" s="567"/>
    </row>
    <row r="112" spans="4:4" s="1" customFormat="1" x14ac:dyDescent="0.25">
      <c r="D112" s="567"/>
    </row>
    <row r="113" spans="4:4" s="1" customFormat="1" x14ac:dyDescent="0.25">
      <c r="D113" s="567"/>
    </row>
    <row r="114" spans="4:4" s="1" customFormat="1" x14ac:dyDescent="0.25">
      <c r="D114" s="567"/>
    </row>
    <row r="115" spans="4:4" s="1" customFormat="1" x14ac:dyDescent="0.25">
      <c r="D115" s="567"/>
    </row>
    <row r="116" spans="4:4" s="1" customFormat="1" x14ac:dyDescent="0.25">
      <c r="D116" s="567"/>
    </row>
    <row r="117" spans="4:4" s="1" customFormat="1" x14ac:dyDescent="0.25">
      <c r="D117" s="567"/>
    </row>
    <row r="118" spans="4:4" s="1" customFormat="1" x14ac:dyDescent="0.25">
      <c r="D118" s="567"/>
    </row>
    <row r="119" spans="4:4" s="1" customFormat="1" x14ac:dyDescent="0.25">
      <c r="D119" s="567"/>
    </row>
    <row r="120" spans="4:4" s="1" customFormat="1" x14ac:dyDescent="0.25">
      <c r="D120" s="567"/>
    </row>
    <row r="121" spans="4:4" s="1" customFormat="1" x14ac:dyDescent="0.25">
      <c r="D121" s="567"/>
    </row>
    <row r="122" spans="4:4" s="1" customFormat="1" x14ac:dyDescent="0.25">
      <c r="D122" s="567"/>
    </row>
    <row r="123" spans="4:4" s="1" customFormat="1" x14ac:dyDescent="0.25">
      <c r="D123" s="567"/>
    </row>
    <row r="124" spans="4:4" s="1" customFormat="1" x14ac:dyDescent="0.25">
      <c r="D124" s="567"/>
    </row>
    <row r="125" spans="4:4" s="1" customFormat="1" x14ac:dyDescent="0.25">
      <c r="D125" s="567"/>
    </row>
    <row r="126" spans="4:4" s="1" customFormat="1" x14ac:dyDescent="0.25">
      <c r="D126" s="567"/>
    </row>
    <row r="127" spans="4:4" s="1" customFormat="1" x14ac:dyDescent="0.25">
      <c r="D127" s="567"/>
    </row>
    <row r="128" spans="4:4" s="1" customFormat="1" x14ac:dyDescent="0.25">
      <c r="D128" s="567"/>
    </row>
    <row r="129" spans="4:4" s="1" customFormat="1" x14ac:dyDescent="0.25">
      <c r="D129" s="567"/>
    </row>
    <row r="130" spans="4:4" s="1" customFormat="1" x14ac:dyDescent="0.25">
      <c r="D130" s="567"/>
    </row>
    <row r="131" spans="4:4" s="1" customFormat="1" x14ac:dyDescent="0.25">
      <c r="D131" s="567"/>
    </row>
    <row r="132" spans="4:4" s="1" customFormat="1" x14ac:dyDescent="0.25">
      <c r="D132" s="567"/>
    </row>
    <row r="133" spans="4:4" s="1" customFormat="1" x14ac:dyDescent="0.25">
      <c r="D133" s="567"/>
    </row>
    <row r="134" spans="4:4" s="1" customFormat="1" x14ac:dyDescent="0.25">
      <c r="D134" s="567"/>
    </row>
    <row r="135" spans="4:4" s="1" customFormat="1" x14ac:dyDescent="0.25">
      <c r="D135" s="567"/>
    </row>
    <row r="136" spans="4:4" s="1" customFormat="1" x14ac:dyDescent="0.25">
      <c r="D136" s="567"/>
    </row>
    <row r="137" spans="4:4" s="1" customFormat="1" x14ac:dyDescent="0.25">
      <c r="D137" s="567"/>
    </row>
    <row r="138" spans="4:4" s="1" customFormat="1" x14ac:dyDescent="0.25">
      <c r="D138" s="567"/>
    </row>
    <row r="139" spans="4:4" s="1" customFormat="1" x14ac:dyDescent="0.25">
      <c r="D139" s="567"/>
    </row>
    <row r="140" spans="4:4" s="1" customFormat="1" x14ac:dyDescent="0.25">
      <c r="D140" s="567"/>
    </row>
    <row r="141" spans="4:4" s="1" customFormat="1" x14ac:dyDescent="0.25">
      <c r="D141" s="567"/>
    </row>
    <row r="142" spans="4:4" s="1" customFormat="1" x14ac:dyDescent="0.25">
      <c r="D142" s="567"/>
    </row>
    <row r="143" spans="4:4" s="1" customFormat="1" x14ac:dyDescent="0.25">
      <c r="D143" s="567"/>
    </row>
    <row r="144" spans="4:4" s="1" customFormat="1" x14ac:dyDescent="0.25">
      <c r="D144" s="567"/>
    </row>
    <row r="145" spans="4:4" s="1" customFormat="1" x14ac:dyDescent="0.25">
      <c r="D145" s="567"/>
    </row>
    <row r="146" spans="4:4" s="1" customFormat="1" x14ac:dyDescent="0.25">
      <c r="D146" s="567"/>
    </row>
    <row r="147" spans="4:4" s="1" customFormat="1" x14ac:dyDescent="0.25">
      <c r="D147" s="567"/>
    </row>
    <row r="148" spans="4:4" s="1" customFormat="1" x14ac:dyDescent="0.25">
      <c r="D148" s="567"/>
    </row>
    <row r="149" spans="4:4" s="1" customFormat="1" x14ac:dyDescent="0.25">
      <c r="D149" s="567"/>
    </row>
    <row r="150" spans="4:4" s="1" customFormat="1" x14ac:dyDescent="0.25">
      <c r="D150" s="567"/>
    </row>
    <row r="151" spans="4:4" s="1" customFormat="1" x14ac:dyDescent="0.25">
      <c r="D151" s="567"/>
    </row>
    <row r="152" spans="4:4" s="1" customFormat="1" x14ac:dyDescent="0.25">
      <c r="D152" s="567"/>
    </row>
    <row r="153" spans="4:4" s="1" customFormat="1" x14ac:dyDescent="0.25">
      <c r="D153" s="567"/>
    </row>
    <row r="154" spans="4:4" s="1" customFormat="1" x14ac:dyDescent="0.25">
      <c r="D154" s="567"/>
    </row>
    <row r="155" spans="4:4" s="1" customFormat="1" x14ac:dyDescent="0.25">
      <c r="D155" s="567"/>
    </row>
    <row r="156" spans="4:4" s="1" customFormat="1" x14ac:dyDescent="0.25">
      <c r="D156" s="567"/>
    </row>
    <row r="157" spans="4:4" s="1" customFormat="1" x14ac:dyDescent="0.25">
      <c r="D157" s="567"/>
    </row>
    <row r="158" spans="4:4" s="1" customFormat="1" x14ac:dyDescent="0.25">
      <c r="D158" s="567"/>
    </row>
    <row r="159" spans="4:4" s="1" customFormat="1" x14ac:dyDescent="0.25">
      <c r="D159" s="567"/>
    </row>
    <row r="160" spans="4:4" s="1" customFormat="1" x14ac:dyDescent="0.25">
      <c r="D160" s="567"/>
    </row>
    <row r="161" spans="4:4" s="1" customFormat="1" x14ac:dyDescent="0.25">
      <c r="D161" s="567"/>
    </row>
    <row r="162" spans="4:4" s="1" customFormat="1" x14ac:dyDescent="0.25">
      <c r="D162" s="567"/>
    </row>
    <row r="163" spans="4:4" s="1" customFormat="1" x14ac:dyDescent="0.25">
      <c r="D163" s="567"/>
    </row>
    <row r="164" spans="4:4" s="1" customFormat="1" x14ac:dyDescent="0.25">
      <c r="D164" s="567"/>
    </row>
    <row r="165" spans="4:4" s="1" customFormat="1" x14ac:dyDescent="0.25">
      <c r="D165" s="567"/>
    </row>
    <row r="166" spans="4:4" s="1" customFormat="1" x14ac:dyDescent="0.25">
      <c r="D166" s="567"/>
    </row>
    <row r="167" spans="4:4" s="1" customFormat="1" x14ac:dyDescent="0.25">
      <c r="D167" s="567"/>
    </row>
    <row r="168" spans="4:4" s="1" customFormat="1" x14ac:dyDescent="0.25">
      <c r="D168" s="567"/>
    </row>
    <row r="169" spans="4:4" s="1" customFormat="1" x14ac:dyDescent="0.25">
      <c r="D169" s="567"/>
    </row>
    <row r="170" spans="4:4" s="1" customFormat="1" x14ac:dyDescent="0.25">
      <c r="D170" s="567"/>
    </row>
    <row r="171" spans="4:4" s="1" customFormat="1" x14ac:dyDescent="0.25">
      <c r="D171" s="567"/>
    </row>
    <row r="172" spans="4:4" s="1" customFormat="1" x14ac:dyDescent="0.25">
      <c r="D172" s="567"/>
    </row>
    <row r="173" spans="4:4" s="1" customFormat="1" x14ac:dyDescent="0.25">
      <c r="D173" s="567"/>
    </row>
    <row r="174" spans="4:4" s="1" customFormat="1" x14ac:dyDescent="0.25">
      <c r="D174" s="567"/>
    </row>
    <row r="175" spans="4:4" s="1" customFormat="1" x14ac:dyDescent="0.25">
      <c r="D175" s="567"/>
    </row>
    <row r="176" spans="4:4" s="1" customFormat="1" x14ac:dyDescent="0.25">
      <c r="D176" s="567"/>
    </row>
    <row r="177" spans="4:4" s="1" customFormat="1" x14ac:dyDescent="0.25">
      <c r="D177" s="567"/>
    </row>
    <row r="178" spans="4:4" s="1" customFormat="1" x14ac:dyDescent="0.25">
      <c r="D178" s="567"/>
    </row>
    <row r="179" spans="4:4" s="1" customFormat="1" x14ac:dyDescent="0.25">
      <c r="D179" s="567"/>
    </row>
    <row r="180" spans="4:4" s="1" customFormat="1" x14ac:dyDescent="0.25">
      <c r="D180" s="567"/>
    </row>
    <row r="181" spans="4:4" s="1" customFormat="1" x14ac:dyDescent="0.25">
      <c r="D181" s="567"/>
    </row>
    <row r="182" spans="4:4" s="1" customFormat="1" x14ac:dyDescent="0.25">
      <c r="D182" s="567"/>
    </row>
    <row r="183" spans="4:4" s="1" customFormat="1" x14ac:dyDescent="0.25">
      <c r="D183" s="567"/>
    </row>
    <row r="184" spans="4:4" s="1" customFormat="1" x14ac:dyDescent="0.25">
      <c r="D184" s="567"/>
    </row>
    <row r="185" spans="4:4" s="1" customFormat="1" x14ac:dyDescent="0.25">
      <c r="D185" s="567"/>
    </row>
    <row r="186" spans="4:4" s="1" customFormat="1" x14ac:dyDescent="0.25">
      <c r="D186" s="567"/>
    </row>
    <row r="187" spans="4:4" s="1" customFormat="1" x14ac:dyDescent="0.25">
      <c r="D187" s="567"/>
    </row>
    <row r="188" spans="4:4" s="1" customFormat="1" x14ac:dyDescent="0.25">
      <c r="D188" s="567"/>
    </row>
    <row r="189" spans="4:4" s="1" customFormat="1" x14ac:dyDescent="0.25">
      <c r="D189" s="567"/>
    </row>
    <row r="190" spans="4:4" s="1" customFormat="1" x14ac:dyDescent="0.25">
      <c r="D190" s="567"/>
    </row>
    <row r="191" spans="4:4" s="1" customFormat="1" x14ac:dyDescent="0.25">
      <c r="D191" s="567"/>
    </row>
    <row r="192" spans="4:4" s="1" customFormat="1" x14ac:dyDescent="0.25">
      <c r="D192" s="567"/>
    </row>
    <row r="193" spans="4:4" s="1" customFormat="1" x14ac:dyDescent="0.25">
      <c r="D193" s="567"/>
    </row>
    <row r="194" spans="4:4" s="1" customFormat="1" x14ac:dyDescent="0.25">
      <c r="D194" s="567"/>
    </row>
    <row r="195" spans="4:4" s="1" customFormat="1" x14ac:dyDescent="0.25">
      <c r="D195" s="567"/>
    </row>
    <row r="196" spans="4:4" s="1" customFormat="1" x14ac:dyDescent="0.25">
      <c r="D196" s="567"/>
    </row>
    <row r="197" spans="4:4" s="1" customFormat="1" x14ac:dyDescent="0.25">
      <c r="D197" s="567"/>
    </row>
    <row r="198" spans="4:4" s="1" customFormat="1" x14ac:dyDescent="0.25">
      <c r="D198" s="567"/>
    </row>
    <row r="199" spans="4:4" s="1" customFormat="1" x14ac:dyDescent="0.25">
      <c r="D199" s="567"/>
    </row>
    <row r="200" spans="4:4" s="1" customFormat="1" x14ac:dyDescent="0.25">
      <c r="D200" s="567"/>
    </row>
    <row r="201" spans="4:4" s="1" customFormat="1" x14ac:dyDescent="0.25">
      <c r="D201" s="567"/>
    </row>
    <row r="202" spans="4:4" s="1" customFormat="1" x14ac:dyDescent="0.25">
      <c r="D202" s="567"/>
    </row>
    <row r="203" spans="4:4" s="1" customFormat="1" x14ac:dyDescent="0.25">
      <c r="D203" s="567"/>
    </row>
    <row r="204" spans="4:4" s="1" customFormat="1" x14ac:dyDescent="0.25">
      <c r="D204" s="567"/>
    </row>
    <row r="205" spans="4:4" s="1" customFormat="1" x14ac:dyDescent="0.25">
      <c r="D205" s="567"/>
    </row>
    <row r="206" spans="4:4" s="1" customFormat="1" x14ac:dyDescent="0.25">
      <c r="D206" s="567"/>
    </row>
    <row r="207" spans="4:4" s="1" customFormat="1" x14ac:dyDescent="0.25">
      <c r="D207" s="567"/>
    </row>
    <row r="208" spans="4:4" s="1" customFormat="1" x14ac:dyDescent="0.25">
      <c r="D208" s="567"/>
    </row>
    <row r="209" spans="4:4" s="1" customFormat="1" x14ac:dyDescent="0.25">
      <c r="D209" s="567"/>
    </row>
    <row r="210" spans="4:4" s="1" customFormat="1" x14ac:dyDescent="0.25">
      <c r="D210" s="567"/>
    </row>
    <row r="211" spans="4:4" s="1" customFormat="1" x14ac:dyDescent="0.25">
      <c r="D211" s="567"/>
    </row>
    <row r="212" spans="4:4" s="1" customFormat="1" x14ac:dyDescent="0.25">
      <c r="D212" s="567"/>
    </row>
    <row r="213" spans="4:4" s="1" customFormat="1" x14ac:dyDescent="0.25">
      <c r="D213" s="567"/>
    </row>
    <row r="214" spans="4:4" s="1" customFormat="1" x14ac:dyDescent="0.25">
      <c r="D214" s="567"/>
    </row>
    <row r="215" spans="4:4" s="1" customFormat="1" x14ac:dyDescent="0.25">
      <c r="D215" s="567"/>
    </row>
    <row r="216" spans="4:4" s="1" customFormat="1" x14ac:dyDescent="0.25">
      <c r="D216" s="567"/>
    </row>
    <row r="217" spans="4:4" s="1" customFormat="1" x14ac:dyDescent="0.25">
      <c r="D217" s="567"/>
    </row>
    <row r="218" spans="4:4" s="1" customFormat="1" x14ac:dyDescent="0.25">
      <c r="D218" s="567"/>
    </row>
    <row r="219" spans="4:4" s="1" customFormat="1" x14ac:dyDescent="0.25">
      <c r="D219" s="567"/>
    </row>
    <row r="220" spans="4:4" s="1" customFormat="1" x14ac:dyDescent="0.25">
      <c r="D220" s="567"/>
    </row>
    <row r="221" spans="4:4" s="1" customFormat="1" x14ac:dyDescent="0.25">
      <c r="D221" s="567"/>
    </row>
    <row r="222" spans="4:4" s="1" customFormat="1" x14ac:dyDescent="0.25">
      <c r="D222" s="567"/>
    </row>
    <row r="223" spans="4:4" s="1" customFormat="1" x14ac:dyDescent="0.25">
      <c r="D223" s="567"/>
    </row>
    <row r="224" spans="4:4" s="1" customFormat="1" x14ac:dyDescent="0.25">
      <c r="D224" s="567"/>
    </row>
    <row r="225" spans="4:4" s="1" customFormat="1" x14ac:dyDescent="0.25">
      <c r="D225" s="567"/>
    </row>
    <row r="226" spans="4:4" s="1" customFormat="1" x14ac:dyDescent="0.25">
      <c r="D226" s="567"/>
    </row>
    <row r="227" spans="4:4" s="1" customFormat="1" x14ac:dyDescent="0.25">
      <c r="D227" s="567"/>
    </row>
    <row r="228" spans="4:4" s="1" customFormat="1" x14ac:dyDescent="0.25">
      <c r="D228" s="567"/>
    </row>
    <row r="229" spans="4:4" s="1" customFormat="1" x14ac:dyDescent="0.25">
      <c r="D229" s="567"/>
    </row>
    <row r="230" spans="4:4" s="1" customFormat="1" x14ac:dyDescent="0.25">
      <c r="D230" s="567"/>
    </row>
    <row r="231" spans="4:4" s="1" customFormat="1" x14ac:dyDescent="0.25">
      <c r="D231" s="567"/>
    </row>
    <row r="232" spans="4:4" s="1" customFormat="1" x14ac:dyDescent="0.25">
      <c r="D232" s="567"/>
    </row>
    <row r="233" spans="4:4" s="1" customFormat="1" x14ac:dyDescent="0.25">
      <c r="D233" s="567"/>
    </row>
    <row r="234" spans="4:4" s="1" customFormat="1" x14ac:dyDescent="0.25">
      <c r="D234" s="567"/>
    </row>
    <row r="235" spans="4:4" s="1" customFormat="1" x14ac:dyDescent="0.25">
      <c r="D235" s="567"/>
    </row>
    <row r="236" spans="4:4" s="1" customFormat="1" x14ac:dyDescent="0.25">
      <c r="D236" s="567"/>
    </row>
    <row r="237" spans="4:4" s="1" customFormat="1" x14ac:dyDescent="0.25">
      <c r="D237" s="567"/>
    </row>
    <row r="238" spans="4:4" s="1" customFormat="1" x14ac:dyDescent="0.25">
      <c r="D238" s="567"/>
    </row>
    <row r="239" spans="4:4" s="1" customFormat="1" x14ac:dyDescent="0.25">
      <c r="D239" s="567"/>
    </row>
    <row r="240" spans="4:4" s="1" customFormat="1" x14ac:dyDescent="0.25">
      <c r="D240" s="567"/>
    </row>
    <row r="241" spans="4:4" s="1" customFormat="1" x14ac:dyDescent="0.25">
      <c r="D241" s="567"/>
    </row>
    <row r="242" spans="4:4" s="1" customFormat="1" x14ac:dyDescent="0.25">
      <c r="D242" s="567"/>
    </row>
    <row r="243" spans="4:4" s="1" customFormat="1" x14ac:dyDescent="0.25">
      <c r="D243" s="567"/>
    </row>
    <row r="244" spans="4:4" s="1" customFormat="1" x14ac:dyDescent="0.25">
      <c r="D244" s="567"/>
    </row>
    <row r="245" spans="4:4" s="1" customFormat="1" x14ac:dyDescent="0.25">
      <c r="D245" s="567"/>
    </row>
    <row r="246" spans="4:4" s="1" customFormat="1" x14ac:dyDescent="0.25">
      <c r="D246" s="567"/>
    </row>
    <row r="247" spans="4:4" s="1" customFormat="1" x14ac:dyDescent="0.25">
      <c r="D247" s="567"/>
    </row>
    <row r="248" spans="4:4" s="1" customFormat="1" x14ac:dyDescent="0.25">
      <c r="D248" s="567"/>
    </row>
    <row r="249" spans="4:4" s="1" customFormat="1" x14ac:dyDescent="0.25">
      <c r="D249" s="567"/>
    </row>
    <row r="250" spans="4:4" s="1" customFormat="1" x14ac:dyDescent="0.25">
      <c r="D250" s="567"/>
    </row>
    <row r="251" spans="4:4" s="1" customFormat="1" x14ac:dyDescent="0.25">
      <c r="D251" s="567"/>
    </row>
    <row r="252" spans="4:4" s="1" customFormat="1" x14ac:dyDescent="0.25">
      <c r="D252" s="567"/>
    </row>
    <row r="253" spans="4:4" s="1" customFormat="1" x14ac:dyDescent="0.25">
      <c r="D253" s="567"/>
    </row>
    <row r="254" spans="4:4" s="1" customFormat="1" x14ac:dyDescent="0.25">
      <c r="D254" s="567"/>
    </row>
    <row r="255" spans="4:4" s="1" customFormat="1" x14ac:dyDescent="0.25">
      <c r="D255" s="567"/>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2E287-B7C6-49E0-BEE4-3801F3EC8C3A}">
  <sheetPr codeName="Hoja21">
    <tabColor rgb="FF002060"/>
  </sheetPr>
  <dimension ref="A1:P68"/>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28515625" style="6" customWidth="1"/>
    <col min="16" max="16384" width="11.42578125" style="6"/>
  </cols>
  <sheetData>
    <row r="1" spans="1:16" x14ac:dyDescent="0.2">
      <c r="A1" s="104" t="s">
        <v>360</v>
      </c>
      <c r="B1" s="259"/>
      <c r="C1" s="259"/>
      <c r="D1" s="260"/>
      <c r="E1" s="261"/>
      <c r="F1" s="261"/>
      <c r="G1" s="183"/>
      <c r="H1" s="183"/>
    </row>
    <row r="2" spans="1:16" ht="15.75" x14ac:dyDescent="0.2">
      <c r="A2" s="1046" t="s">
        <v>361</v>
      </c>
      <c r="B2" s="1046"/>
      <c r="C2" s="1046"/>
      <c r="D2" s="1046"/>
      <c r="E2" s="261"/>
      <c r="F2" s="261"/>
      <c r="G2" s="183"/>
      <c r="H2" s="183"/>
    </row>
    <row r="3" spans="1:16" x14ac:dyDescent="0.2">
      <c r="A3" s="262"/>
      <c r="B3" s="262"/>
      <c r="C3" s="262"/>
      <c r="D3" s="262"/>
      <c r="E3" s="261"/>
      <c r="F3" s="261"/>
      <c r="G3" s="183"/>
      <c r="H3" s="183"/>
    </row>
    <row r="4" spans="1:16" ht="15" customHeight="1" x14ac:dyDescent="0.25">
      <c r="A4" s="1047" t="s">
        <v>362</v>
      </c>
      <c r="B4" s="1047"/>
      <c r="C4" s="1047"/>
      <c r="D4" s="1047"/>
      <c r="F4" s="195" t="s">
        <v>927</v>
      </c>
      <c r="G4" s="195"/>
      <c r="H4" s="195"/>
      <c r="J4" s="263"/>
      <c r="L4"/>
      <c r="M4"/>
      <c r="N4"/>
      <c r="O4"/>
    </row>
    <row r="5" spans="1:16" ht="15" x14ac:dyDescent="0.25">
      <c r="A5" s="288" t="s">
        <v>208</v>
      </c>
      <c r="B5" s="264" t="s">
        <v>363</v>
      </c>
      <c r="C5" s="264" t="s">
        <v>364</v>
      </c>
      <c r="D5" s="264" t="s">
        <v>0</v>
      </c>
      <c r="F5" s="76" t="s">
        <v>183</v>
      </c>
      <c r="G5" s="324" t="s">
        <v>394</v>
      </c>
      <c r="H5" s="324" t="s">
        <v>395</v>
      </c>
      <c r="I5" s="77" t="s">
        <v>396</v>
      </c>
      <c r="J5" s="77" t="s">
        <v>518</v>
      </c>
      <c r="K5" s="265"/>
      <c r="L5"/>
      <c r="M5"/>
      <c r="N5"/>
      <c r="O5"/>
    </row>
    <row r="6" spans="1:16" ht="15" x14ac:dyDescent="0.25">
      <c r="A6" s="206">
        <v>2015</v>
      </c>
      <c r="B6" s="531">
        <v>74023</v>
      </c>
      <c r="C6" s="531">
        <v>109334</v>
      </c>
      <c r="D6" s="532">
        <f t="shared" ref="D6:D15" si="0">+B6+C6</f>
        <v>183357</v>
      </c>
      <c r="E6" s="17"/>
      <c r="F6" s="6" t="s">
        <v>249</v>
      </c>
      <c r="G6" s="17">
        <v>37597</v>
      </c>
      <c r="H6" s="17">
        <v>2944</v>
      </c>
      <c r="I6" s="17">
        <f>+G6+H6</f>
        <v>40541</v>
      </c>
      <c r="J6" s="266">
        <f t="shared" ref="J6:J29" si="1">I6/$I$31</f>
        <v>0.15009903922693868</v>
      </c>
      <c r="K6" s="537"/>
      <c r="N6"/>
      <c r="O6"/>
    </row>
    <row r="7" spans="1:16" ht="15" x14ac:dyDescent="0.25">
      <c r="A7" s="206">
        <v>2016</v>
      </c>
      <c r="B7" s="531">
        <v>75038</v>
      </c>
      <c r="C7" s="531">
        <v>97626</v>
      </c>
      <c r="D7" s="532">
        <f t="shared" si="0"/>
        <v>172664</v>
      </c>
      <c r="E7" s="17"/>
      <c r="F7" s="6" t="s">
        <v>253</v>
      </c>
      <c r="G7" s="17">
        <v>23242</v>
      </c>
      <c r="H7" s="17">
        <v>2740</v>
      </c>
      <c r="I7" s="17">
        <f t="shared" ref="I7:I29" si="2">+G7+H7</f>
        <v>25982</v>
      </c>
      <c r="J7" s="266">
        <f t="shared" si="1"/>
        <v>9.6195782965252968E-2</v>
      </c>
      <c r="K7" s="537"/>
      <c r="N7"/>
      <c r="O7"/>
    </row>
    <row r="8" spans="1:16" ht="15" x14ac:dyDescent="0.25">
      <c r="A8" s="7">
        <v>2017</v>
      </c>
      <c r="B8" s="531">
        <v>80588</v>
      </c>
      <c r="C8" s="531">
        <v>102104</v>
      </c>
      <c r="D8" s="532">
        <f t="shared" si="0"/>
        <v>182692</v>
      </c>
      <c r="E8" s="17"/>
      <c r="F8" s="6" t="s">
        <v>262</v>
      </c>
      <c r="G8" s="17">
        <v>21859</v>
      </c>
      <c r="H8" s="17">
        <v>987</v>
      </c>
      <c r="I8" s="17">
        <f t="shared" si="2"/>
        <v>22846</v>
      </c>
      <c r="J8" s="266">
        <f t="shared" si="1"/>
        <v>8.4585053407134528E-2</v>
      </c>
      <c r="K8" s="537"/>
      <c r="L8"/>
      <c r="M8"/>
      <c r="N8"/>
      <c r="O8"/>
      <c r="P8"/>
    </row>
    <row r="9" spans="1:16" ht="15" x14ac:dyDescent="0.25">
      <c r="A9" s="7">
        <v>2018</v>
      </c>
      <c r="B9" s="531">
        <v>86808</v>
      </c>
      <c r="C9" s="531">
        <v>109061</v>
      </c>
      <c r="D9" s="532">
        <f t="shared" si="0"/>
        <v>195869</v>
      </c>
      <c r="E9" s="17"/>
      <c r="F9" s="6" t="s">
        <v>255</v>
      </c>
      <c r="G9" s="17">
        <v>20088</v>
      </c>
      <c r="H9" s="17">
        <v>1540</v>
      </c>
      <c r="I9" s="17">
        <f t="shared" si="2"/>
        <v>21628</v>
      </c>
      <c r="J9" s="266">
        <f t="shared" si="1"/>
        <v>8.0075528980543889E-2</v>
      </c>
      <c r="K9" s="537"/>
      <c r="L9"/>
      <c r="M9"/>
      <c r="N9"/>
      <c r="O9"/>
      <c r="P9"/>
    </row>
    <row r="10" spans="1:16" ht="15" x14ac:dyDescent="0.25">
      <c r="A10" s="267">
        <v>2019</v>
      </c>
      <c r="B10" s="531">
        <v>83216</v>
      </c>
      <c r="C10" s="531">
        <v>98328</v>
      </c>
      <c r="D10" s="532">
        <f t="shared" si="0"/>
        <v>181544</v>
      </c>
      <c r="E10" s="17"/>
      <c r="F10" s="6" t="s">
        <v>250</v>
      </c>
      <c r="G10" s="17">
        <v>18611</v>
      </c>
      <c r="H10" s="17">
        <v>1918</v>
      </c>
      <c r="I10" s="17">
        <f t="shared" si="2"/>
        <v>20529</v>
      </c>
      <c r="J10" s="266">
        <f t="shared" si="1"/>
        <v>7.6006590273792557E-2</v>
      </c>
      <c r="K10" s="537"/>
      <c r="L10" s="531"/>
      <c r="M10" s="531"/>
      <c r="N10"/>
      <c r="O10"/>
      <c r="P10"/>
    </row>
    <row r="11" spans="1:16" ht="15" x14ac:dyDescent="0.25">
      <c r="A11" s="267">
        <v>2020</v>
      </c>
      <c r="B11" s="531">
        <v>62178.25</v>
      </c>
      <c r="C11" s="531">
        <v>115970.91666666667</v>
      </c>
      <c r="D11" s="532">
        <f t="shared" si="0"/>
        <v>178149.16666666669</v>
      </c>
      <c r="E11" s="17"/>
      <c r="F11" s="6" t="s">
        <v>247</v>
      </c>
      <c r="G11" s="17">
        <v>18363</v>
      </c>
      <c r="H11" s="17">
        <v>1683</v>
      </c>
      <c r="I11" s="17">
        <f t="shared" si="2"/>
        <v>20046</v>
      </c>
      <c r="J11" s="266">
        <f t="shared" si="1"/>
        <v>7.4218330587385917E-2</v>
      </c>
      <c r="K11" s="537"/>
      <c r="L11" s="531"/>
      <c r="M11" s="531"/>
      <c r="N11"/>
      <c r="O11"/>
      <c r="P11"/>
    </row>
    <row r="12" spans="1:16" ht="15" x14ac:dyDescent="0.25">
      <c r="A12" s="7">
        <v>2021</v>
      </c>
      <c r="B12" s="531">
        <v>64650.833333333336</v>
      </c>
      <c r="C12" s="531">
        <v>152669.83333333334</v>
      </c>
      <c r="D12" s="532">
        <f t="shared" si="0"/>
        <v>217320.66666666669</v>
      </c>
      <c r="E12" s="17"/>
      <c r="F12" s="6" t="s">
        <v>259</v>
      </c>
      <c r="G12" s="17">
        <v>18858</v>
      </c>
      <c r="H12" s="17">
        <v>987</v>
      </c>
      <c r="I12" s="17">
        <f t="shared" si="2"/>
        <v>19845</v>
      </c>
      <c r="J12" s="266">
        <f t="shared" si="1"/>
        <v>7.3474147984968249E-2</v>
      </c>
      <c r="K12" s="537"/>
      <c r="L12" s="531"/>
      <c r="M12"/>
      <c r="N12"/>
      <c r="O12"/>
      <c r="P12"/>
    </row>
    <row r="13" spans="1:16" ht="15" x14ac:dyDescent="0.25">
      <c r="A13" s="7">
        <v>2022</v>
      </c>
      <c r="B13" s="531">
        <v>69021.083333333343</v>
      </c>
      <c r="C13" s="531">
        <v>163168.5</v>
      </c>
      <c r="D13" s="532">
        <f t="shared" si="0"/>
        <v>232189.58333333334</v>
      </c>
      <c r="E13" s="17"/>
      <c r="F13" s="6" t="s">
        <v>306</v>
      </c>
      <c r="G13" s="17">
        <v>15431</v>
      </c>
      <c r="H13" s="17">
        <v>1667</v>
      </c>
      <c r="I13" s="17">
        <f t="shared" si="2"/>
        <v>17098</v>
      </c>
      <c r="J13" s="266">
        <f t="shared" si="1"/>
        <v>6.3303652418593453E-2</v>
      </c>
      <c r="K13" s="537"/>
      <c r="L13" s="531"/>
      <c r="M13"/>
      <c r="N13"/>
      <c r="O13"/>
      <c r="P13"/>
    </row>
    <row r="14" spans="1:16" ht="15" x14ac:dyDescent="0.25">
      <c r="A14" s="7">
        <v>2023</v>
      </c>
      <c r="B14" s="531">
        <v>70795.166666666672</v>
      </c>
      <c r="C14" s="531">
        <v>155441.66666666666</v>
      </c>
      <c r="D14" s="532">
        <f t="shared" si="0"/>
        <v>226236.83333333331</v>
      </c>
      <c r="E14" s="185"/>
      <c r="F14" s="6" t="s">
        <v>248</v>
      </c>
      <c r="G14" s="17">
        <v>15431</v>
      </c>
      <c r="H14" s="17">
        <v>1164</v>
      </c>
      <c r="I14" s="17">
        <f t="shared" si="2"/>
        <v>16595</v>
      </c>
      <c r="J14" s="266">
        <f t="shared" si="1"/>
        <v>6.1441344712045765E-2</v>
      </c>
      <c r="K14" s="537"/>
      <c r="L14" s="531"/>
      <c r="M14" s="531"/>
      <c r="N14"/>
      <c r="O14"/>
      <c r="P14"/>
    </row>
    <row r="15" spans="1:16" ht="15" x14ac:dyDescent="0.25">
      <c r="A15" s="7">
        <v>2024</v>
      </c>
      <c r="B15" s="531">
        <v>73252.083333333328</v>
      </c>
      <c r="C15" s="531">
        <v>166308.5</v>
      </c>
      <c r="D15" s="532">
        <f t="shared" si="0"/>
        <v>239560.58333333331</v>
      </c>
      <c r="E15" s="185"/>
      <c r="F15" s="6" t="s">
        <v>268</v>
      </c>
      <c r="G15" s="17">
        <v>14003</v>
      </c>
      <c r="H15" s="17">
        <v>1095</v>
      </c>
      <c r="I15" s="17">
        <f t="shared" si="2"/>
        <v>15098</v>
      </c>
      <c r="J15" s="266">
        <f t="shared" si="1"/>
        <v>5.5898850404487312E-2</v>
      </c>
      <c r="K15" s="537"/>
      <c r="L15" s="531"/>
      <c r="M15" s="531"/>
      <c r="N15"/>
      <c r="O15"/>
      <c r="P15"/>
    </row>
    <row r="16" spans="1:16" ht="15" x14ac:dyDescent="0.25">
      <c r="A16" s="187" t="s">
        <v>601</v>
      </c>
      <c r="B16" s="533">
        <f>AVERAGE(B17:B26)</f>
        <v>74291.125</v>
      </c>
      <c r="C16" s="533">
        <f>AVERAGE(C17:C26)</f>
        <v>179631.625</v>
      </c>
      <c r="D16" s="534">
        <f>+B16+C16</f>
        <v>253922.75</v>
      </c>
      <c r="E16" s="268"/>
      <c r="F16" s="6" t="s">
        <v>267</v>
      </c>
      <c r="G16" s="17">
        <v>11176</v>
      </c>
      <c r="H16" s="17">
        <v>1201</v>
      </c>
      <c r="I16" s="17">
        <f t="shared" si="2"/>
        <v>12377</v>
      </c>
      <c r="J16" s="266">
        <f t="shared" si="1"/>
        <v>4.5824617264295896E-2</v>
      </c>
      <c r="K16" s="537"/>
      <c r="L16" s="531"/>
      <c r="M16" s="531"/>
      <c r="N16"/>
      <c r="O16"/>
      <c r="P16"/>
    </row>
    <row r="17" spans="1:16" ht="15" x14ac:dyDescent="0.25">
      <c r="A17" s="269" t="s">
        <v>209</v>
      </c>
      <c r="B17" s="531">
        <v>73059</v>
      </c>
      <c r="C17" s="531">
        <v>173209</v>
      </c>
      <c r="D17" s="532">
        <f t="shared" ref="D17:D19" si="3">+B17+C17</f>
        <v>246268</v>
      </c>
      <c r="E17" s="268"/>
      <c r="F17" s="6" t="s">
        <v>263</v>
      </c>
      <c r="G17" s="17">
        <v>7793</v>
      </c>
      <c r="H17" s="17">
        <v>310</v>
      </c>
      <c r="I17" s="17">
        <f t="shared" si="2"/>
        <v>8103</v>
      </c>
      <c r="J17" s="266">
        <f t="shared" si="1"/>
        <v>3.0000555360151056E-2</v>
      </c>
      <c r="K17" s="531"/>
      <c r="L17" s="531"/>
      <c r="M17"/>
      <c r="N17"/>
      <c r="O17"/>
      <c r="P17"/>
    </row>
    <row r="18" spans="1:16" ht="15" x14ac:dyDescent="0.25">
      <c r="A18" s="269" t="s">
        <v>210</v>
      </c>
      <c r="B18" s="531">
        <v>72028</v>
      </c>
      <c r="C18" s="531">
        <v>165000</v>
      </c>
      <c r="D18" s="532">
        <f t="shared" si="3"/>
        <v>237028</v>
      </c>
      <c r="E18" s="268"/>
      <c r="F18" s="6" t="s">
        <v>260</v>
      </c>
      <c r="G18" s="17">
        <v>6971</v>
      </c>
      <c r="H18" s="17">
        <v>714</v>
      </c>
      <c r="I18" s="17">
        <f t="shared" si="2"/>
        <v>7685</v>
      </c>
      <c r="J18" s="266">
        <f t="shared" si="1"/>
        <v>2.8452951739202873E-2</v>
      </c>
      <c r="K18" s="531"/>
      <c r="L18" s="531"/>
      <c r="M18" s="531"/>
      <c r="N18"/>
      <c r="O18"/>
      <c r="P18"/>
    </row>
    <row r="19" spans="1:16" ht="15" x14ac:dyDescent="0.25">
      <c r="A19" s="269" t="s">
        <v>733</v>
      </c>
      <c r="B19" s="531">
        <v>73996</v>
      </c>
      <c r="C19" s="531">
        <v>171961</v>
      </c>
      <c r="D19" s="532">
        <f t="shared" si="3"/>
        <v>245957</v>
      </c>
      <c r="E19" s="268"/>
      <c r="F19" s="6" t="s">
        <v>258</v>
      </c>
      <c r="G19" s="17">
        <v>6152</v>
      </c>
      <c r="H19" s="17">
        <v>513</v>
      </c>
      <c r="I19" s="17">
        <f t="shared" si="2"/>
        <v>6665</v>
      </c>
      <c r="J19" s="266">
        <f t="shared" si="1"/>
        <v>2.4676502712008736E-2</v>
      </c>
      <c r="K19" s="537"/>
      <c r="L19"/>
      <c r="M19"/>
      <c r="N19"/>
      <c r="O19"/>
      <c r="P19"/>
    </row>
    <row r="20" spans="1:16" ht="15" x14ac:dyDescent="0.25">
      <c r="A20" s="269" t="s">
        <v>791</v>
      </c>
      <c r="B20" s="531">
        <v>75367</v>
      </c>
      <c r="C20" s="531">
        <v>180294</v>
      </c>
      <c r="D20" s="532">
        <f>+B20+C20</f>
        <v>255661</v>
      </c>
      <c r="E20" s="271"/>
      <c r="F20" s="6" t="s">
        <v>266</v>
      </c>
      <c r="G20" s="17">
        <v>4968</v>
      </c>
      <c r="H20" s="17">
        <v>361</v>
      </c>
      <c r="I20" s="17">
        <f t="shared" si="2"/>
        <v>5329</v>
      </c>
      <c r="J20" s="266">
        <f t="shared" si="1"/>
        <v>1.9730094966585832E-2</v>
      </c>
      <c r="K20" s="537"/>
      <c r="L20"/>
      <c r="M20"/>
      <c r="N20"/>
      <c r="O20"/>
      <c r="P20"/>
    </row>
    <row r="21" spans="1:16" ht="15" x14ac:dyDescent="0.25">
      <c r="A21" s="269" t="s">
        <v>795</v>
      </c>
      <c r="B21" s="531">
        <v>74373</v>
      </c>
      <c r="C21" s="531">
        <v>182641</v>
      </c>
      <c r="D21" s="532">
        <f t="shared" ref="D21:D24" si="4">+B21+C21</f>
        <v>257014</v>
      </c>
      <c r="E21" s="268"/>
      <c r="F21" s="6" t="s">
        <v>252</v>
      </c>
      <c r="G21" s="17">
        <v>3000</v>
      </c>
      <c r="H21" s="17">
        <v>300</v>
      </c>
      <c r="I21" s="17">
        <f t="shared" si="2"/>
        <v>3300</v>
      </c>
      <c r="J21" s="272">
        <f t="shared" si="1"/>
        <v>1.2217923323275143E-2</v>
      </c>
      <c r="K21" s="537"/>
      <c r="L21" s="531"/>
      <c r="M21" s="531"/>
      <c r="N21"/>
      <c r="O21"/>
      <c r="P21"/>
    </row>
    <row r="22" spans="1:16" ht="15" x14ac:dyDescent="0.25">
      <c r="A22" s="269" t="s">
        <v>862</v>
      </c>
      <c r="B22" s="531">
        <v>75417</v>
      </c>
      <c r="C22" s="531">
        <v>181156</v>
      </c>
      <c r="D22" s="532">
        <f t="shared" si="4"/>
        <v>256573</v>
      </c>
      <c r="E22" s="268"/>
      <c r="F22" s="6" t="s">
        <v>265</v>
      </c>
      <c r="G22" s="17">
        <v>2928</v>
      </c>
      <c r="H22" s="17">
        <v>336</v>
      </c>
      <c r="I22" s="17">
        <f t="shared" si="2"/>
        <v>3264</v>
      </c>
      <c r="J22" s="272">
        <f t="shared" si="1"/>
        <v>1.2084636887021234E-2</v>
      </c>
      <c r="K22" s="537"/>
      <c r="L22" s="531"/>
      <c r="M22" s="531"/>
    </row>
    <row r="23" spans="1:16" ht="15" x14ac:dyDescent="0.25">
      <c r="A23" s="269" t="s">
        <v>867</v>
      </c>
      <c r="B23" s="531">
        <v>74617</v>
      </c>
      <c r="C23" s="531">
        <v>188169</v>
      </c>
      <c r="D23" s="532">
        <f t="shared" si="4"/>
        <v>262786</v>
      </c>
      <c r="E23" s="268"/>
      <c r="F23" s="6" t="s">
        <v>307</v>
      </c>
      <c r="G23" s="17">
        <v>1398</v>
      </c>
      <c r="H23" s="17">
        <v>179</v>
      </c>
      <c r="I23" s="17">
        <f t="shared" si="2"/>
        <v>1577</v>
      </c>
      <c r="J23" s="272">
        <f t="shared" si="1"/>
        <v>5.8386863881226972E-3</v>
      </c>
      <c r="K23" s="6"/>
      <c r="L23" s="531"/>
      <c r="M23" s="531"/>
    </row>
    <row r="24" spans="1:16" ht="15" x14ac:dyDescent="0.25">
      <c r="A24" s="269" t="s">
        <v>886</v>
      </c>
      <c r="B24" s="531">
        <v>75472</v>
      </c>
      <c r="C24" s="531">
        <v>194623</v>
      </c>
      <c r="D24" s="532">
        <f t="shared" si="4"/>
        <v>270095</v>
      </c>
      <c r="E24" s="268"/>
      <c r="F24" s="6" t="s">
        <v>254</v>
      </c>
      <c r="G24" s="17">
        <v>1228</v>
      </c>
      <c r="H24" s="17">
        <v>156</v>
      </c>
      <c r="I24" s="17">
        <f t="shared" si="2"/>
        <v>1384</v>
      </c>
      <c r="J24" s="272">
        <f t="shared" si="1"/>
        <v>5.1241229937614543E-3</v>
      </c>
      <c r="K24" s="537"/>
      <c r="L24" s="531"/>
      <c r="M24" s="270"/>
    </row>
    <row r="25" spans="1:16" ht="15" x14ac:dyDescent="0.25">
      <c r="A25" s="269"/>
      <c r="B25" s="531"/>
      <c r="C25" s="531"/>
      <c r="D25" s="532"/>
      <c r="E25" s="271"/>
      <c r="F25" s="6" t="s">
        <v>264</v>
      </c>
      <c r="G25" s="17">
        <v>70</v>
      </c>
      <c r="H25" s="17">
        <v>6</v>
      </c>
      <c r="I25" s="17">
        <f t="shared" si="2"/>
        <v>76</v>
      </c>
      <c r="J25" s="272">
        <f t="shared" si="1"/>
        <v>2.8138247653603361E-4</v>
      </c>
      <c r="K25" s="537"/>
      <c r="M25" s="270"/>
      <c r="O25" s="17"/>
    </row>
    <row r="26" spans="1:16" ht="15" x14ac:dyDescent="0.25">
      <c r="A26" s="269"/>
      <c r="B26" s="531"/>
      <c r="C26" s="531"/>
      <c r="D26" s="532"/>
      <c r="E26" s="268"/>
      <c r="F26" s="6" t="s">
        <v>261</v>
      </c>
      <c r="G26" s="17">
        <v>68</v>
      </c>
      <c r="H26" s="17">
        <v>5</v>
      </c>
      <c r="I26" s="17">
        <f t="shared" si="2"/>
        <v>73</v>
      </c>
      <c r="J26" s="273">
        <f t="shared" si="1"/>
        <v>2.7027527351487437E-4</v>
      </c>
      <c r="K26" s="537"/>
      <c r="M26" s="270"/>
      <c r="O26" s="17"/>
    </row>
    <row r="27" spans="1:16" ht="15" x14ac:dyDescent="0.25">
      <c r="A27" s="269"/>
      <c r="B27" s="531"/>
      <c r="C27" s="531"/>
      <c r="D27" s="532"/>
      <c r="E27" s="271"/>
      <c r="F27" s="6" t="s">
        <v>256</v>
      </c>
      <c r="G27" s="17">
        <v>12</v>
      </c>
      <c r="H27" s="17">
        <v>12</v>
      </c>
      <c r="I27" s="17">
        <f t="shared" si="2"/>
        <v>24</v>
      </c>
      <c r="J27" s="273">
        <f t="shared" si="1"/>
        <v>8.8857624169273768E-5</v>
      </c>
      <c r="K27" s="537"/>
      <c r="M27" s="270"/>
      <c r="O27" s="17"/>
    </row>
    <row r="28" spans="1:16" ht="15" x14ac:dyDescent="0.25">
      <c r="A28" s="194" t="s">
        <v>928</v>
      </c>
      <c r="B28" s="262"/>
      <c r="C28" s="262"/>
      <c r="D28" s="262"/>
      <c r="E28" s="271"/>
      <c r="F28" s="6" t="s">
        <v>526</v>
      </c>
      <c r="G28" s="17">
        <v>17</v>
      </c>
      <c r="H28" s="17">
        <v>3</v>
      </c>
      <c r="I28" s="17">
        <f t="shared" si="2"/>
        <v>20</v>
      </c>
      <c r="J28" s="273">
        <f t="shared" si="1"/>
        <v>7.4048020141061473E-5</v>
      </c>
      <c r="K28" s="270"/>
      <c r="M28" s="270"/>
      <c r="O28" s="17"/>
    </row>
    <row r="29" spans="1:16" ht="15" x14ac:dyDescent="0.25">
      <c r="A29" s="274">
        <v>45505</v>
      </c>
      <c r="B29" s="531">
        <v>73375</v>
      </c>
      <c r="C29" s="531">
        <v>170638</v>
      </c>
      <c r="D29" s="532">
        <f>+B29+C29</f>
        <v>244013</v>
      </c>
      <c r="E29" s="271"/>
      <c r="F29" s="6" t="s">
        <v>257</v>
      </c>
      <c r="G29" s="17">
        <v>6</v>
      </c>
      <c r="H29" s="17">
        <v>4</v>
      </c>
      <c r="I29" s="17">
        <f t="shared" si="2"/>
        <v>10</v>
      </c>
      <c r="J29" s="273">
        <f t="shared" si="1"/>
        <v>3.7024010070530737E-5</v>
      </c>
      <c r="K29" s="270"/>
      <c r="M29" s="270"/>
      <c r="O29" s="17"/>
    </row>
    <row r="30" spans="1:16" ht="15" x14ac:dyDescent="0.25">
      <c r="A30" s="274">
        <v>45870</v>
      </c>
      <c r="B30" s="531">
        <v>75472</v>
      </c>
      <c r="C30" s="531">
        <v>194623</v>
      </c>
      <c r="D30" s="532">
        <f>+B30+C30</f>
        <v>270095</v>
      </c>
      <c r="E30" s="268"/>
      <c r="G30" s="17"/>
      <c r="H30" s="17"/>
      <c r="I30" s="17"/>
      <c r="J30" s="273"/>
      <c r="K30" s="270"/>
      <c r="L30" s="531"/>
    </row>
    <row r="31" spans="1:16" ht="15" x14ac:dyDescent="0.25">
      <c r="A31" s="275" t="s">
        <v>270</v>
      </c>
      <c r="B31" s="544">
        <f>+B30/B29-1</f>
        <v>2.8579216354344128E-2</v>
      </c>
      <c r="C31" s="544">
        <f>+C30/C29-1</f>
        <v>0.14056071918330026</v>
      </c>
      <c r="D31" s="545">
        <f>+D30/D29-1</f>
        <v>0.10688774778392962</v>
      </c>
      <c r="E31" s="10"/>
      <c r="F31" s="276" t="s">
        <v>0</v>
      </c>
      <c r="G31" s="277">
        <f>+SUM(G6:G29)</f>
        <v>249270</v>
      </c>
      <c r="H31" s="277">
        <f t="shared" ref="H31:I31" si="5">+SUM(H6:H29)</f>
        <v>20825</v>
      </c>
      <c r="I31" s="277">
        <f t="shared" si="5"/>
        <v>270095</v>
      </c>
      <c r="J31" s="278">
        <f>SUM(J6:J29)</f>
        <v>1</v>
      </c>
      <c r="K31" s="546"/>
      <c r="L31" s="270"/>
      <c r="M31"/>
    </row>
    <row r="32" spans="1:16" x14ac:dyDescent="0.2">
      <c r="G32" s="10"/>
      <c r="H32" s="10"/>
      <c r="K32" s="6"/>
      <c r="M32" s="17"/>
      <c r="O32" s="17"/>
    </row>
    <row r="33" spans="1:14" ht="12.75" customHeight="1" x14ac:dyDescent="0.2">
      <c r="E33" s="279"/>
      <c r="I33" s="263"/>
    </row>
    <row r="34" spans="1:14" ht="52.5" customHeight="1" x14ac:dyDescent="0.2">
      <c r="A34" s="1048" t="s">
        <v>929</v>
      </c>
      <c r="B34" s="1048"/>
      <c r="C34" s="1048"/>
      <c r="D34" s="1048"/>
      <c r="E34" s="1048"/>
      <c r="F34" s="1048"/>
      <c r="G34" s="1048"/>
      <c r="H34" s="1048"/>
      <c r="I34" s="1048"/>
      <c r="J34" s="190"/>
      <c r="K34" s="10"/>
    </row>
    <row r="36" spans="1:14" ht="12.75" customHeight="1" x14ac:dyDescent="0.2">
      <c r="A36" s="1049" t="s">
        <v>365</v>
      </c>
      <c r="B36" s="1049"/>
      <c r="C36" s="1049"/>
      <c r="D36" s="1049"/>
      <c r="E36" s="1049"/>
      <c r="F36" s="1049"/>
      <c r="G36" s="1049"/>
      <c r="H36" s="1049"/>
      <c r="I36" s="1049"/>
      <c r="J36" s="1049"/>
    </row>
    <row r="37" spans="1:14" x14ac:dyDescent="0.2">
      <c r="A37" s="1050"/>
      <c r="B37" s="1050"/>
      <c r="C37" s="1050"/>
      <c r="D37" s="1050"/>
      <c r="E37" s="1050"/>
      <c r="F37" s="1050"/>
      <c r="G37" s="1050"/>
      <c r="H37" s="1050"/>
      <c r="I37" s="1050"/>
      <c r="J37" s="1050"/>
    </row>
    <row r="38" spans="1:14" ht="22.5" customHeight="1" x14ac:dyDescent="0.2">
      <c r="A38" s="264" t="s">
        <v>366</v>
      </c>
      <c r="B38" s="264" t="s">
        <v>367</v>
      </c>
      <c r="C38" s="264" t="s">
        <v>368</v>
      </c>
      <c r="D38" s="264" t="s">
        <v>369</v>
      </c>
      <c r="E38" s="264" t="s">
        <v>370</v>
      </c>
      <c r="F38" s="264" t="s">
        <v>371</v>
      </c>
      <c r="G38" s="264" t="s">
        <v>372</v>
      </c>
      <c r="H38" s="264" t="s">
        <v>373</v>
      </c>
      <c r="I38" s="264" t="s">
        <v>374</v>
      </c>
      <c r="J38" s="264" t="s">
        <v>375</v>
      </c>
      <c r="K38" s="280" t="s">
        <v>341</v>
      </c>
      <c r="L38" s="264" t="s">
        <v>342</v>
      </c>
      <c r="M38" s="264" t="s">
        <v>343</v>
      </c>
      <c r="N38" s="264" t="s">
        <v>0</v>
      </c>
    </row>
    <row r="39" spans="1:14" x14ac:dyDescent="0.2">
      <c r="A39" s="281">
        <v>2000</v>
      </c>
      <c r="B39" s="282">
        <v>6</v>
      </c>
      <c r="C39" s="282">
        <v>4</v>
      </c>
      <c r="D39" s="282">
        <v>2</v>
      </c>
      <c r="E39" s="282">
        <v>3</v>
      </c>
      <c r="F39" s="282">
        <v>3</v>
      </c>
      <c r="G39" s="282">
        <v>6</v>
      </c>
      <c r="H39" s="282">
        <v>8</v>
      </c>
      <c r="I39" s="282">
        <v>0</v>
      </c>
      <c r="J39" s="283">
        <v>0</v>
      </c>
      <c r="K39" s="283">
        <v>7</v>
      </c>
      <c r="L39" s="283">
        <v>8</v>
      </c>
      <c r="M39" s="283">
        <v>7</v>
      </c>
      <c r="N39" s="284">
        <f>SUM(B39:M39)</f>
        <v>54</v>
      </c>
    </row>
    <row r="40" spans="1:14" x14ac:dyDescent="0.2">
      <c r="A40" s="281">
        <v>2001</v>
      </c>
      <c r="B40" s="282">
        <v>2</v>
      </c>
      <c r="C40" s="282">
        <v>9</v>
      </c>
      <c r="D40" s="282">
        <v>5</v>
      </c>
      <c r="E40" s="282">
        <v>5</v>
      </c>
      <c r="F40" s="282">
        <v>8</v>
      </c>
      <c r="G40" s="282">
        <v>3</v>
      </c>
      <c r="H40" s="282">
        <v>8</v>
      </c>
      <c r="I40" s="282">
        <v>8</v>
      </c>
      <c r="J40" s="283">
        <v>4</v>
      </c>
      <c r="K40" s="283">
        <v>5</v>
      </c>
      <c r="L40" s="283">
        <v>4</v>
      </c>
      <c r="M40" s="283">
        <v>5</v>
      </c>
      <c r="N40" s="284">
        <f t="shared" ref="N40:N63" si="6">SUM(B40:M40)</f>
        <v>66</v>
      </c>
    </row>
    <row r="41" spans="1:14" x14ac:dyDescent="0.2">
      <c r="A41" s="281">
        <v>2002</v>
      </c>
      <c r="B41" s="282">
        <v>18</v>
      </c>
      <c r="C41" s="282">
        <v>2</v>
      </c>
      <c r="D41" s="282">
        <v>4</v>
      </c>
      <c r="E41" s="282">
        <v>5</v>
      </c>
      <c r="F41" s="282">
        <v>5</v>
      </c>
      <c r="G41" s="282">
        <v>4</v>
      </c>
      <c r="H41" s="282">
        <v>4</v>
      </c>
      <c r="I41" s="282">
        <v>4</v>
      </c>
      <c r="J41" s="283">
        <v>4</v>
      </c>
      <c r="K41" s="283">
        <v>7</v>
      </c>
      <c r="L41" s="283">
        <v>8</v>
      </c>
      <c r="M41" s="283">
        <v>1</v>
      </c>
      <c r="N41" s="284">
        <f t="shared" si="6"/>
        <v>66</v>
      </c>
    </row>
    <row r="42" spans="1:14" x14ac:dyDescent="0.2">
      <c r="A42" s="281">
        <v>2003</v>
      </c>
      <c r="B42" s="282">
        <v>4</v>
      </c>
      <c r="C42" s="282">
        <v>8</v>
      </c>
      <c r="D42" s="282">
        <v>5</v>
      </c>
      <c r="E42" s="282">
        <v>6</v>
      </c>
      <c r="F42" s="282">
        <v>5</v>
      </c>
      <c r="G42" s="282">
        <v>3</v>
      </c>
      <c r="H42" s="282">
        <v>4</v>
      </c>
      <c r="I42" s="282">
        <v>5</v>
      </c>
      <c r="J42" s="283">
        <v>3</v>
      </c>
      <c r="K42" s="283">
        <v>3</v>
      </c>
      <c r="L42" s="283">
        <v>4</v>
      </c>
      <c r="M42" s="283">
        <v>3</v>
      </c>
      <c r="N42" s="284">
        <f t="shared" si="6"/>
        <v>53</v>
      </c>
    </row>
    <row r="43" spans="1:14" x14ac:dyDescent="0.2">
      <c r="A43" s="281">
        <v>2004</v>
      </c>
      <c r="B43" s="282">
        <v>2</v>
      </c>
      <c r="C43" s="282">
        <v>9</v>
      </c>
      <c r="D43" s="282">
        <v>8</v>
      </c>
      <c r="E43" s="282">
        <v>5</v>
      </c>
      <c r="F43" s="282">
        <v>2</v>
      </c>
      <c r="G43" s="282">
        <v>9</v>
      </c>
      <c r="H43" s="282">
        <v>1</v>
      </c>
      <c r="I43" s="282">
        <v>3</v>
      </c>
      <c r="J43" s="283">
        <v>4</v>
      </c>
      <c r="K43" s="283">
        <v>7</v>
      </c>
      <c r="L43" s="283">
        <v>5</v>
      </c>
      <c r="M43" s="283">
        <v>1</v>
      </c>
      <c r="N43" s="284">
        <f t="shared" si="6"/>
        <v>56</v>
      </c>
    </row>
    <row r="44" spans="1:14" x14ac:dyDescent="0.2">
      <c r="A44" s="281">
        <v>2005</v>
      </c>
      <c r="B44" s="282">
        <v>3</v>
      </c>
      <c r="C44" s="282">
        <v>8</v>
      </c>
      <c r="D44" s="282">
        <v>6</v>
      </c>
      <c r="E44" s="282">
        <v>6</v>
      </c>
      <c r="F44" s="282">
        <v>6</v>
      </c>
      <c r="G44" s="282">
        <v>3</v>
      </c>
      <c r="H44" s="282">
        <v>5</v>
      </c>
      <c r="I44" s="282">
        <v>3</v>
      </c>
      <c r="J44" s="283">
        <v>7</v>
      </c>
      <c r="K44" s="283">
        <v>5</v>
      </c>
      <c r="L44" s="283">
        <v>8</v>
      </c>
      <c r="M44" s="283">
        <v>9</v>
      </c>
      <c r="N44" s="284">
        <f t="shared" si="6"/>
        <v>69</v>
      </c>
    </row>
    <row r="45" spans="1:14" x14ac:dyDescent="0.2">
      <c r="A45" s="281">
        <v>2006</v>
      </c>
      <c r="B45" s="282">
        <v>6</v>
      </c>
      <c r="C45" s="282">
        <v>7</v>
      </c>
      <c r="D45" s="282">
        <v>6</v>
      </c>
      <c r="E45" s="282">
        <v>3</v>
      </c>
      <c r="F45" s="282">
        <v>6</v>
      </c>
      <c r="G45" s="282">
        <v>5</v>
      </c>
      <c r="H45" s="282">
        <v>6</v>
      </c>
      <c r="I45" s="282">
        <v>5</v>
      </c>
      <c r="J45" s="283">
        <v>4</v>
      </c>
      <c r="K45" s="283">
        <v>9</v>
      </c>
      <c r="L45" s="283">
        <v>4</v>
      </c>
      <c r="M45" s="283">
        <v>4</v>
      </c>
      <c r="N45" s="284">
        <f t="shared" si="6"/>
        <v>65</v>
      </c>
    </row>
    <row r="46" spans="1:14" x14ac:dyDescent="0.2">
      <c r="A46" s="281">
        <v>2007</v>
      </c>
      <c r="B46" s="282">
        <v>5</v>
      </c>
      <c r="C46" s="282">
        <v>6</v>
      </c>
      <c r="D46" s="282">
        <v>7</v>
      </c>
      <c r="E46" s="282">
        <v>3</v>
      </c>
      <c r="F46" s="282">
        <v>7</v>
      </c>
      <c r="G46" s="282">
        <v>6</v>
      </c>
      <c r="H46" s="282">
        <v>4</v>
      </c>
      <c r="I46" s="282">
        <v>6</v>
      </c>
      <c r="J46" s="283">
        <v>5</v>
      </c>
      <c r="K46" s="283">
        <v>6</v>
      </c>
      <c r="L46" s="283">
        <v>5</v>
      </c>
      <c r="M46" s="283">
        <v>2</v>
      </c>
      <c r="N46" s="284">
        <f t="shared" si="6"/>
        <v>62</v>
      </c>
    </row>
    <row r="47" spans="1:14" x14ac:dyDescent="0.2">
      <c r="A47" s="281">
        <v>2008</v>
      </c>
      <c r="B47" s="282">
        <v>13</v>
      </c>
      <c r="C47" s="282">
        <v>4</v>
      </c>
      <c r="D47" s="282">
        <v>7</v>
      </c>
      <c r="E47" s="282">
        <v>6</v>
      </c>
      <c r="F47" s="282">
        <v>3</v>
      </c>
      <c r="G47" s="282">
        <v>5</v>
      </c>
      <c r="H47" s="282">
        <v>6</v>
      </c>
      <c r="I47" s="282">
        <v>6</v>
      </c>
      <c r="J47" s="283">
        <v>5</v>
      </c>
      <c r="K47" s="283">
        <v>3</v>
      </c>
      <c r="L47" s="283">
        <v>3</v>
      </c>
      <c r="M47" s="283">
        <v>3</v>
      </c>
      <c r="N47" s="284">
        <f t="shared" si="6"/>
        <v>64</v>
      </c>
    </row>
    <row r="48" spans="1:14" x14ac:dyDescent="0.2">
      <c r="A48" s="281">
        <v>2009</v>
      </c>
      <c r="B48" s="282">
        <v>4</v>
      </c>
      <c r="C48" s="282">
        <v>14</v>
      </c>
      <c r="D48" s="282">
        <v>6</v>
      </c>
      <c r="E48" s="282">
        <v>2</v>
      </c>
      <c r="F48" s="282">
        <v>3</v>
      </c>
      <c r="G48" s="282">
        <v>9</v>
      </c>
      <c r="H48" s="282">
        <v>5</v>
      </c>
      <c r="I48" s="282">
        <v>4</v>
      </c>
      <c r="J48" s="283">
        <v>2</v>
      </c>
      <c r="K48" s="283">
        <v>1</v>
      </c>
      <c r="L48" s="283">
        <v>4</v>
      </c>
      <c r="M48" s="283">
        <v>2</v>
      </c>
      <c r="N48" s="284">
        <f t="shared" si="6"/>
        <v>56</v>
      </c>
    </row>
    <row r="49" spans="1:15" x14ac:dyDescent="0.2">
      <c r="A49" s="281">
        <v>2010</v>
      </c>
      <c r="B49" s="282">
        <v>5</v>
      </c>
      <c r="C49" s="282">
        <v>13</v>
      </c>
      <c r="D49" s="282">
        <v>1</v>
      </c>
      <c r="E49" s="282">
        <v>6</v>
      </c>
      <c r="F49" s="282">
        <v>5</v>
      </c>
      <c r="G49" s="282">
        <v>9</v>
      </c>
      <c r="H49" s="282">
        <v>6</v>
      </c>
      <c r="I49" s="282">
        <v>4</v>
      </c>
      <c r="J49" s="283">
        <v>3</v>
      </c>
      <c r="K49" s="283">
        <v>4</v>
      </c>
      <c r="L49" s="283">
        <v>4</v>
      </c>
      <c r="M49" s="283">
        <v>6</v>
      </c>
      <c r="N49" s="284">
        <f t="shared" si="6"/>
        <v>66</v>
      </c>
    </row>
    <row r="50" spans="1:15" x14ac:dyDescent="0.2">
      <c r="A50" s="281">
        <v>2011</v>
      </c>
      <c r="B50" s="282">
        <v>4</v>
      </c>
      <c r="C50" s="282">
        <v>8</v>
      </c>
      <c r="D50" s="282">
        <v>3</v>
      </c>
      <c r="E50" s="282">
        <v>5</v>
      </c>
      <c r="F50" s="282">
        <v>6</v>
      </c>
      <c r="G50" s="282">
        <v>5</v>
      </c>
      <c r="H50" s="282">
        <v>4</v>
      </c>
      <c r="I50" s="282">
        <v>5</v>
      </c>
      <c r="J50" s="283">
        <v>4</v>
      </c>
      <c r="K50" s="283">
        <v>5</v>
      </c>
      <c r="L50" s="283">
        <v>1</v>
      </c>
      <c r="M50" s="283">
        <v>3</v>
      </c>
      <c r="N50" s="284">
        <f t="shared" si="6"/>
        <v>53</v>
      </c>
    </row>
    <row r="51" spans="1:15" x14ac:dyDescent="0.2">
      <c r="A51" s="281">
        <v>2012</v>
      </c>
      <c r="B51" s="282">
        <v>2</v>
      </c>
      <c r="C51" s="282">
        <v>6</v>
      </c>
      <c r="D51" s="282">
        <v>9</v>
      </c>
      <c r="E51" s="282">
        <v>2</v>
      </c>
      <c r="F51" s="282">
        <v>4</v>
      </c>
      <c r="G51" s="282">
        <v>2</v>
      </c>
      <c r="H51" s="282">
        <v>5</v>
      </c>
      <c r="I51" s="282">
        <v>5</v>
      </c>
      <c r="J51" s="283">
        <v>4</v>
      </c>
      <c r="K51" s="283">
        <v>7</v>
      </c>
      <c r="L51" s="283">
        <v>4</v>
      </c>
      <c r="M51" s="283">
        <v>4</v>
      </c>
      <c r="N51" s="284">
        <f t="shared" si="6"/>
        <v>54</v>
      </c>
      <c r="O51" s="285"/>
    </row>
    <row r="52" spans="1:15" x14ac:dyDescent="0.2">
      <c r="A52" s="281">
        <v>2013</v>
      </c>
      <c r="B52" s="282">
        <v>4</v>
      </c>
      <c r="C52" s="282">
        <v>6</v>
      </c>
      <c r="D52" s="282">
        <v>5</v>
      </c>
      <c r="E52" s="282">
        <v>6</v>
      </c>
      <c r="F52" s="282">
        <v>1</v>
      </c>
      <c r="G52" s="282">
        <v>4</v>
      </c>
      <c r="H52" s="282">
        <v>4</v>
      </c>
      <c r="I52" s="282">
        <v>4</v>
      </c>
      <c r="J52" s="283">
        <v>5</v>
      </c>
      <c r="K52" s="283">
        <v>2</v>
      </c>
      <c r="L52" s="283">
        <v>4</v>
      </c>
      <c r="M52" s="283">
        <v>2</v>
      </c>
      <c r="N52" s="284">
        <f t="shared" si="6"/>
        <v>47</v>
      </c>
      <c r="O52" s="285"/>
    </row>
    <row r="53" spans="1:15" x14ac:dyDescent="0.2">
      <c r="A53" s="281">
        <v>2014</v>
      </c>
      <c r="B53" s="282">
        <v>6</v>
      </c>
      <c r="C53" s="282">
        <v>1</v>
      </c>
      <c r="D53" s="282">
        <v>1</v>
      </c>
      <c r="E53" s="282">
        <v>1</v>
      </c>
      <c r="F53" s="282">
        <v>1</v>
      </c>
      <c r="G53" s="282">
        <v>3</v>
      </c>
      <c r="H53" s="282">
        <v>7</v>
      </c>
      <c r="I53" s="282">
        <v>2</v>
      </c>
      <c r="J53" s="283">
        <v>2</v>
      </c>
      <c r="K53" s="283">
        <v>0</v>
      </c>
      <c r="L53" s="283">
        <v>1</v>
      </c>
      <c r="M53" s="283">
        <v>7</v>
      </c>
      <c r="N53" s="284">
        <f t="shared" si="6"/>
        <v>32</v>
      </c>
      <c r="O53" s="285"/>
    </row>
    <row r="54" spans="1:15" x14ac:dyDescent="0.2">
      <c r="A54" s="281">
        <v>2015</v>
      </c>
      <c r="B54" s="282">
        <v>5</v>
      </c>
      <c r="C54" s="282">
        <v>2</v>
      </c>
      <c r="D54" s="282">
        <v>7</v>
      </c>
      <c r="E54" s="282">
        <v>2</v>
      </c>
      <c r="F54" s="282">
        <v>0</v>
      </c>
      <c r="G54" s="282">
        <v>2</v>
      </c>
      <c r="H54" s="282">
        <v>1</v>
      </c>
      <c r="I54" s="282">
        <v>2</v>
      </c>
      <c r="J54" s="283">
        <v>2</v>
      </c>
      <c r="K54" s="283">
        <v>3</v>
      </c>
      <c r="L54" s="283">
        <v>3</v>
      </c>
      <c r="M54" s="283">
        <v>0</v>
      </c>
      <c r="N54" s="284">
        <f t="shared" si="6"/>
        <v>29</v>
      </c>
      <c r="O54" s="285"/>
    </row>
    <row r="55" spans="1:15" x14ac:dyDescent="0.2">
      <c r="A55" s="281">
        <v>2016</v>
      </c>
      <c r="B55" s="282">
        <v>4</v>
      </c>
      <c r="C55" s="282">
        <v>3</v>
      </c>
      <c r="D55" s="282">
        <v>3</v>
      </c>
      <c r="E55" s="282">
        <v>1</v>
      </c>
      <c r="F55" s="282">
        <v>6</v>
      </c>
      <c r="G55" s="282">
        <v>2</v>
      </c>
      <c r="H55" s="282">
        <v>2</v>
      </c>
      <c r="I55" s="282">
        <v>3</v>
      </c>
      <c r="J55" s="283">
        <v>4</v>
      </c>
      <c r="K55" s="283">
        <v>1</v>
      </c>
      <c r="L55" s="283">
        <v>2</v>
      </c>
      <c r="M55" s="283">
        <v>3</v>
      </c>
      <c r="N55" s="284">
        <f t="shared" si="6"/>
        <v>34</v>
      </c>
      <c r="O55" s="285"/>
    </row>
    <row r="56" spans="1:15" x14ac:dyDescent="0.2">
      <c r="A56" s="281">
        <v>2017</v>
      </c>
      <c r="B56" s="282">
        <v>5</v>
      </c>
      <c r="C56" s="282">
        <v>5</v>
      </c>
      <c r="D56" s="282">
        <v>3</v>
      </c>
      <c r="E56" s="282">
        <v>2</v>
      </c>
      <c r="F56" s="282">
        <v>6</v>
      </c>
      <c r="G56" s="282">
        <v>1</v>
      </c>
      <c r="H56" s="282">
        <v>3</v>
      </c>
      <c r="I56" s="282">
        <v>4</v>
      </c>
      <c r="J56" s="283">
        <v>2</v>
      </c>
      <c r="K56" s="283">
        <v>8</v>
      </c>
      <c r="L56" s="283">
        <v>0</v>
      </c>
      <c r="M56" s="283">
        <v>2</v>
      </c>
      <c r="N56" s="284">
        <f t="shared" si="6"/>
        <v>41</v>
      </c>
      <c r="O56" s="285"/>
    </row>
    <row r="57" spans="1:15" x14ac:dyDescent="0.2">
      <c r="A57" s="281">
        <v>2018</v>
      </c>
      <c r="B57" s="282">
        <v>2</v>
      </c>
      <c r="C57" s="282">
        <v>1</v>
      </c>
      <c r="D57" s="282">
        <v>2</v>
      </c>
      <c r="E57" s="282">
        <v>5</v>
      </c>
      <c r="F57" s="282">
        <v>3</v>
      </c>
      <c r="G57" s="282">
        <v>2</v>
      </c>
      <c r="H57" s="282">
        <v>1</v>
      </c>
      <c r="I57" s="282">
        <v>3</v>
      </c>
      <c r="J57" s="283">
        <v>2</v>
      </c>
      <c r="K57" s="283">
        <v>2</v>
      </c>
      <c r="L57" s="283">
        <v>3</v>
      </c>
      <c r="M57" s="283">
        <v>1</v>
      </c>
      <c r="N57" s="284">
        <f t="shared" si="6"/>
        <v>27</v>
      </c>
      <c r="O57" s="285"/>
    </row>
    <row r="58" spans="1:15" x14ac:dyDescent="0.2">
      <c r="A58" s="281">
        <v>2019</v>
      </c>
      <c r="B58" s="282">
        <v>4</v>
      </c>
      <c r="C58" s="282">
        <v>2</v>
      </c>
      <c r="D58" s="282">
        <v>1</v>
      </c>
      <c r="E58" s="282">
        <v>4</v>
      </c>
      <c r="F58" s="282">
        <v>4</v>
      </c>
      <c r="G58" s="282">
        <v>3</v>
      </c>
      <c r="H58" s="282">
        <v>3</v>
      </c>
      <c r="I58" s="282">
        <v>3</v>
      </c>
      <c r="J58" s="283">
        <v>3</v>
      </c>
      <c r="K58" s="283">
        <v>1</v>
      </c>
      <c r="L58" s="283">
        <v>6</v>
      </c>
      <c r="M58" s="283">
        <v>6</v>
      </c>
      <c r="N58" s="284">
        <f t="shared" si="6"/>
        <v>40</v>
      </c>
      <c r="O58" s="285"/>
    </row>
    <row r="59" spans="1:15" x14ac:dyDescent="0.2">
      <c r="A59" s="281">
        <v>2020</v>
      </c>
      <c r="B59" s="282">
        <v>2</v>
      </c>
      <c r="C59" s="282">
        <v>5</v>
      </c>
      <c r="D59" s="282">
        <v>3</v>
      </c>
      <c r="E59" s="282">
        <v>0</v>
      </c>
      <c r="F59" s="282">
        <v>2</v>
      </c>
      <c r="G59" s="282">
        <v>1</v>
      </c>
      <c r="H59" s="282">
        <v>1</v>
      </c>
      <c r="I59" s="282">
        <v>0</v>
      </c>
      <c r="J59" s="283">
        <v>0</v>
      </c>
      <c r="K59" s="283">
        <v>0</v>
      </c>
      <c r="L59" s="283">
        <v>1</v>
      </c>
      <c r="M59" s="283">
        <v>5</v>
      </c>
      <c r="N59" s="284">
        <f t="shared" si="6"/>
        <v>20</v>
      </c>
    </row>
    <row r="60" spans="1:15" x14ac:dyDescent="0.2">
      <c r="A60" s="281">
        <v>2021</v>
      </c>
      <c r="B60" s="282">
        <v>1</v>
      </c>
      <c r="C60" s="282">
        <v>1</v>
      </c>
      <c r="D60" s="282">
        <v>1</v>
      </c>
      <c r="E60" s="282">
        <v>0</v>
      </c>
      <c r="F60" s="282">
        <v>1</v>
      </c>
      <c r="G60" s="282">
        <v>28</v>
      </c>
      <c r="H60" s="282">
        <v>2</v>
      </c>
      <c r="I60" s="282">
        <v>19</v>
      </c>
      <c r="J60" s="283">
        <v>2</v>
      </c>
      <c r="K60" s="283">
        <v>2</v>
      </c>
      <c r="L60" s="283">
        <v>5</v>
      </c>
      <c r="M60" s="283">
        <v>1</v>
      </c>
      <c r="N60" s="284">
        <f t="shared" si="6"/>
        <v>63</v>
      </c>
    </row>
    <row r="61" spans="1:15" x14ac:dyDescent="0.2">
      <c r="A61" s="281">
        <v>2022</v>
      </c>
      <c r="B61" s="282">
        <v>2</v>
      </c>
      <c r="C61" s="282">
        <v>3</v>
      </c>
      <c r="D61" s="282">
        <v>5</v>
      </c>
      <c r="E61" s="282">
        <v>3</v>
      </c>
      <c r="F61" s="282">
        <v>2</v>
      </c>
      <c r="G61" s="282">
        <v>0</v>
      </c>
      <c r="H61" s="282">
        <v>1</v>
      </c>
      <c r="I61" s="282">
        <v>5</v>
      </c>
      <c r="J61" s="283">
        <v>8</v>
      </c>
      <c r="K61" s="283">
        <v>4</v>
      </c>
      <c r="L61" s="283">
        <v>2</v>
      </c>
      <c r="M61" s="283">
        <v>4</v>
      </c>
      <c r="N61" s="284">
        <f t="shared" si="6"/>
        <v>39</v>
      </c>
    </row>
    <row r="62" spans="1:15" x14ac:dyDescent="0.2">
      <c r="A62" s="281">
        <v>2023</v>
      </c>
      <c r="B62" s="282">
        <v>2</v>
      </c>
      <c r="C62" s="282">
        <v>1</v>
      </c>
      <c r="D62" s="282">
        <v>1</v>
      </c>
      <c r="E62" s="282">
        <v>1</v>
      </c>
      <c r="F62" s="282">
        <v>27</v>
      </c>
      <c r="G62" s="282">
        <v>3</v>
      </c>
      <c r="H62" s="282">
        <v>1</v>
      </c>
      <c r="I62" s="282">
        <v>6</v>
      </c>
      <c r="J62" s="283">
        <v>3</v>
      </c>
      <c r="K62" s="283">
        <v>2</v>
      </c>
      <c r="L62" s="283">
        <v>1</v>
      </c>
      <c r="M62" s="283">
        <v>3</v>
      </c>
      <c r="N62" s="284">
        <f t="shared" si="6"/>
        <v>51</v>
      </c>
    </row>
    <row r="63" spans="1:15" x14ac:dyDescent="0.2">
      <c r="A63" s="281">
        <v>2024</v>
      </c>
      <c r="B63" s="282">
        <v>3</v>
      </c>
      <c r="C63" s="282">
        <v>3</v>
      </c>
      <c r="D63" s="282">
        <v>2</v>
      </c>
      <c r="E63" s="282">
        <v>1</v>
      </c>
      <c r="F63" s="282">
        <v>1</v>
      </c>
      <c r="G63" s="282">
        <v>2</v>
      </c>
      <c r="H63" s="282">
        <v>2</v>
      </c>
      <c r="I63" s="282">
        <v>3</v>
      </c>
      <c r="J63" s="283">
        <v>2</v>
      </c>
      <c r="K63" s="283">
        <v>1</v>
      </c>
      <c r="L63" s="283">
        <v>2</v>
      </c>
      <c r="M63" s="283">
        <v>0</v>
      </c>
      <c r="N63" s="284">
        <f t="shared" si="6"/>
        <v>22</v>
      </c>
    </row>
    <row r="64" spans="1:15" x14ac:dyDescent="0.2">
      <c r="A64" s="286" t="s">
        <v>601</v>
      </c>
      <c r="B64" s="287">
        <v>1</v>
      </c>
      <c r="C64" s="287">
        <v>0</v>
      </c>
      <c r="D64" s="287">
        <v>1</v>
      </c>
      <c r="E64" s="287">
        <v>2</v>
      </c>
      <c r="F64" s="287">
        <v>3</v>
      </c>
      <c r="G64" s="287">
        <v>1</v>
      </c>
      <c r="H64" s="287">
        <v>4</v>
      </c>
      <c r="I64" s="287">
        <v>0</v>
      </c>
      <c r="J64" s="287"/>
      <c r="K64" s="287"/>
      <c r="L64" s="287"/>
      <c r="M64" s="287"/>
      <c r="N64" s="287">
        <f>+SUM(B64:M64)</f>
        <v>12</v>
      </c>
    </row>
    <row r="65" spans="1:14" x14ac:dyDescent="0.2">
      <c r="A65" s="565"/>
      <c r="B65" s="566"/>
      <c r="C65" s="566"/>
      <c r="D65" s="566"/>
      <c r="E65" s="566"/>
      <c r="F65" s="566"/>
      <c r="G65" s="566"/>
      <c r="H65" s="566"/>
      <c r="I65" s="566"/>
      <c r="J65" s="566"/>
      <c r="K65" s="566"/>
      <c r="L65" s="566"/>
      <c r="M65" s="566"/>
      <c r="N65" s="566"/>
    </row>
    <row r="66" spans="1:14" ht="31.5" customHeight="1" x14ac:dyDescent="0.2">
      <c r="A66" s="1051" t="s">
        <v>930</v>
      </c>
      <c r="B66" s="1051"/>
      <c r="C66" s="1051"/>
      <c r="D66" s="1051"/>
      <c r="E66" s="1051"/>
      <c r="F66" s="1051"/>
      <c r="G66" s="1051"/>
      <c r="H66" s="1051"/>
      <c r="I66" s="1051"/>
      <c r="J66" s="1051"/>
      <c r="K66" s="1051"/>
      <c r="L66" s="1051"/>
      <c r="M66" s="1051"/>
      <c r="N66" s="1051"/>
    </row>
    <row r="67" spans="1:14" x14ac:dyDescent="0.2">
      <c r="A67" s="197"/>
      <c r="B67" s="197"/>
      <c r="C67" s="197"/>
      <c r="D67" s="197"/>
      <c r="E67" s="197"/>
      <c r="F67" s="197"/>
      <c r="G67" s="197"/>
      <c r="H67" s="197"/>
      <c r="I67" s="197"/>
      <c r="J67" s="197"/>
      <c r="K67" s="197"/>
      <c r="L67" s="197"/>
      <c r="M67" s="197"/>
      <c r="N67" s="197"/>
    </row>
    <row r="68" spans="1:14" ht="13.5" customHeight="1" x14ac:dyDescent="0.2">
      <c r="A68" s="197"/>
      <c r="B68" s="197"/>
      <c r="C68" s="197"/>
      <c r="D68" s="197"/>
      <c r="E68" s="197"/>
      <c r="F68" s="197"/>
      <c r="G68" s="197"/>
      <c r="H68" s="197"/>
      <c r="I68" s="197"/>
      <c r="J68" s="197"/>
      <c r="K68" s="197"/>
      <c r="L68" s="197"/>
      <c r="M68" s="197"/>
      <c r="N68" s="197"/>
    </row>
  </sheetData>
  <mergeCells count="6">
    <mergeCell ref="A66:N66"/>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29DC-14FB-4C58-BD7F-038B686F933D}">
  <sheetPr codeName="Hoja22">
    <tabColor rgb="FF002060"/>
  </sheetPr>
  <dimension ref="A1:U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21" width="9.85546875" style="1" customWidth="1"/>
    <col min="22" max="22" width="3.140625" style="1" customWidth="1"/>
    <col min="23" max="16384" width="11.42578125" style="1"/>
  </cols>
  <sheetData>
    <row r="1" spans="1:21" ht="13.5" customHeight="1" x14ac:dyDescent="0.25">
      <c r="A1" s="104" t="s">
        <v>376</v>
      </c>
    </row>
    <row r="2" spans="1:21" ht="15" customHeight="1" x14ac:dyDescent="0.25">
      <c r="A2" s="560" t="s">
        <v>525</v>
      </c>
    </row>
    <row r="3" spans="1:21" x14ac:dyDescent="0.25">
      <c r="A3" s="262"/>
    </row>
    <row r="4" spans="1:21" x14ac:dyDescent="0.25">
      <c r="A4" s="262" t="s">
        <v>377</v>
      </c>
    </row>
    <row r="6" spans="1:21" x14ac:dyDescent="0.25">
      <c r="A6" s="288" t="s">
        <v>378</v>
      </c>
      <c r="B6" s="289">
        <v>45292</v>
      </c>
      <c r="C6" s="289">
        <v>45323</v>
      </c>
      <c r="D6" s="289">
        <v>45352</v>
      </c>
      <c r="E6" s="289">
        <v>45383</v>
      </c>
      <c r="F6" s="289">
        <v>45413</v>
      </c>
      <c r="G6" s="289">
        <v>45444</v>
      </c>
      <c r="H6" s="289">
        <v>45474</v>
      </c>
      <c r="I6" s="289">
        <v>45505</v>
      </c>
      <c r="J6" s="289">
        <v>45536</v>
      </c>
      <c r="K6" s="289">
        <v>45566</v>
      </c>
      <c r="L6" s="289">
        <v>45597</v>
      </c>
      <c r="M6" s="289">
        <v>45627</v>
      </c>
      <c r="N6" s="289">
        <v>45658</v>
      </c>
      <c r="O6" s="289">
        <v>45689</v>
      </c>
      <c r="P6" s="289">
        <v>45717</v>
      </c>
      <c r="Q6" s="289">
        <v>45748</v>
      </c>
      <c r="R6" s="289">
        <v>45778</v>
      </c>
      <c r="S6" s="289">
        <v>45809</v>
      </c>
      <c r="T6" s="289">
        <v>45839</v>
      </c>
      <c r="U6" s="289">
        <v>45870</v>
      </c>
    </row>
    <row r="7" spans="1:21" x14ac:dyDescent="0.25">
      <c r="A7" s="290" t="s">
        <v>379</v>
      </c>
      <c r="B7" s="291">
        <v>213416</v>
      </c>
      <c r="C7" s="291">
        <v>214573</v>
      </c>
      <c r="D7" s="291">
        <v>217755</v>
      </c>
      <c r="E7" s="291">
        <v>213764</v>
      </c>
      <c r="F7" s="291">
        <v>217868</v>
      </c>
      <c r="G7" s="291">
        <v>219981</v>
      </c>
      <c r="H7" s="291">
        <v>220927</v>
      </c>
      <c r="I7" s="291">
        <v>225376</v>
      </c>
      <c r="J7" s="291">
        <v>227770</v>
      </c>
      <c r="K7" s="291">
        <v>230768</v>
      </c>
      <c r="L7" s="291">
        <v>227494</v>
      </c>
      <c r="M7" s="291">
        <v>227858</v>
      </c>
      <c r="N7" s="291">
        <v>227217</v>
      </c>
      <c r="O7" s="291">
        <v>218345</v>
      </c>
      <c r="P7" s="291">
        <v>226400</v>
      </c>
      <c r="Q7" s="291">
        <v>235983</v>
      </c>
      <c r="R7" s="291">
        <v>237512</v>
      </c>
      <c r="S7" s="291">
        <v>236683</v>
      </c>
      <c r="T7" s="291">
        <v>242099</v>
      </c>
      <c r="U7" s="291">
        <v>249270</v>
      </c>
    </row>
    <row r="8" spans="1:21" x14ac:dyDescent="0.25">
      <c r="A8" s="292" t="s">
        <v>380</v>
      </c>
      <c r="B8" s="291">
        <v>16561</v>
      </c>
      <c r="C8" s="291">
        <v>16918</v>
      </c>
      <c r="D8" s="291">
        <v>17264</v>
      </c>
      <c r="E8" s="291">
        <v>17283</v>
      </c>
      <c r="F8" s="291">
        <v>17656</v>
      </c>
      <c r="G8" s="291">
        <v>17997</v>
      </c>
      <c r="H8" s="291">
        <v>18341</v>
      </c>
      <c r="I8" s="291">
        <v>18637</v>
      </c>
      <c r="J8" s="291">
        <v>18574</v>
      </c>
      <c r="K8" s="291">
        <v>19259</v>
      </c>
      <c r="L8" s="291">
        <v>19398</v>
      </c>
      <c r="M8" s="291">
        <v>19289</v>
      </c>
      <c r="N8" s="291">
        <v>19051</v>
      </c>
      <c r="O8" s="291">
        <v>18683</v>
      </c>
      <c r="P8" s="291">
        <v>19557</v>
      </c>
      <c r="Q8" s="291">
        <v>19678</v>
      </c>
      <c r="R8" s="291">
        <v>19502</v>
      </c>
      <c r="S8" s="291">
        <v>19890</v>
      </c>
      <c r="T8" s="291">
        <v>20687</v>
      </c>
      <c r="U8" s="291">
        <v>20825</v>
      </c>
    </row>
    <row r="9" spans="1:21" x14ac:dyDescent="0.25">
      <c r="A9" s="293" t="s">
        <v>381</v>
      </c>
      <c r="B9" s="294">
        <f t="shared" ref="B9:U9" si="0">B7+B8</f>
        <v>229977</v>
      </c>
      <c r="C9" s="294">
        <f t="shared" si="0"/>
        <v>231491</v>
      </c>
      <c r="D9" s="294">
        <f t="shared" si="0"/>
        <v>235019</v>
      </c>
      <c r="E9" s="294">
        <f t="shared" si="0"/>
        <v>231047</v>
      </c>
      <c r="F9" s="294">
        <f t="shared" si="0"/>
        <v>235524</v>
      </c>
      <c r="G9" s="294">
        <f t="shared" si="0"/>
        <v>237978</v>
      </c>
      <c r="H9" s="294">
        <f t="shared" si="0"/>
        <v>239268</v>
      </c>
      <c r="I9" s="294">
        <f t="shared" si="0"/>
        <v>244013</v>
      </c>
      <c r="J9" s="294">
        <f t="shared" si="0"/>
        <v>246344</v>
      </c>
      <c r="K9" s="294">
        <f t="shared" si="0"/>
        <v>250027</v>
      </c>
      <c r="L9" s="294">
        <f t="shared" si="0"/>
        <v>246892</v>
      </c>
      <c r="M9" s="294">
        <f t="shared" si="0"/>
        <v>247147</v>
      </c>
      <c r="N9" s="294">
        <f t="shared" si="0"/>
        <v>246268</v>
      </c>
      <c r="O9" s="294">
        <f t="shared" si="0"/>
        <v>237028</v>
      </c>
      <c r="P9" s="294">
        <f t="shared" si="0"/>
        <v>245957</v>
      </c>
      <c r="Q9" s="294">
        <f t="shared" si="0"/>
        <v>255661</v>
      </c>
      <c r="R9" s="294">
        <f t="shared" si="0"/>
        <v>257014</v>
      </c>
      <c r="S9" s="294">
        <f t="shared" si="0"/>
        <v>256573</v>
      </c>
      <c r="T9" s="294">
        <f t="shared" si="0"/>
        <v>262786</v>
      </c>
      <c r="U9" s="294">
        <f t="shared" si="0"/>
        <v>270095</v>
      </c>
    </row>
    <row r="10" spans="1:21" x14ac:dyDescent="0.25">
      <c r="A10" s="9"/>
    </row>
    <row r="11" spans="1:21" x14ac:dyDescent="0.25">
      <c r="A11" s="194" t="s">
        <v>382</v>
      </c>
    </row>
    <row r="13" spans="1:21" x14ac:dyDescent="0.25">
      <c r="A13" s="288" t="s">
        <v>383</v>
      </c>
      <c r="B13" s="289">
        <v>45292</v>
      </c>
      <c r="C13" s="289">
        <v>45323</v>
      </c>
      <c r="D13" s="289">
        <v>45352</v>
      </c>
      <c r="E13" s="289">
        <v>45383</v>
      </c>
      <c r="F13" s="289">
        <v>45413</v>
      </c>
      <c r="G13" s="289">
        <v>45444</v>
      </c>
      <c r="H13" s="289">
        <v>45474</v>
      </c>
      <c r="I13" s="289">
        <v>45505</v>
      </c>
      <c r="J13" s="289">
        <v>45536</v>
      </c>
      <c r="K13" s="289">
        <v>45566</v>
      </c>
      <c r="L13" s="289">
        <v>45597</v>
      </c>
      <c r="M13" s="289">
        <v>45627</v>
      </c>
      <c r="N13" s="289">
        <v>45658</v>
      </c>
      <c r="O13" s="289">
        <v>45689</v>
      </c>
      <c r="P13" s="289">
        <v>45717</v>
      </c>
      <c r="Q13" s="289">
        <v>45748</v>
      </c>
      <c r="R13" s="289">
        <v>45778</v>
      </c>
      <c r="S13" s="289">
        <v>45809</v>
      </c>
      <c r="T13" s="289">
        <v>45839</v>
      </c>
      <c r="U13" s="289">
        <v>45870</v>
      </c>
    </row>
    <row r="14" spans="1:21" x14ac:dyDescent="0.25">
      <c r="A14" s="292" t="s">
        <v>384</v>
      </c>
      <c r="B14" s="295">
        <f t="shared" ref="B14:U14" si="1">+B15+B16</f>
        <v>71465</v>
      </c>
      <c r="C14" s="295">
        <f t="shared" si="1"/>
        <v>72564</v>
      </c>
      <c r="D14" s="295">
        <f t="shared" si="1"/>
        <v>73062</v>
      </c>
      <c r="E14" s="295">
        <f t="shared" si="1"/>
        <v>73048</v>
      </c>
      <c r="F14" s="295">
        <f t="shared" si="1"/>
        <v>72928</v>
      </c>
      <c r="G14" s="295">
        <f t="shared" si="1"/>
        <v>73025</v>
      </c>
      <c r="H14" s="295">
        <f t="shared" si="1"/>
        <v>73686</v>
      </c>
      <c r="I14" s="295">
        <f t="shared" si="1"/>
        <v>73375</v>
      </c>
      <c r="J14" s="295">
        <f t="shared" si="1"/>
        <v>73510</v>
      </c>
      <c r="K14" s="295">
        <f>+K15+K16</f>
        <v>74189</v>
      </c>
      <c r="L14" s="295">
        <f t="shared" si="1"/>
        <v>74605</v>
      </c>
      <c r="M14" s="295">
        <f t="shared" si="1"/>
        <v>73568</v>
      </c>
      <c r="N14" s="295">
        <f t="shared" si="1"/>
        <v>73059</v>
      </c>
      <c r="O14" s="295">
        <f t="shared" si="1"/>
        <v>72028</v>
      </c>
      <c r="P14" s="295">
        <f t="shared" si="1"/>
        <v>73996</v>
      </c>
      <c r="Q14" s="295">
        <f t="shared" si="1"/>
        <v>75367</v>
      </c>
      <c r="R14" s="295">
        <f t="shared" si="1"/>
        <v>74373</v>
      </c>
      <c r="S14" s="295">
        <f t="shared" si="1"/>
        <v>75417</v>
      </c>
      <c r="T14" s="295">
        <f t="shared" si="1"/>
        <v>74617</v>
      </c>
      <c r="U14" s="295">
        <f t="shared" si="1"/>
        <v>75472</v>
      </c>
    </row>
    <row r="15" spans="1:21" x14ac:dyDescent="0.25">
      <c r="A15" s="296" t="s">
        <v>379</v>
      </c>
      <c r="B15" s="297">
        <v>65800</v>
      </c>
      <c r="C15" s="297">
        <v>66661</v>
      </c>
      <c r="D15" s="297">
        <v>67199</v>
      </c>
      <c r="E15" s="297">
        <v>66823</v>
      </c>
      <c r="F15" s="297">
        <v>66698</v>
      </c>
      <c r="G15" s="297">
        <v>66636</v>
      </c>
      <c r="H15" s="297">
        <v>67449</v>
      </c>
      <c r="I15" s="297">
        <v>67130</v>
      </c>
      <c r="J15" s="297">
        <v>67306</v>
      </c>
      <c r="K15" s="297">
        <v>67872</v>
      </c>
      <c r="L15" s="297">
        <v>68160</v>
      </c>
      <c r="M15" s="297">
        <v>67171</v>
      </c>
      <c r="N15" s="297">
        <v>66749</v>
      </c>
      <c r="O15" s="297">
        <v>65150</v>
      </c>
      <c r="P15" s="297">
        <v>66687</v>
      </c>
      <c r="Q15" s="297">
        <v>68881</v>
      </c>
      <c r="R15" s="297">
        <v>68012</v>
      </c>
      <c r="S15" s="297">
        <v>68821</v>
      </c>
      <c r="T15" s="297">
        <v>67727</v>
      </c>
      <c r="U15" s="297">
        <v>68962</v>
      </c>
    </row>
    <row r="16" spans="1:21" customFormat="1" x14ac:dyDescent="0.25">
      <c r="A16" s="298" t="s">
        <v>380</v>
      </c>
      <c r="B16" s="299">
        <v>5665</v>
      </c>
      <c r="C16" s="299">
        <v>5903</v>
      </c>
      <c r="D16" s="299">
        <v>5863</v>
      </c>
      <c r="E16" s="299">
        <v>6225</v>
      </c>
      <c r="F16" s="299">
        <v>6230</v>
      </c>
      <c r="G16" s="299">
        <v>6389</v>
      </c>
      <c r="H16" s="299">
        <v>6237</v>
      </c>
      <c r="I16" s="299">
        <v>6245</v>
      </c>
      <c r="J16" s="299">
        <v>6204</v>
      </c>
      <c r="K16" s="299">
        <v>6317</v>
      </c>
      <c r="L16" s="299">
        <v>6445</v>
      </c>
      <c r="M16" s="299">
        <v>6397</v>
      </c>
      <c r="N16" s="299">
        <v>6310</v>
      </c>
      <c r="O16" s="299">
        <v>6878</v>
      </c>
      <c r="P16" s="299">
        <v>7309</v>
      </c>
      <c r="Q16" s="299">
        <v>6486</v>
      </c>
      <c r="R16" s="299">
        <v>6361</v>
      </c>
      <c r="S16" s="299">
        <v>6596</v>
      </c>
      <c r="T16" s="299">
        <v>6890</v>
      </c>
      <c r="U16" s="299">
        <v>6510</v>
      </c>
    </row>
    <row r="17" spans="1:21" customFormat="1" x14ac:dyDescent="0.25">
      <c r="A17" s="300" t="s">
        <v>385</v>
      </c>
      <c r="B17" s="301">
        <f t="shared" ref="B17:U17" si="2">+B18+B19</f>
        <v>158512</v>
      </c>
      <c r="C17" s="301">
        <f t="shared" si="2"/>
        <v>158927</v>
      </c>
      <c r="D17" s="301">
        <f t="shared" si="2"/>
        <v>161957</v>
      </c>
      <c r="E17" s="301">
        <f t="shared" si="2"/>
        <v>157999</v>
      </c>
      <c r="F17" s="301">
        <f t="shared" si="2"/>
        <v>162596</v>
      </c>
      <c r="G17" s="301">
        <f t="shared" si="2"/>
        <v>164953</v>
      </c>
      <c r="H17" s="301">
        <f t="shared" si="2"/>
        <v>165582</v>
      </c>
      <c r="I17" s="301">
        <f t="shared" si="2"/>
        <v>170638</v>
      </c>
      <c r="J17" s="301">
        <f t="shared" si="2"/>
        <v>172834</v>
      </c>
      <c r="K17" s="301">
        <f t="shared" si="2"/>
        <v>175838</v>
      </c>
      <c r="L17" s="301">
        <f t="shared" si="2"/>
        <v>172287</v>
      </c>
      <c r="M17" s="301">
        <f t="shared" si="2"/>
        <v>173579</v>
      </c>
      <c r="N17" s="301">
        <f t="shared" si="2"/>
        <v>173209</v>
      </c>
      <c r="O17" s="301">
        <f t="shared" si="2"/>
        <v>165000</v>
      </c>
      <c r="P17" s="301">
        <f t="shared" si="2"/>
        <v>171961</v>
      </c>
      <c r="Q17" s="301">
        <f t="shared" si="2"/>
        <v>180294</v>
      </c>
      <c r="R17" s="301">
        <f t="shared" si="2"/>
        <v>182641</v>
      </c>
      <c r="S17" s="301">
        <f t="shared" si="2"/>
        <v>181156</v>
      </c>
      <c r="T17" s="301">
        <f t="shared" si="2"/>
        <v>188169</v>
      </c>
      <c r="U17" s="301">
        <f t="shared" si="2"/>
        <v>194623</v>
      </c>
    </row>
    <row r="18" spans="1:21" customFormat="1" x14ac:dyDescent="0.25">
      <c r="A18" s="298" t="s">
        <v>386</v>
      </c>
      <c r="B18" s="299">
        <v>147616</v>
      </c>
      <c r="C18" s="299">
        <v>147912</v>
      </c>
      <c r="D18" s="299">
        <v>150556</v>
      </c>
      <c r="E18" s="299">
        <v>146941</v>
      </c>
      <c r="F18" s="299">
        <v>151170</v>
      </c>
      <c r="G18" s="299">
        <v>153345</v>
      </c>
      <c r="H18" s="299">
        <v>153478</v>
      </c>
      <c r="I18" s="299">
        <v>158246</v>
      </c>
      <c r="J18" s="299">
        <v>160464</v>
      </c>
      <c r="K18" s="299">
        <v>162896</v>
      </c>
      <c r="L18" s="299">
        <v>159334</v>
      </c>
      <c r="M18" s="299">
        <v>160687</v>
      </c>
      <c r="N18" s="299">
        <v>160468</v>
      </c>
      <c r="O18" s="299">
        <v>153195</v>
      </c>
      <c r="P18" s="299">
        <v>159713</v>
      </c>
      <c r="Q18" s="299">
        <v>167102</v>
      </c>
      <c r="R18" s="299">
        <v>169500</v>
      </c>
      <c r="S18" s="299">
        <v>167862</v>
      </c>
      <c r="T18" s="299">
        <v>174372</v>
      </c>
      <c r="U18" s="299">
        <v>180308</v>
      </c>
    </row>
    <row r="19" spans="1:21" customFormat="1" x14ac:dyDescent="0.25">
      <c r="A19" s="298" t="s">
        <v>380</v>
      </c>
      <c r="B19" s="299">
        <v>10896</v>
      </c>
      <c r="C19" s="299">
        <v>11015</v>
      </c>
      <c r="D19" s="299">
        <v>11401</v>
      </c>
      <c r="E19" s="299">
        <v>11058</v>
      </c>
      <c r="F19" s="299">
        <v>11426</v>
      </c>
      <c r="G19" s="299">
        <v>11608</v>
      </c>
      <c r="H19" s="299">
        <v>12104</v>
      </c>
      <c r="I19" s="299">
        <v>12392</v>
      </c>
      <c r="J19" s="299">
        <v>12370</v>
      </c>
      <c r="K19" s="299">
        <v>12942</v>
      </c>
      <c r="L19" s="299">
        <v>12953</v>
      </c>
      <c r="M19" s="299">
        <v>12892</v>
      </c>
      <c r="N19" s="299">
        <v>12741</v>
      </c>
      <c r="O19" s="299">
        <v>11805</v>
      </c>
      <c r="P19" s="299">
        <v>12248</v>
      </c>
      <c r="Q19" s="299">
        <v>13192</v>
      </c>
      <c r="R19" s="299">
        <v>13141</v>
      </c>
      <c r="S19" s="299">
        <v>13294</v>
      </c>
      <c r="T19" s="299">
        <v>13797</v>
      </c>
      <c r="U19" s="299">
        <v>14315</v>
      </c>
    </row>
    <row r="20" spans="1:21" x14ac:dyDescent="0.25">
      <c r="A20" s="293" t="s">
        <v>0</v>
      </c>
      <c r="B20" s="302">
        <f t="shared" ref="B20:U20" si="3">+B17+B14</f>
        <v>229977</v>
      </c>
      <c r="C20" s="302">
        <f t="shared" si="3"/>
        <v>231491</v>
      </c>
      <c r="D20" s="302">
        <f t="shared" si="3"/>
        <v>235019</v>
      </c>
      <c r="E20" s="302">
        <f>+E17+E14</f>
        <v>231047</v>
      </c>
      <c r="F20" s="302">
        <f t="shared" si="3"/>
        <v>235524</v>
      </c>
      <c r="G20" s="302">
        <f t="shared" si="3"/>
        <v>237978</v>
      </c>
      <c r="H20" s="302">
        <f t="shared" si="3"/>
        <v>239268</v>
      </c>
      <c r="I20" s="302">
        <f t="shared" si="3"/>
        <v>244013</v>
      </c>
      <c r="J20" s="302">
        <f t="shared" si="3"/>
        <v>246344</v>
      </c>
      <c r="K20" s="302">
        <f t="shared" si="3"/>
        <v>250027</v>
      </c>
      <c r="L20" s="302">
        <f t="shared" si="3"/>
        <v>246892</v>
      </c>
      <c r="M20" s="302">
        <f t="shared" si="3"/>
        <v>247147</v>
      </c>
      <c r="N20" s="302">
        <f t="shared" si="3"/>
        <v>246268</v>
      </c>
      <c r="O20" s="302">
        <f t="shared" si="3"/>
        <v>237028</v>
      </c>
      <c r="P20" s="302">
        <f t="shared" si="3"/>
        <v>245957</v>
      </c>
      <c r="Q20" s="302">
        <f t="shared" si="3"/>
        <v>255661</v>
      </c>
      <c r="R20" s="302">
        <f t="shared" si="3"/>
        <v>257014</v>
      </c>
      <c r="S20" s="302">
        <f t="shared" si="3"/>
        <v>256573</v>
      </c>
      <c r="T20" s="302">
        <f t="shared" si="3"/>
        <v>262786</v>
      </c>
      <c r="U20" s="302">
        <f t="shared" si="3"/>
        <v>270095</v>
      </c>
    </row>
    <row r="21" spans="1:21" x14ac:dyDescent="0.25">
      <c r="A21" s="52"/>
    </row>
    <row r="22" spans="1:21" ht="46.5" customHeight="1" x14ac:dyDescent="0.25">
      <c r="A22" s="1052" t="s">
        <v>931</v>
      </c>
      <c r="B22" s="1053"/>
      <c r="C22" s="1053"/>
      <c r="D22" s="1053"/>
      <c r="E22" s="1053"/>
      <c r="F22" s="1053"/>
      <c r="G22" s="1053"/>
      <c r="H22" s="1053"/>
      <c r="I22" s="1053"/>
      <c r="J22" s="1053"/>
      <c r="K22" s="1053"/>
      <c r="L22" s="1053"/>
      <c r="M22" s="1053"/>
      <c r="N22" s="1053"/>
      <c r="O22" s="1002"/>
      <c r="P22" s="1002"/>
      <c r="Q22" s="1002"/>
      <c r="R22" s="1002"/>
      <c r="S22" s="1002"/>
      <c r="T22" s="1002"/>
      <c r="U22" s="1002"/>
    </row>
  </sheetData>
  <mergeCells count="1">
    <mergeCell ref="A22:N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BEC5-3BBF-471A-8191-9E5E46BBE142}">
  <sheetPr codeName="Hoja15">
    <tabColor rgb="FF002060"/>
  </sheetPr>
  <dimension ref="A1:O43"/>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6" width="15.7109375" style="2" customWidth="1"/>
    <col min="7" max="12" width="15.7109375" style="3" customWidth="1"/>
    <col min="13" max="13" width="3.42578125" style="3" customWidth="1"/>
    <col min="14" max="14" width="11.5703125" style="124"/>
    <col min="15" max="15" width="12.28515625" style="3" bestFit="1" customWidth="1"/>
    <col min="16" max="16384" width="11.5703125" style="3"/>
  </cols>
  <sheetData>
    <row r="1" spans="1:14" ht="12.75" x14ac:dyDescent="0.2">
      <c r="A1" s="104" t="s">
        <v>481</v>
      </c>
      <c r="B1" s="425"/>
      <c r="C1" s="425"/>
      <c r="D1" s="425"/>
      <c r="E1" s="425"/>
      <c r="F1" s="425"/>
    </row>
    <row r="2" spans="1:14" ht="36.75" customHeight="1" x14ac:dyDescent="0.2">
      <c r="A2" s="1054" t="s">
        <v>482</v>
      </c>
      <c r="B2" s="1054"/>
      <c r="C2" s="1054"/>
      <c r="D2" s="1054"/>
      <c r="E2" s="1054"/>
      <c r="F2" s="1054"/>
      <c r="G2" s="1054"/>
      <c r="H2" s="1054"/>
      <c r="I2" s="1054"/>
    </row>
    <row r="4" spans="1:14" ht="15" x14ac:dyDescent="0.25">
      <c r="A4" s="426" t="s">
        <v>483</v>
      </c>
      <c r="B4" s="427">
        <v>2015</v>
      </c>
      <c r="C4" s="427">
        <v>2016</v>
      </c>
      <c r="D4" s="427">
        <v>2017</v>
      </c>
      <c r="E4" s="428">
        <v>2018</v>
      </c>
      <c r="F4" s="428">
        <v>2019</v>
      </c>
      <c r="G4" s="428">
        <v>2020</v>
      </c>
      <c r="H4" s="428">
        <v>2021</v>
      </c>
      <c r="I4" s="428">
        <v>2022</v>
      </c>
      <c r="J4" s="428">
        <v>2023</v>
      </c>
      <c r="K4" s="428">
        <v>2024</v>
      </c>
      <c r="L4" s="428" t="s">
        <v>602</v>
      </c>
      <c r="M4"/>
    </row>
    <row r="5" spans="1:14" ht="12.75" x14ac:dyDescent="0.2">
      <c r="A5" s="429" t="s">
        <v>484</v>
      </c>
      <c r="B5" s="430">
        <v>435550039.39776731</v>
      </c>
      <c r="C5" s="430">
        <v>401220684.46401173</v>
      </c>
      <c r="D5" s="430">
        <v>763697136.64720368</v>
      </c>
      <c r="E5" s="430">
        <v>1538755561.3522799</v>
      </c>
      <c r="F5" s="430">
        <v>1338540643.0920179</v>
      </c>
      <c r="G5" s="430">
        <v>924550904.85911989</v>
      </c>
      <c r="H5" s="430">
        <v>1489606410.7062762</v>
      </c>
      <c r="I5" s="430">
        <v>2906989969.7614036</v>
      </c>
      <c r="J5" s="430">
        <v>1784596247.9300802</v>
      </c>
      <c r="K5" s="430">
        <v>1583684885.1000242</v>
      </c>
      <c r="L5" s="430">
        <v>1673768598.405277</v>
      </c>
      <c r="M5" s="431"/>
      <c r="N5" s="677"/>
    </row>
    <row r="6" spans="1:14" ht="12.75" x14ac:dyDescent="0.2">
      <c r="A6" s="429" t="s">
        <v>485</v>
      </c>
      <c r="B6" s="430">
        <v>458057607.18828863</v>
      </c>
      <c r="C6" s="430">
        <v>418732039.77320975</v>
      </c>
      <c r="D6" s="430">
        <v>541508149.34888995</v>
      </c>
      <c r="E6" s="430">
        <v>869495869.71600986</v>
      </c>
      <c r="F6" s="430">
        <v>1043065611.4294121</v>
      </c>
      <c r="G6" s="430">
        <v>757768870.09938431</v>
      </c>
      <c r="H6" s="430">
        <v>1507199425.1820052</v>
      </c>
      <c r="I6" s="430">
        <v>1499971451.1666107</v>
      </c>
      <c r="J6" s="430">
        <v>1132020267.8957071</v>
      </c>
      <c r="K6" s="430">
        <v>1208374834.3011656</v>
      </c>
      <c r="L6" s="430">
        <v>1222066548.1319606</v>
      </c>
      <c r="M6" s="431"/>
      <c r="N6" s="677"/>
    </row>
    <row r="7" spans="1:14" ht="12.75" x14ac:dyDescent="0.2">
      <c r="A7" s="429" t="s">
        <v>489</v>
      </c>
      <c r="B7" s="430">
        <v>290705418.73623973</v>
      </c>
      <c r="C7" s="430">
        <v>227607445.32712173</v>
      </c>
      <c r="D7" s="430">
        <v>131188255.46103016</v>
      </c>
      <c r="E7" s="430">
        <v>219552890.38589999</v>
      </c>
      <c r="F7" s="430">
        <v>260149008.08051157</v>
      </c>
      <c r="G7" s="430">
        <v>242404829.68301129</v>
      </c>
      <c r="H7" s="430">
        <v>423283448.74851519</v>
      </c>
      <c r="I7" s="430">
        <v>778302577.6300832</v>
      </c>
      <c r="J7" s="430">
        <v>621250274.8130492</v>
      </c>
      <c r="K7" s="430">
        <v>1034031267.4078258</v>
      </c>
      <c r="L7" s="430">
        <v>924060944.32903445</v>
      </c>
      <c r="M7" s="431"/>
      <c r="N7" s="677"/>
    </row>
    <row r="8" spans="1:14" ht="12.75" x14ac:dyDescent="0.2">
      <c r="A8" s="429" t="s">
        <v>487</v>
      </c>
      <c r="B8" s="430">
        <v>261696329.59784004</v>
      </c>
      <c r="C8" s="430">
        <v>216570792.49526215</v>
      </c>
      <c r="D8" s="430">
        <v>136356979.96212474</v>
      </c>
      <c r="E8" s="430">
        <v>224550867.73710001</v>
      </c>
      <c r="F8" s="430">
        <v>296051121.90858167</v>
      </c>
      <c r="G8" s="430">
        <v>432277170.22909284</v>
      </c>
      <c r="H8" s="430">
        <v>639750145.24869096</v>
      </c>
      <c r="I8" s="430">
        <v>1151952606.045912</v>
      </c>
      <c r="J8" s="430">
        <v>600758562.91867125</v>
      </c>
      <c r="K8" s="430">
        <v>746953645.11537814</v>
      </c>
      <c r="L8" s="430">
        <v>909630711.56463003</v>
      </c>
      <c r="M8" s="431"/>
      <c r="N8" s="677"/>
    </row>
    <row r="9" spans="1:14" ht="12.75" x14ac:dyDescent="0.2">
      <c r="A9" s="429" t="s">
        <v>486</v>
      </c>
      <c r="B9" s="430">
        <v>146520247.92151484</v>
      </c>
      <c r="C9" s="430">
        <v>74421399.098810673</v>
      </c>
      <c r="D9" s="430">
        <v>122883926.66806822</v>
      </c>
      <c r="E9" s="430">
        <v>186469358.70390001</v>
      </c>
      <c r="F9" s="430">
        <v>135952129.10717773</v>
      </c>
      <c r="G9" s="430">
        <v>235587330.43529028</v>
      </c>
      <c r="H9" s="430">
        <v>540923654.37573445</v>
      </c>
      <c r="I9" s="430">
        <v>1301959152.1800368</v>
      </c>
      <c r="J9" s="430">
        <v>960328375.16385508</v>
      </c>
      <c r="K9" s="430">
        <v>872924720.24443448</v>
      </c>
      <c r="L9" s="430">
        <v>841665961.86603534</v>
      </c>
      <c r="M9" s="431"/>
      <c r="N9" s="677"/>
    </row>
    <row r="10" spans="1:14" ht="12.75" x14ac:dyDescent="0.2">
      <c r="A10" s="429" t="s">
        <v>491</v>
      </c>
      <c r="B10" s="430">
        <v>13117595.594192579</v>
      </c>
      <c r="C10" s="430">
        <v>113927788.22782971</v>
      </c>
      <c r="D10" s="430">
        <v>327055932.94078314</v>
      </c>
      <c r="E10" s="430">
        <v>287545986.22107995</v>
      </c>
      <c r="F10" s="430">
        <v>232075398.83061412</v>
      </c>
      <c r="G10" s="430">
        <v>257573602.17469963</v>
      </c>
      <c r="H10" s="430">
        <v>405850821.23998946</v>
      </c>
      <c r="I10" s="430">
        <v>589157681.24090171</v>
      </c>
      <c r="J10" s="430">
        <v>496137660.46374714</v>
      </c>
      <c r="K10" s="430">
        <v>494038226.17757148</v>
      </c>
      <c r="L10" s="430">
        <v>714358278.87149906</v>
      </c>
      <c r="M10" s="431"/>
      <c r="N10" s="568"/>
    </row>
    <row r="11" spans="1:14" ht="12.75" x14ac:dyDescent="0.2">
      <c r="A11" s="429" t="s">
        <v>488</v>
      </c>
      <c r="B11" s="430">
        <v>246846915.4356966</v>
      </c>
      <c r="C11" s="430">
        <v>180269348.96372631</v>
      </c>
      <c r="D11" s="430">
        <v>227611902.56232706</v>
      </c>
      <c r="E11" s="430">
        <v>387901922.66031998</v>
      </c>
      <c r="F11" s="430">
        <v>374260532.63893145</v>
      </c>
      <c r="G11" s="430">
        <v>347787885.8782028</v>
      </c>
      <c r="H11" s="430">
        <v>484875977.29469717</v>
      </c>
      <c r="I11" s="430">
        <v>711528223.09067392</v>
      </c>
      <c r="J11" s="430">
        <v>424626437.3789655</v>
      </c>
      <c r="K11" s="430">
        <v>574726626.26898849</v>
      </c>
      <c r="L11" s="430">
        <v>518620770.30241448</v>
      </c>
      <c r="M11" s="431"/>
      <c r="N11" s="568"/>
    </row>
    <row r="12" spans="1:14" ht="12.75" x14ac:dyDescent="0.2">
      <c r="A12" s="429" t="s">
        <v>492</v>
      </c>
      <c r="B12" s="430">
        <v>357596831.06428301</v>
      </c>
      <c r="C12" s="430">
        <v>323857799.09807318</v>
      </c>
      <c r="D12" s="430">
        <v>272167011.57288229</v>
      </c>
      <c r="E12" s="430">
        <v>193163162.79499999</v>
      </c>
      <c r="F12" s="430">
        <v>191195008.66329765</v>
      </c>
      <c r="G12" s="430">
        <v>297926625.58165723</v>
      </c>
      <c r="H12" s="430">
        <v>400987625.63317901</v>
      </c>
      <c r="I12" s="430">
        <v>391837893.9307729</v>
      </c>
      <c r="J12" s="430">
        <v>241533678.82649976</v>
      </c>
      <c r="K12" s="430">
        <v>228397759.27171227</v>
      </c>
      <c r="L12" s="430">
        <v>480897235.03867894</v>
      </c>
      <c r="M12" s="431"/>
      <c r="N12" s="568"/>
    </row>
    <row r="13" spans="1:14" ht="12.75" x14ac:dyDescent="0.2">
      <c r="A13" s="429" t="s">
        <v>490</v>
      </c>
      <c r="B13" s="430">
        <v>346873562.57205111</v>
      </c>
      <c r="C13" s="430">
        <v>311810154.85205197</v>
      </c>
      <c r="D13" s="430">
        <v>324950628.46263272</v>
      </c>
      <c r="E13" s="430">
        <v>315586867.16687</v>
      </c>
      <c r="F13" s="430">
        <v>277660674.51767063</v>
      </c>
      <c r="G13" s="430">
        <v>245695348.41946793</v>
      </c>
      <c r="H13" s="430">
        <v>292913965.19033945</v>
      </c>
      <c r="I13" s="430">
        <v>379096117.19090271</v>
      </c>
      <c r="J13" s="430">
        <v>302901950.26407653</v>
      </c>
      <c r="K13" s="430">
        <v>311608839.28559732</v>
      </c>
      <c r="L13" s="430">
        <v>443330249.16224003</v>
      </c>
      <c r="M13" s="431"/>
      <c r="N13" s="568"/>
    </row>
    <row r="14" spans="1:14" ht="12.75" x14ac:dyDescent="0.2">
      <c r="A14" s="429" t="s">
        <v>494</v>
      </c>
      <c r="B14" s="430">
        <v>179006704.84626919</v>
      </c>
      <c r="C14" s="430">
        <v>123641827.9232143</v>
      </c>
      <c r="D14" s="430">
        <v>138327589.57797658</v>
      </c>
      <c r="E14" s="430">
        <v>135513641.22571999</v>
      </c>
      <c r="F14" s="430">
        <v>103743810.59465368</v>
      </c>
      <c r="G14" s="430">
        <v>138747973.8251988</v>
      </c>
      <c r="H14" s="430">
        <v>142075284.55517718</v>
      </c>
      <c r="I14" s="430">
        <v>434380541.21987325</v>
      </c>
      <c r="J14" s="430">
        <v>276628005.73058379</v>
      </c>
      <c r="K14" s="430">
        <v>263344294.2395083</v>
      </c>
      <c r="L14" s="430">
        <v>393610952.6859948</v>
      </c>
      <c r="M14" s="431"/>
      <c r="N14" s="568"/>
    </row>
    <row r="15" spans="1:14" ht="12.75" x14ac:dyDescent="0.2">
      <c r="A15" s="429" t="s">
        <v>493</v>
      </c>
      <c r="B15" s="430">
        <v>68907801.303166687</v>
      </c>
      <c r="C15" s="430">
        <v>62457316.612771541</v>
      </c>
      <c r="D15" s="430">
        <v>104478499.19148935</v>
      </c>
      <c r="E15" s="430">
        <v>187976278.78904</v>
      </c>
      <c r="F15" s="430">
        <v>144971943.18128914</v>
      </c>
      <c r="G15" s="430">
        <v>64317113.420949295</v>
      </c>
      <c r="H15" s="430">
        <v>99569605.013584509</v>
      </c>
      <c r="I15" s="430">
        <v>364425078.26493734</v>
      </c>
      <c r="J15" s="430">
        <v>253202218.27251732</v>
      </c>
      <c r="K15" s="430">
        <v>175671378.72881177</v>
      </c>
      <c r="L15" s="430">
        <v>291926079.77057576</v>
      </c>
      <c r="M15" s="431"/>
      <c r="N15" s="568"/>
    </row>
    <row r="16" spans="1:14" ht="12.75" x14ac:dyDescent="0.2">
      <c r="A16" s="429" t="s">
        <v>495</v>
      </c>
      <c r="B16" s="430">
        <v>134624977.43811226</v>
      </c>
      <c r="C16" s="430">
        <v>89040429.888055548</v>
      </c>
      <c r="D16" s="430">
        <v>133154121.32013087</v>
      </c>
      <c r="E16" s="430">
        <v>164027493.34915999</v>
      </c>
      <c r="F16" s="430">
        <v>154141789.48205101</v>
      </c>
      <c r="G16" s="430">
        <v>115837950.53552753</v>
      </c>
      <c r="H16" s="430">
        <v>178531635.40426666</v>
      </c>
      <c r="I16" s="430">
        <v>231308289.86436662</v>
      </c>
      <c r="J16" s="430">
        <v>157360594.96352369</v>
      </c>
      <c r="K16" s="430">
        <v>140836701.23690817</v>
      </c>
      <c r="L16" s="430">
        <v>207132558.97503427</v>
      </c>
      <c r="M16" s="431"/>
      <c r="N16" s="568"/>
    </row>
    <row r="17" spans="1:15" ht="12.75" x14ac:dyDescent="0.2">
      <c r="A17" s="429" t="s">
        <v>497</v>
      </c>
      <c r="B17" s="430">
        <v>96158247.705379516</v>
      </c>
      <c r="C17" s="430">
        <v>44529728.767307192</v>
      </c>
      <c r="D17" s="430">
        <v>82028454.668843776</v>
      </c>
      <c r="E17" s="430">
        <v>112715529.84332</v>
      </c>
      <c r="F17" s="430">
        <v>104096132.55902585</v>
      </c>
      <c r="G17" s="430">
        <v>59561652.249217242</v>
      </c>
      <c r="H17" s="430">
        <v>62930067.91201254</v>
      </c>
      <c r="I17" s="430">
        <v>127616459.91505076</v>
      </c>
      <c r="J17" s="430">
        <v>100419878.43757316</v>
      </c>
      <c r="K17" s="430">
        <v>110466790.63696405</v>
      </c>
      <c r="L17" s="430">
        <v>176259632.95758295</v>
      </c>
      <c r="M17" s="431"/>
      <c r="N17" s="568"/>
    </row>
    <row r="18" spans="1:15" ht="12.75" x14ac:dyDescent="0.2">
      <c r="A18" s="429" t="s">
        <v>498</v>
      </c>
      <c r="B18" s="430">
        <v>9068663.1099116839</v>
      </c>
      <c r="C18" s="430">
        <v>40373348.243934266</v>
      </c>
      <c r="D18" s="430">
        <v>13929045.176468935</v>
      </c>
      <c r="E18" s="430">
        <v>9639181.864599999</v>
      </c>
      <c r="F18" s="430">
        <v>9614887.3789981753</v>
      </c>
      <c r="G18" s="430">
        <v>16251306.838739339</v>
      </c>
      <c r="H18" s="430">
        <v>16309201.577606764</v>
      </c>
      <c r="I18" s="430">
        <v>39401246.590282783</v>
      </c>
      <c r="J18" s="430">
        <v>155265130.28780186</v>
      </c>
      <c r="K18" s="430">
        <v>165346911.84009668</v>
      </c>
      <c r="L18" s="430">
        <v>144711851.00918943</v>
      </c>
      <c r="M18" s="431"/>
      <c r="N18" s="568"/>
    </row>
    <row r="19" spans="1:15" ht="12.75" x14ac:dyDescent="0.2">
      <c r="A19" s="429" t="s">
        <v>496</v>
      </c>
      <c r="B19" s="430">
        <v>31924855.351153452</v>
      </c>
      <c r="C19" s="430">
        <v>40999369.072110027</v>
      </c>
      <c r="D19" s="430">
        <v>40902318.071357079</v>
      </c>
      <c r="E19" s="430">
        <v>65415326.179779999</v>
      </c>
      <c r="F19" s="430">
        <v>46811127.651361644</v>
      </c>
      <c r="G19" s="430">
        <v>80390266.921754465</v>
      </c>
      <c r="H19" s="430">
        <v>111945525.5520362</v>
      </c>
      <c r="I19" s="430">
        <v>165071381.3721655</v>
      </c>
      <c r="J19" s="430">
        <v>108518643.34688735</v>
      </c>
      <c r="K19" s="430">
        <v>88279382.849282295</v>
      </c>
      <c r="L19" s="430">
        <v>117220894.72479054</v>
      </c>
      <c r="M19" s="431"/>
      <c r="N19" s="568"/>
    </row>
    <row r="20" spans="1:15" ht="12.75" x14ac:dyDescent="0.2">
      <c r="A20" s="429" t="s">
        <v>499</v>
      </c>
      <c r="B20" s="430">
        <v>19655540.425577022</v>
      </c>
      <c r="C20" s="430">
        <v>16388556.836441996</v>
      </c>
      <c r="D20" s="430">
        <v>15854103.314053014</v>
      </c>
      <c r="E20" s="430">
        <v>18399498.831899997</v>
      </c>
      <c r="F20" s="430">
        <v>18128058.36859753</v>
      </c>
      <c r="G20" s="430">
        <v>18306277.375074893</v>
      </c>
      <c r="H20" s="430">
        <v>18017005.49448806</v>
      </c>
      <c r="I20" s="430">
        <v>23584638.910057444</v>
      </c>
      <c r="J20" s="430">
        <v>24223192.298022892</v>
      </c>
      <c r="K20" s="430">
        <v>40005909.303507052</v>
      </c>
      <c r="L20" s="430">
        <v>63047481.483416453</v>
      </c>
      <c r="M20" s="431"/>
      <c r="N20" s="568"/>
      <c r="O20" s="432"/>
    </row>
    <row r="21" spans="1:15" ht="12.75" x14ac:dyDescent="0.2">
      <c r="A21" s="429" t="s">
        <v>502</v>
      </c>
      <c r="B21" s="430">
        <v>6468618.9094042946</v>
      </c>
      <c r="C21" s="430">
        <v>5593184.9084286857</v>
      </c>
      <c r="D21" s="430">
        <v>11316086.427496459</v>
      </c>
      <c r="E21" s="430">
        <v>23651260.214620002</v>
      </c>
      <c r="F21" s="430">
        <v>15465473.703236479</v>
      </c>
      <c r="G21" s="430">
        <v>9080756.4072104357</v>
      </c>
      <c r="H21" s="430">
        <v>7019351.0208925996</v>
      </c>
      <c r="I21" s="430">
        <v>7277520.4297423838</v>
      </c>
      <c r="J21" s="430">
        <v>7442495.8230020683</v>
      </c>
      <c r="K21" s="430">
        <v>11056657.670265798</v>
      </c>
      <c r="L21" s="430">
        <v>10005743.91904306</v>
      </c>
      <c r="M21" s="431"/>
      <c r="N21" s="568"/>
    </row>
    <row r="22" spans="1:15" ht="12.75" x14ac:dyDescent="0.2">
      <c r="A22" s="429" t="s">
        <v>501</v>
      </c>
      <c r="B22" s="430">
        <v>2157369.8041699999</v>
      </c>
      <c r="C22" s="430">
        <v>2614534.5551999998</v>
      </c>
      <c r="D22" s="430">
        <v>2459545.6821000003</v>
      </c>
      <c r="E22" s="430">
        <v>2294806.98325</v>
      </c>
      <c r="F22" s="430">
        <v>2818617.4189774888</v>
      </c>
      <c r="G22" s="430">
        <v>2574450.5375817707</v>
      </c>
      <c r="H22" s="430">
        <v>3050984.6852615234</v>
      </c>
      <c r="I22" s="430">
        <v>3428563.6587596955</v>
      </c>
      <c r="J22" s="430">
        <v>3241107.332970473</v>
      </c>
      <c r="K22" s="430">
        <v>2972047.8200155683</v>
      </c>
      <c r="L22" s="430">
        <v>3211126.2598426477</v>
      </c>
      <c r="M22" s="431"/>
      <c r="N22" s="568"/>
    </row>
    <row r="23" spans="1:15" ht="12.75" x14ac:dyDescent="0.2">
      <c r="A23" s="429" t="s">
        <v>500</v>
      </c>
      <c r="B23" s="430">
        <v>5706551.4531299993</v>
      </c>
      <c r="C23" s="430">
        <v>7269178.1679999996</v>
      </c>
      <c r="D23" s="430">
        <v>6547623.2617000006</v>
      </c>
      <c r="E23" s="430">
        <v>6231787.3898499999</v>
      </c>
      <c r="F23" s="430">
        <v>6008574.417040281</v>
      </c>
      <c r="G23" s="430">
        <v>7885246.3756776359</v>
      </c>
      <c r="H23" s="430">
        <v>7656701.8052467592</v>
      </c>
      <c r="I23" s="430">
        <v>9002161.7391905803</v>
      </c>
      <c r="J23" s="430">
        <v>7737160.4530204516</v>
      </c>
      <c r="K23" s="430">
        <v>8758022.0222891849</v>
      </c>
      <c r="L23" s="430">
        <v>2780786.1986988857</v>
      </c>
      <c r="M23" s="431"/>
      <c r="N23" s="568"/>
    </row>
    <row r="24" spans="1:15" ht="12.75" x14ac:dyDescent="0.2">
      <c r="A24" s="429" t="s">
        <v>503</v>
      </c>
      <c r="B24" s="430">
        <v>2888668.4778900002</v>
      </c>
      <c r="C24" s="430">
        <v>3061429.7208000002</v>
      </c>
      <c r="D24" s="430">
        <v>2926337.6958999997</v>
      </c>
      <c r="E24" s="430">
        <v>2482483.5123299998</v>
      </c>
      <c r="F24" s="430">
        <v>2314067.4608615283</v>
      </c>
      <c r="G24" s="430">
        <v>2725409.8561216169</v>
      </c>
      <c r="H24" s="430">
        <v>5179396.3332794718</v>
      </c>
      <c r="I24" s="430">
        <v>5127761.8147025798</v>
      </c>
      <c r="J24" s="430">
        <v>5353007.8559589926</v>
      </c>
      <c r="K24" s="430">
        <v>5255449.2869282132</v>
      </c>
      <c r="L24" s="430">
        <v>2222128.3992203418</v>
      </c>
      <c r="M24" s="431"/>
      <c r="N24" s="568"/>
    </row>
    <row r="25" spans="1:15" ht="12" customHeight="1" x14ac:dyDescent="0.2">
      <c r="A25" s="429" t="s">
        <v>504</v>
      </c>
      <c r="B25" s="430">
        <v>2232926.1892499998</v>
      </c>
      <c r="C25" s="430">
        <v>1601235.8291999998</v>
      </c>
      <c r="D25" s="430">
        <v>1953421.1561500002</v>
      </c>
      <c r="E25" s="430">
        <v>1974469.6207799998</v>
      </c>
      <c r="F25" s="430">
        <v>3326573.2081514923</v>
      </c>
      <c r="G25" s="430">
        <v>3236894.3039723476</v>
      </c>
      <c r="H25" s="430">
        <v>4304223.9769679606</v>
      </c>
      <c r="I25" s="430">
        <v>2660652.1127726398</v>
      </c>
      <c r="J25" s="430">
        <v>1562014.4240889621</v>
      </c>
      <c r="K25" s="430">
        <v>2476848.6427423134</v>
      </c>
      <c r="L25" s="430">
        <v>1356761.8235661571</v>
      </c>
      <c r="M25" s="431"/>
      <c r="N25" s="568"/>
      <c r="O25" s="432"/>
    </row>
    <row r="26" spans="1:15" ht="12.75" x14ac:dyDescent="0.2">
      <c r="A26" s="429" t="s">
        <v>507</v>
      </c>
      <c r="B26" s="430">
        <v>42339.869109999992</v>
      </c>
      <c r="C26" s="430">
        <v>21522.379199999999</v>
      </c>
      <c r="D26" s="430">
        <v>11714.80695</v>
      </c>
      <c r="E26" s="430">
        <v>4561.6499999999996</v>
      </c>
      <c r="F26" s="430">
        <v>98514.900000000009</v>
      </c>
      <c r="G26" s="430">
        <v>152382.32651863317</v>
      </c>
      <c r="H26" s="430">
        <v>437429.05606000003</v>
      </c>
      <c r="I26" s="430">
        <v>348567.93099999998</v>
      </c>
      <c r="J26" s="430">
        <v>285994.08658</v>
      </c>
      <c r="K26" s="430">
        <v>409447.94500000001</v>
      </c>
      <c r="L26" s="430">
        <v>376384.47039999999</v>
      </c>
      <c r="M26" s="431"/>
      <c r="N26" s="568"/>
    </row>
    <row r="27" spans="1:15" ht="12.75" x14ac:dyDescent="0.2">
      <c r="A27" s="429" t="s">
        <v>505</v>
      </c>
      <c r="B27" s="430">
        <v>498347.86392999993</v>
      </c>
      <c r="C27" s="430">
        <v>108743.87999999999</v>
      </c>
      <c r="D27" s="430">
        <v>138607.74124999999</v>
      </c>
      <c r="E27" s="430">
        <v>51698.7</v>
      </c>
      <c r="F27" s="430">
        <v>796532.59656573122</v>
      </c>
      <c r="G27" s="430">
        <v>269871.92775999999</v>
      </c>
      <c r="H27" s="430">
        <v>310226.00983628561</v>
      </c>
      <c r="I27" s="430">
        <v>121680.14303237597</v>
      </c>
      <c r="J27" s="430">
        <v>187009.38300606937</v>
      </c>
      <c r="K27" s="430">
        <v>311415.66533782915</v>
      </c>
      <c r="L27" s="430">
        <v>304940.52908000001</v>
      </c>
      <c r="M27" s="431"/>
      <c r="N27" s="568"/>
    </row>
    <row r="28" spans="1:15" ht="12.75" x14ac:dyDescent="0.2">
      <c r="A28" s="429" t="s">
        <v>506</v>
      </c>
      <c r="B28" s="430">
        <v>57491.882610000001</v>
      </c>
      <c r="C28" s="430">
        <v>70308</v>
      </c>
      <c r="D28" s="430">
        <v>130993.5</v>
      </c>
      <c r="E28" s="430">
        <v>70696.3</v>
      </c>
      <c r="F28" s="430">
        <v>85879.494999999995</v>
      </c>
      <c r="G28" s="430">
        <v>127894.05298755187</v>
      </c>
      <c r="H28" s="430">
        <v>162967.48003844672</v>
      </c>
      <c r="I28" s="430">
        <v>181533.05207262436</v>
      </c>
      <c r="J28" s="430">
        <v>116385.79927355776</v>
      </c>
      <c r="K28" s="430">
        <v>133134.14986679205</v>
      </c>
      <c r="L28" s="430">
        <v>109191.63392569101</v>
      </c>
      <c r="M28" s="431"/>
      <c r="N28" s="568"/>
    </row>
    <row r="29" spans="1:15" ht="12.75" x14ac:dyDescent="0.2">
      <c r="A29" s="429" t="s">
        <v>508</v>
      </c>
      <c r="B29" s="430">
        <v>48702.754459999996</v>
      </c>
      <c r="C29" s="430">
        <v>34813.195199999995</v>
      </c>
      <c r="D29" s="430">
        <v>24902.6855</v>
      </c>
      <c r="E29" s="430">
        <v>31659.407620000002</v>
      </c>
      <c r="F29" s="430">
        <v>46212.574770132938</v>
      </c>
      <c r="G29" s="430">
        <v>66382.008094191769</v>
      </c>
      <c r="H29" s="430">
        <v>59627.639649930774</v>
      </c>
      <c r="I29" s="430">
        <v>180435.3183192843</v>
      </c>
      <c r="J29" s="430">
        <v>253444.2975235428</v>
      </c>
      <c r="K29" s="430">
        <v>20048.527828970004</v>
      </c>
      <c r="L29" s="430">
        <v>8487.0993570636219</v>
      </c>
      <c r="M29" s="431"/>
      <c r="N29" s="568"/>
    </row>
    <row r="30" spans="1:15" ht="12.75" x14ac:dyDescent="0.2">
      <c r="A30" s="433"/>
      <c r="B30" s="433"/>
      <c r="C30" s="433"/>
      <c r="D30" s="433"/>
      <c r="E30" s="433"/>
      <c r="F30" s="433"/>
      <c r="G30" s="433"/>
      <c r="H30" s="433"/>
      <c r="I30" s="433"/>
      <c r="J30" s="433"/>
      <c r="K30" s="433"/>
      <c r="L30" s="137"/>
      <c r="M30" s="431"/>
      <c r="N30" s="568"/>
    </row>
    <row r="31" spans="1:15" ht="12.75" x14ac:dyDescent="0.2">
      <c r="A31" s="434" t="s">
        <v>0</v>
      </c>
      <c r="B31" s="135">
        <f>SUM(B5:B29)</f>
        <v>3116412354.891398</v>
      </c>
      <c r="C31" s="135">
        <f>SUM(C5:C29)</f>
        <v>2706222980.2799611</v>
      </c>
      <c r="D31" s="135">
        <f>SUM(D5:D29)</f>
        <v>3401603287.9033079</v>
      </c>
      <c r="E31" s="135">
        <f t="shared" ref="E31:J31" si="0">SUM(E5:E29)</f>
        <v>4953502860.6004286</v>
      </c>
      <c r="F31" s="135">
        <f t="shared" si="0"/>
        <v>4761418323.2587938</v>
      </c>
      <c r="G31" s="135">
        <f t="shared" si="0"/>
        <v>4261104396.3223124</v>
      </c>
      <c r="H31" s="135">
        <f t="shared" si="0"/>
        <v>6842950707.135829</v>
      </c>
      <c r="I31" s="135">
        <f t="shared" si="0"/>
        <v>11124912184.573622</v>
      </c>
      <c r="J31" s="135">
        <f t="shared" si="0"/>
        <v>7665949738.4469872</v>
      </c>
      <c r="K31" s="135">
        <f>SUM(K5:K29)</f>
        <v>8070085243.7380505</v>
      </c>
      <c r="L31" s="132">
        <f>SUM(L5:L29)</f>
        <v>9142684299.6114864</v>
      </c>
      <c r="M31" s="431"/>
      <c r="N31" s="568"/>
    </row>
    <row r="32" spans="1:15" ht="12.75" x14ac:dyDescent="0.2">
      <c r="A32" s="435"/>
      <c r="B32" s="436"/>
      <c r="C32" s="436"/>
      <c r="D32" s="436"/>
      <c r="E32" s="436"/>
      <c r="F32" s="436"/>
      <c r="G32" s="437"/>
      <c r="H32" s="437"/>
      <c r="I32" s="437"/>
      <c r="J32" s="437"/>
      <c r="K32" s="437"/>
      <c r="L32" s="437"/>
    </row>
    <row r="33" spans="1:13" ht="82.5" customHeight="1" x14ac:dyDescent="0.2">
      <c r="A33" s="1055" t="s">
        <v>896</v>
      </c>
      <c r="B33" s="1055"/>
      <c r="C33" s="1055"/>
      <c r="D33" s="1055"/>
      <c r="E33" s="1055"/>
      <c r="F33" s="1055"/>
      <c r="G33" s="1055"/>
      <c r="H33" s="1055"/>
      <c r="I33" s="1055"/>
      <c r="J33" s="438"/>
      <c r="K33" s="433"/>
      <c r="L33" s="137"/>
      <c r="M33" s="137"/>
    </row>
    <row r="34" spans="1:13" ht="12.75" x14ac:dyDescent="0.2">
      <c r="D34" s="439"/>
      <c r="E34" s="439"/>
      <c r="F34" s="439"/>
      <c r="G34" s="119"/>
      <c r="K34" s="135"/>
      <c r="L34" s="135"/>
      <c r="M34" s="135"/>
    </row>
    <row r="35" spans="1:13" ht="12.75" x14ac:dyDescent="0.2">
      <c r="B35" s="440"/>
      <c r="D35" s="439"/>
      <c r="E35" s="439"/>
      <c r="F35" s="439"/>
      <c r="G35" s="119"/>
    </row>
    <row r="36" spans="1:13" ht="12.75" x14ac:dyDescent="0.2">
      <c r="D36" s="439"/>
      <c r="E36" s="439"/>
      <c r="F36" s="439"/>
      <c r="G36" s="266"/>
    </row>
    <row r="37" spans="1:13" ht="12.75" x14ac:dyDescent="0.2">
      <c r="D37" s="439"/>
      <c r="E37" s="439"/>
      <c r="F37" s="439"/>
      <c r="G37" s="119"/>
    </row>
    <row r="38" spans="1:13" ht="12.75" x14ac:dyDescent="0.2">
      <c r="D38" s="439"/>
      <c r="E38" s="439"/>
      <c r="F38" s="439"/>
      <c r="G38" s="119"/>
    </row>
    <row r="39" spans="1:13" ht="12.75" x14ac:dyDescent="0.2">
      <c r="D39" s="439"/>
      <c r="E39" s="439"/>
      <c r="F39" s="439"/>
      <c r="G39" s="119"/>
    </row>
    <row r="40" spans="1:13" ht="12.75" x14ac:dyDescent="0.2">
      <c r="D40" s="439"/>
      <c r="E40" s="439"/>
      <c r="F40" s="439"/>
      <c r="G40" s="119"/>
    </row>
    <row r="41" spans="1:13" ht="12.75" x14ac:dyDescent="0.2">
      <c r="D41" s="439"/>
      <c r="E41" s="439"/>
      <c r="F41" s="439"/>
      <c r="G41" s="119"/>
    </row>
    <row r="42" spans="1:13" ht="12.75" x14ac:dyDescent="0.2">
      <c r="B42" s="441"/>
      <c r="D42" s="439"/>
      <c r="E42" s="439"/>
      <c r="F42" s="439"/>
      <c r="G42" s="119"/>
    </row>
    <row r="43" spans="1:13" x14ac:dyDescent="0.2">
      <c r="B43" s="441"/>
    </row>
  </sheetData>
  <mergeCells count="2">
    <mergeCell ref="A2:I2"/>
    <mergeCell ref="A33:I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6F18-F91B-402D-9E4D-D81E8716CD83}">
  <sheetPr codeName="Hoja16">
    <tabColor rgb="FF002060"/>
  </sheetPr>
  <dimension ref="A1:T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4" width="15.7109375" style="465" customWidth="1"/>
    <col min="5" max="5" width="15.7109375" style="3" customWidth="1"/>
    <col min="6" max="7" width="15.7109375" style="442" customWidth="1"/>
    <col min="8" max="12" width="15.7109375" style="3" customWidth="1"/>
    <col min="13" max="13" width="4.140625" style="3" customWidth="1"/>
    <col min="14" max="14" width="12.28515625" style="3" bestFit="1" customWidth="1"/>
    <col min="15" max="17" width="11.5703125" style="3"/>
    <col min="18" max="19" width="0" style="3" hidden="1" customWidth="1"/>
    <col min="20" max="16384" width="11.5703125" style="3"/>
  </cols>
  <sheetData>
    <row r="1" spans="1:16" ht="12.75" x14ac:dyDescent="0.2">
      <c r="A1" s="104" t="s">
        <v>509</v>
      </c>
      <c r="B1" s="119"/>
      <c r="C1" s="119"/>
      <c r="D1" s="119"/>
    </row>
    <row r="2" spans="1:16" ht="31.5" customHeight="1" x14ac:dyDescent="0.25">
      <c r="A2" s="1056" t="s">
        <v>510</v>
      </c>
      <c r="B2" s="1056"/>
      <c r="C2" s="1056"/>
      <c r="D2" s="1056"/>
      <c r="E2" s="1056"/>
      <c r="F2" s="1056"/>
      <c r="G2" s="1056"/>
      <c r="H2" s="1056"/>
      <c r="I2" s="1056"/>
      <c r="J2" s="443"/>
    </row>
    <row r="3" spans="1:16" ht="12.75" x14ac:dyDescent="0.2">
      <c r="A3" s="137"/>
      <c r="B3" s="119"/>
      <c r="C3" s="119"/>
      <c r="D3" s="119"/>
      <c r="F3" s="444"/>
      <c r="G3" s="444"/>
      <c r="I3" s="124"/>
      <c r="J3" s="124"/>
      <c r="K3" s="445"/>
      <c r="L3" s="445"/>
    </row>
    <row r="4" spans="1:16" ht="13.5" thickBot="1" x14ac:dyDescent="0.25">
      <c r="A4" s="426" t="s">
        <v>483</v>
      </c>
      <c r="B4" s="427">
        <v>2015</v>
      </c>
      <c r="C4" s="427">
        <v>2016</v>
      </c>
      <c r="D4" s="427">
        <v>2017</v>
      </c>
      <c r="E4" s="427">
        <v>2018</v>
      </c>
      <c r="F4" s="427">
        <v>2019</v>
      </c>
      <c r="G4" s="427">
        <v>2020</v>
      </c>
      <c r="H4" s="427">
        <v>2021</v>
      </c>
      <c r="I4" s="427">
        <v>2022</v>
      </c>
      <c r="J4" s="427">
        <v>2023</v>
      </c>
      <c r="K4" s="427">
        <v>2024</v>
      </c>
      <c r="L4" s="427" t="s">
        <v>602</v>
      </c>
      <c r="M4" s="445"/>
      <c r="P4" s="446"/>
    </row>
    <row r="5" spans="1:16" ht="13.5" thickBot="1" x14ac:dyDescent="0.25">
      <c r="A5" s="447" t="s">
        <v>511</v>
      </c>
      <c r="B5" s="448">
        <f t="shared" ref="B5:L5" si="0">SUM(B6:B30)</f>
        <v>2349928988.7899995</v>
      </c>
      <c r="C5" s="448">
        <f t="shared" si="0"/>
        <v>1539174853.1900003</v>
      </c>
      <c r="D5" s="448">
        <f t="shared" si="0"/>
        <v>1890777102.5600004</v>
      </c>
      <c r="E5" s="448">
        <f t="shared" si="0"/>
        <v>3185578835.4300003</v>
      </c>
      <c r="F5" s="448">
        <f t="shared" si="0"/>
        <v>2927116454.2500005</v>
      </c>
      <c r="G5" s="448">
        <f t="shared" si="0"/>
        <v>2648430124.3700008</v>
      </c>
      <c r="H5" s="448">
        <f t="shared" si="0"/>
        <v>2981711958.4000001</v>
      </c>
      <c r="I5" s="448">
        <f t="shared" si="0"/>
        <v>7875150511.4099979</v>
      </c>
      <c r="J5" s="448">
        <f t="shared" si="0"/>
        <v>5253597349.9700003</v>
      </c>
      <c r="K5" s="448">
        <f t="shared" si="0"/>
        <v>5579381144.249999</v>
      </c>
      <c r="L5" s="448">
        <f t="shared" si="0"/>
        <v>6982138710.54</v>
      </c>
      <c r="M5" s="430"/>
      <c r="P5" s="446"/>
    </row>
    <row r="6" spans="1:16" ht="12.75" x14ac:dyDescent="0.2">
      <c r="A6" s="429" t="s">
        <v>484</v>
      </c>
      <c r="B6" s="430">
        <v>415256250.88999999</v>
      </c>
      <c r="C6" s="430">
        <v>313663812.89999998</v>
      </c>
      <c r="D6" s="430">
        <v>494474963.68000001</v>
      </c>
      <c r="E6" s="430">
        <v>1085384780.1799998</v>
      </c>
      <c r="F6" s="430">
        <v>1031284773.38</v>
      </c>
      <c r="G6" s="430">
        <v>762972221.68000007</v>
      </c>
      <c r="H6" s="430">
        <v>848977061.24000001</v>
      </c>
      <c r="I6" s="430">
        <v>2086366169.0300002</v>
      </c>
      <c r="J6" s="430">
        <v>1405742153.3800001</v>
      </c>
      <c r="K6" s="430">
        <v>1225744176.8799999</v>
      </c>
      <c r="L6" s="430">
        <v>1344395555.01</v>
      </c>
      <c r="M6" s="449"/>
      <c r="N6" s="432"/>
      <c r="P6" s="446"/>
    </row>
    <row r="7" spans="1:16" ht="12.75" x14ac:dyDescent="0.2">
      <c r="A7" s="429" t="s">
        <v>485</v>
      </c>
      <c r="B7" s="430">
        <v>356823875.94999999</v>
      </c>
      <c r="C7" s="430">
        <v>21985207.27</v>
      </c>
      <c r="D7" s="430">
        <v>258608519.87</v>
      </c>
      <c r="E7" s="430">
        <v>531759344.56</v>
      </c>
      <c r="F7" s="430">
        <v>409620300.06999999</v>
      </c>
      <c r="G7" s="430">
        <v>248719168.84999999</v>
      </c>
      <c r="H7" s="430">
        <v>215808290.16999999</v>
      </c>
      <c r="I7" s="430">
        <v>1118649480.3899999</v>
      </c>
      <c r="J7" s="430">
        <v>858603333.44000006</v>
      </c>
      <c r="K7" s="430">
        <v>954970474.49000001</v>
      </c>
      <c r="L7" s="430">
        <v>1035250571.36</v>
      </c>
      <c r="M7" s="449"/>
      <c r="N7" s="432"/>
      <c r="P7" s="446"/>
    </row>
    <row r="8" spans="1:16" ht="12.75" x14ac:dyDescent="0.2">
      <c r="A8" s="429" t="s">
        <v>487</v>
      </c>
      <c r="B8" s="430">
        <v>205679752.31</v>
      </c>
      <c r="C8" s="430">
        <v>177659542.19</v>
      </c>
      <c r="D8" s="430">
        <v>94715680.090000004</v>
      </c>
      <c r="E8" s="430">
        <v>166692977.56</v>
      </c>
      <c r="F8" s="430">
        <v>219003987.89000002</v>
      </c>
      <c r="G8" s="430">
        <v>341034251.15999997</v>
      </c>
      <c r="H8" s="430">
        <v>387924184.31999999</v>
      </c>
      <c r="I8" s="430">
        <v>840677621.75999999</v>
      </c>
      <c r="J8" s="430">
        <v>437310674.51999998</v>
      </c>
      <c r="K8" s="430">
        <v>526678580.03999996</v>
      </c>
      <c r="L8" s="430">
        <v>716672510.12</v>
      </c>
      <c r="M8" s="449"/>
      <c r="N8" s="432"/>
      <c r="P8" s="446"/>
    </row>
    <row r="9" spans="1:16" s="124" customFormat="1" ht="12.75" x14ac:dyDescent="0.2">
      <c r="A9" s="429" t="s">
        <v>486</v>
      </c>
      <c r="B9" s="430">
        <v>126136074.55</v>
      </c>
      <c r="C9" s="430">
        <v>56638874.040000007</v>
      </c>
      <c r="D9" s="430">
        <v>93245662.599999994</v>
      </c>
      <c r="E9" s="430">
        <v>166903539.21000001</v>
      </c>
      <c r="F9" s="430">
        <v>99776063.209999993</v>
      </c>
      <c r="G9" s="430">
        <v>177605902.91</v>
      </c>
      <c r="H9" s="430">
        <v>260483616.35999998</v>
      </c>
      <c r="I9" s="430">
        <v>827667762.97000003</v>
      </c>
      <c r="J9" s="430">
        <v>707485634.02999997</v>
      </c>
      <c r="K9" s="430">
        <v>644009684.25</v>
      </c>
      <c r="L9" s="430">
        <v>670996544.19000006</v>
      </c>
      <c r="M9" s="449"/>
      <c r="N9" s="547"/>
      <c r="P9" s="446"/>
    </row>
    <row r="10" spans="1:16" ht="12.75" x14ac:dyDescent="0.2">
      <c r="A10" s="429" t="s">
        <v>489</v>
      </c>
      <c r="B10" s="430">
        <v>233544864.59999999</v>
      </c>
      <c r="C10" s="430">
        <v>189395284.74000001</v>
      </c>
      <c r="D10" s="430">
        <v>87391273.040000007</v>
      </c>
      <c r="E10" s="430">
        <v>162314150.38</v>
      </c>
      <c r="F10" s="430">
        <v>193952100.26999998</v>
      </c>
      <c r="G10" s="430">
        <v>179542675.66</v>
      </c>
      <c r="H10" s="430">
        <v>244039268.53999999</v>
      </c>
      <c r="I10" s="430">
        <v>573944871.75</v>
      </c>
      <c r="J10" s="430">
        <v>282174535.94999999</v>
      </c>
      <c r="K10" s="430">
        <v>662778565.46000004</v>
      </c>
      <c r="L10" s="430">
        <v>643472051.18999994</v>
      </c>
      <c r="M10" s="449"/>
      <c r="N10" s="432"/>
      <c r="P10" s="446"/>
    </row>
    <row r="11" spans="1:16" ht="12.75" x14ac:dyDescent="0.2">
      <c r="A11" s="429" t="s">
        <v>488</v>
      </c>
      <c r="B11" s="430">
        <v>137066946.16</v>
      </c>
      <c r="C11" s="430">
        <v>49043314.479999997</v>
      </c>
      <c r="D11" s="430">
        <v>81305449.939999998</v>
      </c>
      <c r="E11" s="430">
        <v>211561342.28</v>
      </c>
      <c r="F11" s="430">
        <v>227958678.31</v>
      </c>
      <c r="G11" s="430">
        <v>221747391.53</v>
      </c>
      <c r="H11" s="430">
        <v>239167040.05000001</v>
      </c>
      <c r="I11" s="430">
        <v>519763813.03999996</v>
      </c>
      <c r="J11" s="430">
        <v>232575250.80000001</v>
      </c>
      <c r="K11" s="430">
        <v>369214305.48000002</v>
      </c>
      <c r="L11" s="430">
        <v>398471519.74000001</v>
      </c>
      <c r="M11" s="449"/>
      <c r="N11" s="432"/>
      <c r="P11" s="446"/>
    </row>
    <row r="12" spans="1:16" ht="12.75" x14ac:dyDescent="0.2">
      <c r="A12" s="429" t="s">
        <v>491</v>
      </c>
      <c r="B12" s="430">
        <v>659.47</v>
      </c>
      <c r="C12" s="430">
        <v>3207066.32</v>
      </c>
      <c r="D12" s="430">
        <v>16469485.630000001</v>
      </c>
      <c r="E12" s="430">
        <v>11708222.23</v>
      </c>
      <c r="F12" s="430">
        <v>12646510.309999999</v>
      </c>
      <c r="G12" s="430">
        <v>17097515.369999997</v>
      </c>
      <c r="H12" s="430">
        <v>5899825.0999999996</v>
      </c>
      <c r="I12" s="430">
        <v>316473680.74000001</v>
      </c>
      <c r="J12" s="430">
        <v>119689152</v>
      </c>
      <c r="K12" s="430">
        <v>158176840.80000001</v>
      </c>
      <c r="L12" s="430">
        <v>393820707.20999998</v>
      </c>
      <c r="M12" s="449"/>
      <c r="N12" s="432"/>
      <c r="P12" s="446"/>
    </row>
    <row r="13" spans="1:16" ht="12.75" x14ac:dyDescent="0.2">
      <c r="A13" s="429" t="s">
        <v>490</v>
      </c>
      <c r="B13" s="430">
        <v>288802646.45999998</v>
      </c>
      <c r="C13" s="430">
        <v>253360992.87</v>
      </c>
      <c r="D13" s="430">
        <v>254956497.04999998</v>
      </c>
      <c r="E13" s="430">
        <v>259096897.83000001</v>
      </c>
      <c r="F13" s="430">
        <v>223779154.97999999</v>
      </c>
      <c r="G13" s="430">
        <v>173015567.05000001</v>
      </c>
      <c r="H13" s="430">
        <v>208172795.79999998</v>
      </c>
      <c r="I13" s="430">
        <v>300867695.25999999</v>
      </c>
      <c r="J13" s="430">
        <v>227526375.13</v>
      </c>
      <c r="K13" s="430">
        <v>222786909.44999999</v>
      </c>
      <c r="L13" s="430">
        <v>359356960.65999997</v>
      </c>
      <c r="M13" s="449"/>
      <c r="N13" s="432"/>
      <c r="P13" s="446"/>
    </row>
    <row r="14" spans="1:16" ht="12.75" x14ac:dyDescent="0.2">
      <c r="A14" s="429" t="s">
        <v>492</v>
      </c>
      <c r="B14" s="430">
        <v>299686816.41999996</v>
      </c>
      <c r="C14" s="430">
        <v>259240025.05000001</v>
      </c>
      <c r="D14" s="430">
        <v>213290981.33000001</v>
      </c>
      <c r="E14" s="430">
        <v>137435110.44999999</v>
      </c>
      <c r="F14" s="430">
        <v>129640244.66</v>
      </c>
      <c r="G14" s="430">
        <v>219039733.00999999</v>
      </c>
      <c r="H14" s="430">
        <v>274907427.99000001</v>
      </c>
      <c r="I14" s="430">
        <v>299908188.65999997</v>
      </c>
      <c r="J14" s="430">
        <v>168617298.00999999</v>
      </c>
      <c r="K14" s="430">
        <v>145622747.08000001</v>
      </c>
      <c r="L14" s="430">
        <v>348986198.00999999</v>
      </c>
      <c r="M14" s="449"/>
      <c r="N14" s="432"/>
      <c r="P14" s="446"/>
    </row>
    <row r="15" spans="1:16" ht="12.75" x14ac:dyDescent="0.2">
      <c r="A15" s="429" t="s">
        <v>494</v>
      </c>
      <c r="B15" s="430">
        <v>136941189.25</v>
      </c>
      <c r="C15" s="430">
        <v>87174903.689999998</v>
      </c>
      <c r="D15" s="430">
        <v>91418285.570000008</v>
      </c>
      <c r="E15" s="430">
        <v>91765736.769999996</v>
      </c>
      <c r="F15" s="430">
        <v>67626909.479999989</v>
      </c>
      <c r="G15" s="430">
        <v>104601597.10000001</v>
      </c>
      <c r="H15" s="430">
        <v>78994142.25</v>
      </c>
      <c r="I15" s="430">
        <v>293937779.37</v>
      </c>
      <c r="J15" s="430">
        <v>220979712.68000001</v>
      </c>
      <c r="K15" s="430">
        <v>187059281.72</v>
      </c>
      <c r="L15" s="430">
        <v>301286021.37</v>
      </c>
      <c r="M15" s="449"/>
      <c r="N15" s="432"/>
      <c r="P15" s="446"/>
    </row>
    <row r="16" spans="1:16" ht="12.75" x14ac:dyDescent="0.2">
      <c r="A16" s="429" t="s">
        <v>493</v>
      </c>
      <c r="B16" s="430">
        <v>15536481.15</v>
      </c>
      <c r="C16" s="430">
        <v>25434253.299999997</v>
      </c>
      <c r="D16" s="430">
        <v>62385858.5</v>
      </c>
      <c r="E16" s="430">
        <v>138938998.34999999</v>
      </c>
      <c r="F16" s="430">
        <v>106827611.59</v>
      </c>
      <c r="G16" s="430">
        <v>34468898.82</v>
      </c>
      <c r="H16" s="430">
        <v>53934215.049999997</v>
      </c>
      <c r="I16" s="430">
        <v>306762241.19</v>
      </c>
      <c r="J16" s="430">
        <v>209960498.38</v>
      </c>
      <c r="K16" s="430">
        <v>133376360.53999999</v>
      </c>
      <c r="L16" s="430">
        <v>248578545.09999999</v>
      </c>
      <c r="M16" s="449"/>
      <c r="N16" s="432"/>
      <c r="P16" s="446"/>
    </row>
    <row r="17" spans="1:16" ht="12.75" x14ac:dyDescent="0.2">
      <c r="A17" s="429" t="s">
        <v>495</v>
      </c>
      <c r="B17" s="430">
        <v>75878391.219999999</v>
      </c>
      <c r="C17" s="430">
        <v>41111915.07</v>
      </c>
      <c r="D17" s="430">
        <v>75575204.480000004</v>
      </c>
      <c r="E17" s="430">
        <v>101580341.20999999</v>
      </c>
      <c r="F17" s="430">
        <v>105260682.23999999</v>
      </c>
      <c r="G17" s="430">
        <v>71001110.250000015</v>
      </c>
      <c r="H17" s="430">
        <v>64887353.600000001</v>
      </c>
      <c r="I17" s="430">
        <v>156343275.24000001</v>
      </c>
      <c r="J17" s="430">
        <v>97063111.160000011</v>
      </c>
      <c r="K17" s="430">
        <v>61952658.939999998</v>
      </c>
      <c r="L17" s="430">
        <v>139012210.59</v>
      </c>
      <c r="M17" s="449"/>
      <c r="N17" s="432"/>
      <c r="P17" s="446"/>
    </row>
    <row r="18" spans="1:16" ht="12.75" x14ac:dyDescent="0.2">
      <c r="A18" s="429" t="s">
        <v>498</v>
      </c>
      <c r="B18" s="430">
        <v>1851.9</v>
      </c>
      <c r="C18" s="430">
        <v>31623008.73</v>
      </c>
      <c r="D18" s="430">
        <v>5204824.2</v>
      </c>
      <c r="E18" s="430">
        <v>697580.33000000007</v>
      </c>
      <c r="F18" s="430">
        <v>818638.28</v>
      </c>
      <c r="G18" s="430">
        <v>6200096.8000000007</v>
      </c>
      <c r="H18" s="430">
        <v>5767676.9800000004</v>
      </c>
      <c r="I18" s="430">
        <v>30381196.900000002</v>
      </c>
      <c r="J18" s="430">
        <v>144050915.21000001</v>
      </c>
      <c r="K18" s="430">
        <v>155764108.38999999</v>
      </c>
      <c r="L18" s="430">
        <v>136171178.75999999</v>
      </c>
      <c r="M18" s="449"/>
      <c r="N18" s="432"/>
      <c r="P18" s="446"/>
    </row>
    <row r="19" spans="1:16" ht="12.75" x14ac:dyDescent="0.2">
      <c r="A19" s="429" t="s">
        <v>497</v>
      </c>
      <c r="B19" s="430">
        <v>45275011.489999995</v>
      </c>
      <c r="C19" s="430">
        <v>12959532.629999999</v>
      </c>
      <c r="D19" s="430">
        <v>44307510.899999999</v>
      </c>
      <c r="E19" s="430">
        <v>69258149.189999998</v>
      </c>
      <c r="F19" s="430">
        <v>65758505.040000007</v>
      </c>
      <c r="G19" s="430">
        <v>28264960.719999999</v>
      </c>
      <c r="H19" s="430">
        <v>13171974</v>
      </c>
      <c r="I19" s="430">
        <v>69778242.989999995</v>
      </c>
      <c r="J19" s="430">
        <v>54159557.520000003</v>
      </c>
      <c r="K19" s="430">
        <v>55804370.649999999</v>
      </c>
      <c r="L19" s="430">
        <v>118557662.36</v>
      </c>
      <c r="M19" s="449"/>
      <c r="N19" s="432"/>
      <c r="P19" s="446"/>
    </row>
    <row r="20" spans="1:16" ht="12.75" x14ac:dyDescent="0.2">
      <c r="A20" s="429" t="s">
        <v>496</v>
      </c>
      <c r="B20" s="430">
        <v>9649463.5899999999</v>
      </c>
      <c r="C20" s="430">
        <v>15023096.52</v>
      </c>
      <c r="D20" s="430">
        <v>10813574.67</v>
      </c>
      <c r="E20" s="430">
        <v>32699667.59</v>
      </c>
      <c r="F20" s="430">
        <v>20710318.760000002</v>
      </c>
      <c r="G20" s="430">
        <v>54078141.359999999</v>
      </c>
      <c r="H20" s="430">
        <v>71708375.75</v>
      </c>
      <c r="I20" s="430">
        <v>122562005.59999999</v>
      </c>
      <c r="J20" s="430">
        <v>76054465.530000001</v>
      </c>
      <c r="K20" s="430">
        <v>51744513.920000002</v>
      </c>
      <c r="L20" s="430">
        <v>82046543</v>
      </c>
      <c r="M20" s="449"/>
      <c r="N20" s="432"/>
      <c r="P20" s="446"/>
    </row>
    <row r="21" spans="1:16" ht="12.75" x14ac:dyDescent="0.2">
      <c r="A21" s="429" t="s">
        <v>499</v>
      </c>
      <c r="B21" s="430">
        <v>1919372.6</v>
      </c>
      <c r="C21" s="430">
        <v>95516.83</v>
      </c>
      <c r="D21" s="430">
        <v>980189.5</v>
      </c>
      <c r="E21" s="430">
        <v>2789100.56</v>
      </c>
      <c r="F21" s="430">
        <v>2264132.0499999998</v>
      </c>
      <c r="G21" s="430">
        <v>3445190.3499999996</v>
      </c>
      <c r="H21" s="430">
        <v>2202516.15</v>
      </c>
      <c r="I21" s="430">
        <v>4975895.87</v>
      </c>
      <c r="J21" s="430">
        <v>5854078.3899999997</v>
      </c>
      <c r="K21" s="430">
        <v>17189252.609999999</v>
      </c>
      <c r="L21" s="430">
        <v>39771547.420000002</v>
      </c>
      <c r="M21" s="449"/>
      <c r="N21" s="432"/>
      <c r="P21" s="446"/>
    </row>
    <row r="22" spans="1:16" ht="12.75" x14ac:dyDescent="0.2">
      <c r="A22" s="429" t="s">
        <v>502</v>
      </c>
      <c r="B22" s="430">
        <v>805950.03</v>
      </c>
      <c r="C22" s="430">
        <v>22759.97</v>
      </c>
      <c r="D22" s="430">
        <v>3631134.7199999997</v>
      </c>
      <c r="E22" s="430">
        <v>12422326.800000001</v>
      </c>
      <c r="F22" s="430">
        <v>7546069.5999999996</v>
      </c>
      <c r="G22" s="430">
        <v>2381333.91</v>
      </c>
      <c r="H22" s="430">
        <v>1161645</v>
      </c>
      <c r="I22" s="430">
        <v>4263.3999999999996</v>
      </c>
      <c r="J22" s="430">
        <v>3831.15</v>
      </c>
      <c r="K22" s="430">
        <v>6851.03</v>
      </c>
      <c r="L22" s="430">
        <v>2612921.69</v>
      </c>
      <c r="M22" s="449"/>
      <c r="N22" s="432"/>
      <c r="P22" s="759"/>
    </row>
    <row r="23" spans="1:16" ht="12.75" x14ac:dyDescent="0.2">
      <c r="A23" s="429" t="s">
        <v>501</v>
      </c>
      <c r="B23" s="430">
        <v>806841.22</v>
      </c>
      <c r="C23" s="430">
        <v>943407.78</v>
      </c>
      <c r="D23" s="430">
        <v>1055998.03</v>
      </c>
      <c r="E23" s="430">
        <v>1077439.94</v>
      </c>
      <c r="F23" s="430">
        <v>1062264.6599999999</v>
      </c>
      <c r="G23" s="430">
        <v>999648.52</v>
      </c>
      <c r="H23" s="430">
        <v>657888.72</v>
      </c>
      <c r="I23" s="430">
        <v>1438632.1600000001</v>
      </c>
      <c r="J23" s="430">
        <v>1471791.25</v>
      </c>
      <c r="K23" s="430">
        <v>1366103.3399999999</v>
      </c>
      <c r="L23" s="430">
        <v>1808859.81</v>
      </c>
      <c r="M23" s="449"/>
      <c r="N23" s="432"/>
      <c r="P23" s="760"/>
    </row>
    <row r="24" spans="1:16" ht="12.75" x14ac:dyDescent="0.2">
      <c r="A24" s="429" t="s">
        <v>500</v>
      </c>
      <c r="B24" s="430">
        <v>99562.389999999985</v>
      </c>
      <c r="C24" s="430">
        <v>582873.76</v>
      </c>
      <c r="D24" s="430">
        <v>884570.42999999993</v>
      </c>
      <c r="E24" s="430">
        <v>1462575.0499999998</v>
      </c>
      <c r="F24" s="430">
        <v>1546136.0499999998</v>
      </c>
      <c r="G24" s="430">
        <v>2197856.73</v>
      </c>
      <c r="H24" s="430">
        <v>3792919.78</v>
      </c>
      <c r="I24" s="430">
        <v>4454728.49</v>
      </c>
      <c r="J24" s="430">
        <v>4016114.62</v>
      </c>
      <c r="K24" s="430">
        <v>5118104.57</v>
      </c>
      <c r="L24" s="430">
        <v>869732.96</v>
      </c>
      <c r="M24" s="449"/>
      <c r="N24" s="432"/>
    </row>
    <row r="25" spans="1:16" ht="12.75" x14ac:dyDescent="0.2">
      <c r="A25" s="429" t="s">
        <v>504</v>
      </c>
      <c r="B25" s="430">
        <v>89.12</v>
      </c>
      <c r="C25" s="430">
        <v>14.989999999999998</v>
      </c>
      <c r="D25" s="430">
        <v>0</v>
      </c>
      <c r="E25" s="430">
        <v>0</v>
      </c>
      <c r="F25" s="430">
        <v>6.9499999999999993</v>
      </c>
      <c r="G25" s="430">
        <v>2053.8000000000002</v>
      </c>
      <c r="H25" s="430">
        <v>66.23</v>
      </c>
      <c r="I25" s="430">
        <v>445.46000000000004</v>
      </c>
      <c r="J25" s="430">
        <v>561.71</v>
      </c>
      <c r="K25" s="430">
        <v>442.12</v>
      </c>
      <c r="L25" s="430">
        <v>417.54</v>
      </c>
      <c r="M25" s="449"/>
      <c r="N25" s="432"/>
    </row>
    <row r="26" spans="1:16" ht="12.75" x14ac:dyDescent="0.2">
      <c r="A26" s="429" t="s">
        <v>507</v>
      </c>
      <c r="B26" s="430">
        <v>0</v>
      </c>
      <c r="C26" s="430">
        <v>0</v>
      </c>
      <c r="D26" s="430">
        <v>0</v>
      </c>
      <c r="E26" s="430">
        <v>0</v>
      </c>
      <c r="F26" s="430">
        <v>0</v>
      </c>
      <c r="G26" s="430">
        <v>204.17</v>
      </c>
      <c r="H26" s="430">
        <v>0</v>
      </c>
      <c r="I26" s="430">
        <v>323.17</v>
      </c>
      <c r="J26" s="430">
        <v>343.12</v>
      </c>
      <c r="K26" s="430">
        <v>646.11</v>
      </c>
      <c r="L26" s="430">
        <v>269.5</v>
      </c>
      <c r="M26" s="449"/>
      <c r="N26" s="432"/>
    </row>
    <row r="27" spans="1:16" ht="12.75" x14ac:dyDescent="0.2">
      <c r="A27" s="429" t="s">
        <v>505</v>
      </c>
      <c r="B27" s="430">
        <v>0</v>
      </c>
      <c r="C27" s="430">
        <v>0</v>
      </c>
      <c r="D27" s="430">
        <v>0</v>
      </c>
      <c r="E27" s="430">
        <v>0</v>
      </c>
      <c r="F27" s="430">
        <v>0</v>
      </c>
      <c r="G27" s="430">
        <v>554.11</v>
      </c>
      <c r="H27" s="430">
        <v>534.77</v>
      </c>
      <c r="I27" s="430">
        <v>496.5</v>
      </c>
      <c r="J27" s="430">
        <v>449.83000000000004</v>
      </c>
      <c r="K27" s="430">
        <v>2265.3199999999997</v>
      </c>
      <c r="L27" s="430">
        <v>182.95</v>
      </c>
      <c r="M27" s="449"/>
      <c r="N27" s="432"/>
    </row>
    <row r="28" spans="1:16" ht="12.75" x14ac:dyDescent="0.2">
      <c r="A28" s="429" t="s">
        <v>508</v>
      </c>
      <c r="B28" s="430">
        <v>15468.939999999999</v>
      </c>
      <c r="C28" s="430">
        <v>5134.92</v>
      </c>
      <c r="D28" s="430">
        <v>8256.16</v>
      </c>
      <c r="E28" s="430">
        <v>2401.39</v>
      </c>
      <c r="F28" s="430">
        <v>4502.2299999999996</v>
      </c>
      <c r="G28" s="430">
        <v>10984.09</v>
      </c>
      <c r="H28" s="430">
        <v>40343.879999999997</v>
      </c>
      <c r="I28" s="430">
        <v>166297.10999999999</v>
      </c>
      <c r="J28" s="430">
        <v>242359.6</v>
      </c>
      <c r="K28" s="430">
        <v>1081.55</v>
      </c>
      <c r="L28" s="430">
        <v>0</v>
      </c>
      <c r="M28" s="449"/>
      <c r="N28" s="432"/>
    </row>
    <row r="29" spans="1:16" ht="12.75" x14ac:dyDescent="0.2">
      <c r="A29" s="429" t="s">
        <v>503</v>
      </c>
      <c r="B29" s="430">
        <v>1429.08</v>
      </c>
      <c r="C29" s="430">
        <v>4315.1399999999994</v>
      </c>
      <c r="D29" s="430">
        <v>6720.92</v>
      </c>
      <c r="E29" s="430">
        <v>5439.07</v>
      </c>
      <c r="F29" s="430">
        <v>2607.8199999999997</v>
      </c>
      <c r="G29" s="430">
        <v>1950.37</v>
      </c>
      <c r="H29" s="430">
        <v>10425.67</v>
      </c>
      <c r="I29" s="430">
        <v>20996.690000000002</v>
      </c>
      <c r="J29" s="430">
        <v>15132.73</v>
      </c>
      <c r="K29" s="430">
        <v>12134.76</v>
      </c>
      <c r="L29" s="430">
        <v>0</v>
      </c>
      <c r="M29" s="449"/>
      <c r="N29" s="432"/>
    </row>
    <row r="30" spans="1:16" ht="13.5" thickBot="1" x14ac:dyDescent="0.25">
      <c r="A30" s="429" t="s">
        <v>506</v>
      </c>
      <c r="B30" s="430">
        <v>0</v>
      </c>
      <c r="C30" s="430">
        <v>0</v>
      </c>
      <c r="D30" s="430">
        <v>46461.25</v>
      </c>
      <c r="E30" s="430">
        <v>22714.5</v>
      </c>
      <c r="F30" s="430">
        <v>26256.42</v>
      </c>
      <c r="G30" s="430">
        <v>1116.05</v>
      </c>
      <c r="H30" s="430">
        <v>2371</v>
      </c>
      <c r="I30" s="430">
        <v>4407.67</v>
      </c>
      <c r="J30" s="430">
        <v>19.829999999999998</v>
      </c>
      <c r="K30" s="430">
        <v>684.75</v>
      </c>
      <c r="L30" s="430">
        <v>0</v>
      </c>
      <c r="M30" s="449"/>
      <c r="N30" s="432"/>
    </row>
    <row r="31" spans="1:16" ht="13.5" thickBot="1" x14ac:dyDescent="0.25">
      <c r="A31" s="450" t="s">
        <v>515</v>
      </c>
      <c r="B31" s="448">
        <v>553777398.73000002</v>
      </c>
      <c r="C31" s="448">
        <v>921294433.60999978</v>
      </c>
      <c r="D31" s="448">
        <v>1294129001.8199999</v>
      </c>
      <c r="E31" s="448">
        <v>1551829060.0399992</v>
      </c>
      <c r="F31" s="448">
        <v>1595669572.1800001</v>
      </c>
      <c r="G31" s="448">
        <v>1347757603.0999999</v>
      </c>
      <c r="H31" s="448">
        <v>3567002137.6800003</v>
      </c>
      <c r="I31" s="448">
        <v>2953700136.9900002</v>
      </c>
      <c r="J31" s="448">
        <f>SUM(J32:J56)</f>
        <v>2130246987.0900002</v>
      </c>
      <c r="K31" s="448">
        <f>SUM(K32:K56)</f>
        <v>2186965544.8499994</v>
      </c>
      <c r="L31" s="448">
        <f>SUM(L32:L56)</f>
        <v>1902164023.0700002</v>
      </c>
      <c r="M31" s="445"/>
    </row>
    <row r="32" spans="1:16" ht="12.75" x14ac:dyDescent="0.2">
      <c r="A32" s="137" t="s">
        <v>484</v>
      </c>
      <c r="B32" s="119">
        <v>3782788.7499999995</v>
      </c>
      <c r="C32" s="119">
        <v>67873027.98999998</v>
      </c>
      <c r="D32" s="457">
        <v>253105686.56999993</v>
      </c>
      <c r="E32" s="457">
        <v>436969243.44</v>
      </c>
      <c r="F32" s="457">
        <v>289108548.65000015</v>
      </c>
      <c r="G32" s="452">
        <v>141873742.14999998</v>
      </c>
      <c r="H32" s="430">
        <v>619563981.90999985</v>
      </c>
      <c r="I32" s="430">
        <v>798463349.86999965</v>
      </c>
      <c r="J32" s="430">
        <v>356204712.31</v>
      </c>
      <c r="K32" s="430">
        <v>331287142.3499999</v>
      </c>
      <c r="L32" s="430">
        <v>306128411.07999998</v>
      </c>
      <c r="M32" s="445"/>
      <c r="N32" s="432"/>
    </row>
    <row r="33" spans="1:20" ht="15" x14ac:dyDescent="0.25">
      <c r="A33" s="137" t="s">
        <v>491</v>
      </c>
      <c r="B33" s="119">
        <v>1972237.6700000004</v>
      </c>
      <c r="C33" s="119">
        <v>97602573.129999995</v>
      </c>
      <c r="D33" s="457">
        <v>299021879.33999974</v>
      </c>
      <c r="E33" s="457">
        <v>262400716.7299999</v>
      </c>
      <c r="F33" s="457">
        <v>205180204.41</v>
      </c>
      <c r="G33" s="452">
        <v>224292334.49999985</v>
      </c>
      <c r="H33" s="430">
        <v>381879177.25999993</v>
      </c>
      <c r="I33" s="430">
        <v>255627741.18999994</v>
      </c>
      <c r="J33" s="430">
        <v>356088789.54000002</v>
      </c>
      <c r="K33" s="430">
        <v>317357742.94</v>
      </c>
      <c r="L33" s="430">
        <v>299852494.82999998</v>
      </c>
      <c r="M33" s="453"/>
      <c r="N33" s="430"/>
      <c r="O33" s="430"/>
    </row>
    <row r="34" spans="1:20" ht="15" x14ac:dyDescent="0.25">
      <c r="A34" s="137" t="s">
        <v>489</v>
      </c>
      <c r="B34" s="119">
        <v>52833395.039999992</v>
      </c>
      <c r="C34" s="119">
        <v>32647279.890000004</v>
      </c>
      <c r="D34" s="457">
        <v>37020008.899999991</v>
      </c>
      <c r="E34" s="457">
        <v>51038111.769999996</v>
      </c>
      <c r="F34" s="457">
        <v>58885164.350000001</v>
      </c>
      <c r="G34" s="452">
        <v>53879644.410000004</v>
      </c>
      <c r="H34" s="430">
        <v>164896294.55999997</v>
      </c>
      <c r="I34" s="430">
        <v>192432520.05000001</v>
      </c>
      <c r="J34" s="430">
        <v>325576214.03999996</v>
      </c>
      <c r="K34" s="430">
        <v>359482800.31999999</v>
      </c>
      <c r="L34" s="430">
        <v>271250751.26999998</v>
      </c>
      <c r="M34" s="454"/>
      <c r="N34" s="430"/>
      <c r="O34" s="430"/>
      <c r="P34" s="446"/>
      <c r="Q34" s="446"/>
    </row>
    <row r="35" spans="1:20" s="124" customFormat="1" ht="15" x14ac:dyDescent="0.25">
      <c r="A35" s="137" t="s">
        <v>487</v>
      </c>
      <c r="B35" s="119">
        <v>49870293.899999999</v>
      </c>
      <c r="C35" s="119">
        <v>31987064.440000001</v>
      </c>
      <c r="D35" s="457">
        <v>34847381.639999993</v>
      </c>
      <c r="E35" s="457">
        <v>50731251.229999997</v>
      </c>
      <c r="F35" s="457">
        <v>70440473.929999992</v>
      </c>
      <c r="G35" s="452">
        <v>85386663.370000005</v>
      </c>
      <c r="H35" s="430">
        <v>246399825.99999994</v>
      </c>
      <c r="I35" s="430">
        <v>303369010.94</v>
      </c>
      <c r="J35" s="430">
        <v>155604803.37</v>
      </c>
      <c r="K35" s="430">
        <v>212009650.88</v>
      </c>
      <c r="L35" s="430">
        <v>185845908.25999999</v>
      </c>
      <c r="M35" s="454"/>
    </row>
    <row r="36" spans="1:20" ht="15" x14ac:dyDescent="0.25">
      <c r="A36" s="548" t="s">
        <v>486</v>
      </c>
      <c r="B36" s="430">
        <v>12965138.059999999</v>
      </c>
      <c r="C36" s="430">
        <v>10621980.539999999</v>
      </c>
      <c r="D36" s="452">
        <v>21840925.919999998</v>
      </c>
      <c r="E36" s="452">
        <v>13181073.239999998</v>
      </c>
      <c r="F36" s="452">
        <v>29300948.289999999</v>
      </c>
      <c r="G36" s="452">
        <v>51528132.049999997</v>
      </c>
      <c r="H36" s="430">
        <v>272944531.11000001</v>
      </c>
      <c r="I36" s="430">
        <v>467162152.86000001</v>
      </c>
      <c r="J36" s="430">
        <v>246166941.66000003</v>
      </c>
      <c r="K36" s="430">
        <v>220533003.36000001</v>
      </c>
      <c r="L36" s="430">
        <v>164944938.44</v>
      </c>
      <c r="M36" s="454"/>
      <c r="P36" s="455"/>
    </row>
    <row r="37" spans="1:20" ht="15" x14ac:dyDescent="0.25">
      <c r="A37" s="137" t="s">
        <v>485</v>
      </c>
      <c r="B37" s="119">
        <v>74705967.979999989</v>
      </c>
      <c r="C37" s="119">
        <v>364284360.0999999</v>
      </c>
      <c r="D37" s="457">
        <v>254940364.47000003</v>
      </c>
      <c r="E37" s="457">
        <v>308562000.86999989</v>
      </c>
      <c r="F37" s="457">
        <v>589779087.00000012</v>
      </c>
      <c r="G37" s="452">
        <v>456368326.80999982</v>
      </c>
      <c r="H37" s="430">
        <v>1239119452.05</v>
      </c>
      <c r="I37" s="430">
        <v>324726355.44</v>
      </c>
      <c r="J37" s="430">
        <v>217137729.47</v>
      </c>
      <c r="K37" s="430">
        <v>197474783.64000002</v>
      </c>
      <c r="L37" s="430">
        <v>151310413.62</v>
      </c>
      <c r="M37" s="454"/>
    </row>
    <row r="38" spans="1:20" ht="12.75" x14ac:dyDescent="0.2">
      <c r="A38" s="137" t="s">
        <v>492</v>
      </c>
      <c r="B38" s="119">
        <v>39936731.819999985</v>
      </c>
      <c r="C38" s="119">
        <v>41966269.260000005</v>
      </c>
      <c r="D38" s="457">
        <v>43408346.93</v>
      </c>
      <c r="E38" s="457">
        <v>40466660.560000002</v>
      </c>
      <c r="F38" s="457">
        <v>44445044.389999993</v>
      </c>
      <c r="G38" s="452">
        <v>64230825.640000008</v>
      </c>
      <c r="H38" s="430">
        <v>109079291.27</v>
      </c>
      <c r="I38" s="430">
        <v>72829337.920000002</v>
      </c>
      <c r="J38" s="430">
        <v>57746406.000000007</v>
      </c>
      <c r="K38" s="430">
        <v>67294789.370000005</v>
      </c>
      <c r="L38" s="430">
        <v>125961735.17</v>
      </c>
    </row>
    <row r="39" spans="1:20" ht="15" x14ac:dyDescent="0.25">
      <c r="A39" s="137" t="s">
        <v>488</v>
      </c>
      <c r="B39" s="119">
        <v>95832840.879999995</v>
      </c>
      <c r="C39" s="119">
        <v>113826598.11999997</v>
      </c>
      <c r="D39" s="457">
        <v>133946565.97000001</v>
      </c>
      <c r="E39" s="457">
        <v>162616331.24999997</v>
      </c>
      <c r="F39" s="457">
        <v>133465439.31</v>
      </c>
      <c r="G39" s="452">
        <v>112395727.99999997</v>
      </c>
      <c r="H39" s="430">
        <v>230283167.26999998</v>
      </c>
      <c r="I39" s="430">
        <v>177704433.04999992</v>
      </c>
      <c r="J39" s="430">
        <v>179604903.08999997</v>
      </c>
      <c r="K39" s="430">
        <v>187131815.28999999</v>
      </c>
      <c r="L39" s="430">
        <v>104006294.59999999</v>
      </c>
      <c r="M39" s="453"/>
      <c r="N39" s="445"/>
      <c r="O39" s="445"/>
      <c r="P39" s="445"/>
      <c r="Q39" s="445"/>
      <c r="R39" s="445"/>
      <c r="S39" s="445"/>
      <c r="T39" s="445"/>
    </row>
    <row r="40" spans="1:20" ht="15" x14ac:dyDescent="0.25">
      <c r="A40" s="137" t="s">
        <v>494</v>
      </c>
      <c r="B40" s="119">
        <v>28169117.63000001</v>
      </c>
      <c r="C40" s="119">
        <v>20726605.27999999</v>
      </c>
      <c r="D40" s="470">
        <v>31707595.720000006</v>
      </c>
      <c r="E40" s="470">
        <v>27546842.109999999</v>
      </c>
      <c r="F40" s="470">
        <v>22901802.579999991</v>
      </c>
      <c r="G40" s="456">
        <v>15431745.90000001</v>
      </c>
      <c r="H40" s="430">
        <v>41371817.509999998</v>
      </c>
      <c r="I40" s="430">
        <v>115716249.10999998</v>
      </c>
      <c r="J40" s="430">
        <v>32854811.379999999</v>
      </c>
      <c r="K40" s="430">
        <v>57396038.609999999</v>
      </c>
      <c r="L40" s="430">
        <v>71450450.689999998</v>
      </c>
      <c r="M40" s="453"/>
      <c r="N40" s="445"/>
      <c r="O40" s="445"/>
      <c r="P40" s="445"/>
      <c r="Q40" s="445"/>
      <c r="R40" s="445"/>
      <c r="S40" s="445"/>
      <c r="T40" s="445"/>
    </row>
    <row r="41" spans="1:20" ht="12.75" x14ac:dyDescent="0.2">
      <c r="A41" s="137" t="s">
        <v>490</v>
      </c>
      <c r="B41" s="119">
        <v>41388450.070000023</v>
      </c>
      <c r="C41" s="119">
        <v>39987757.650000006</v>
      </c>
      <c r="D41" s="457">
        <v>52505431.340000011</v>
      </c>
      <c r="E41" s="457">
        <v>40977897.549999982</v>
      </c>
      <c r="F41" s="457">
        <v>38349044.249999993</v>
      </c>
      <c r="G41" s="452">
        <v>54018026.13000001</v>
      </c>
      <c r="H41" s="430">
        <v>65012466.039999999</v>
      </c>
      <c r="I41" s="430">
        <v>61343585.300000004</v>
      </c>
      <c r="J41" s="430">
        <v>58411229.120000005</v>
      </c>
      <c r="K41" s="430">
        <v>67265890.799999997</v>
      </c>
      <c r="L41" s="430">
        <v>64595458.469999999</v>
      </c>
      <c r="M41" s="445"/>
      <c r="N41" s="445"/>
      <c r="O41" s="445"/>
      <c r="P41" s="445"/>
      <c r="Q41" s="445"/>
      <c r="R41" s="445"/>
      <c r="S41" s="445"/>
      <c r="T41" s="445"/>
    </row>
    <row r="42" spans="1:20" ht="15" x14ac:dyDescent="0.25">
      <c r="A42" s="137" t="s">
        <v>497</v>
      </c>
      <c r="B42" s="119">
        <v>43544462.630000003</v>
      </c>
      <c r="C42" s="119">
        <v>22252766.829999994</v>
      </c>
      <c r="D42" s="470">
        <v>30808610.84</v>
      </c>
      <c r="E42" s="470">
        <v>36817070.799999997</v>
      </c>
      <c r="F42" s="470">
        <v>29286302.299999993</v>
      </c>
      <c r="G42" s="456">
        <v>21470516.940000001</v>
      </c>
      <c r="H42" s="430">
        <v>37032536.200000003</v>
      </c>
      <c r="I42" s="430">
        <v>47922625.470000006</v>
      </c>
      <c r="J42" s="430">
        <v>38638399.759999998</v>
      </c>
      <c r="K42" s="430">
        <v>47256438.25</v>
      </c>
      <c r="L42" s="430">
        <v>47595258.619999997</v>
      </c>
      <c r="M42" s="453"/>
      <c r="N42" s="445"/>
      <c r="O42" s="445"/>
      <c r="P42" s="445"/>
      <c r="Q42" s="445"/>
      <c r="R42" s="445"/>
      <c r="S42" s="445"/>
      <c r="T42" s="445"/>
    </row>
    <row r="43" spans="1:20" ht="15" x14ac:dyDescent="0.25">
      <c r="A43" s="137" t="s">
        <v>495</v>
      </c>
      <c r="B43" s="119">
        <v>43092373.820000008</v>
      </c>
      <c r="C43" s="119">
        <v>29716678.100000001</v>
      </c>
      <c r="D43" s="470">
        <v>41945982.120000012</v>
      </c>
      <c r="E43" s="470">
        <v>47533281.609999992</v>
      </c>
      <c r="F43" s="470">
        <v>32984802.900000006</v>
      </c>
      <c r="G43" s="456">
        <v>28541574.749999993</v>
      </c>
      <c r="H43" s="430">
        <v>92244634.230000019</v>
      </c>
      <c r="I43" s="430">
        <v>57562651.850000046</v>
      </c>
      <c r="J43" s="430">
        <v>43288333.449999966</v>
      </c>
      <c r="K43" s="430">
        <v>53302998.330000013</v>
      </c>
      <c r="L43" s="430">
        <v>40552569.369999975</v>
      </c>
      <c r="M43" s="453"/>
      <c r="N43" s="445"/>
      <c r="O43" s="445"/>
      <c r="P43" s="445"/>
      <c r="Q43" s="445"/>
      <c r="R43" s="445"/>
      <c r="S43" s="445"/>
      <c r="T43" s="445"/>
    </row>
    <row r="44" spans="1:20" ht="15" x14ac:dyDescent="0.25">
      <c r="A44" s="137" t="s">
        <v>493</v>
      </c>
      <c r="B44" s="119">
        <v>44455983.600000001</v>
      </c>
      <c r="C44" s="119">
        <v>25115197.129999992</v>
      </c>
      <c r="D44" s="457">
        <v>30075847.449999992</v>
      </c>
      <c r="E44" s="457">
        <v>37912818.020000003</v>
      </c>
      <c r="F44" s="457">
        <v>27545624.259999998</v>
      </c>
      <c r="G44" s="452">
        <v>18080641.159999993</v>
      </c>
      <c r="H44" s="430">
        <v>32102053.259999998</v>
      </c>
      <c r="I44" s="430">
        <v>44296491.939999983</v>
      </c>
      <c r="J44" s="430">
        <v>32119949.209999997</v>
      </c>
      <c r="K44" s="430">
        <v>30898164.200000003</v>
      </c>
      <c r="L44" s="430">
        <v>31346126.190000001</v>
      </c>
      <c r="M44" s="453"/>
      <c r="N44" s="445"/>
      <c r="O44" s="445"/>
      <c r="P44" s="445"/>
      <c r="Q44" s="445"/>
      <c r="R44" s="445"/>
      <c r="S44" s="445"/>
      <c r="T44" s="445"/>
    </row>
    <row r="45" spans="1:20" ht="15" x14ac:dyDescent="0.25">
      <c r="A45" s="137" t="s">
        <v>496</v>
      </c>
      <c r="B45" s="119">
        <v>10982815.459999993</v>
      </c>
      <c r="C45" s="119">
        <v>14553544.039999999</v>
      </c>
      <c r="D45" s="457">
        <v>18670393.109999992</v>
      </c>
      <c r="E45" s="457">
        <v>20897868.690000005</v>
      </c>
      <c r="F45" s="457">
        <v>14951917.119999999</v>
      </c>
      <c r="G45" s="452">
        <v>14050203.010000002</v>
      </c>
      <c r="H45" s="430">
        <v>26887617.290000007</v>
      </c>
      <c r="I45" s="430">
        <v>25050601.439999998</v>
      </c>
      <c r="J45" s="430">
        <v>18726605.330000002</v>
      </c>
      <c r="K45" s="430">
        <v>22080482.780000005</v>
      </c>
      <c r="L45" s="430">
        <v>23174722.650000006</v>
      </c>
      <c r="M45" s="453"/>
      <c r="N45" s="445"/>
      <c r="O45" s="445"/>
      <c r="P45" s="445"/>
      <c r="Q45" s="445"/>
      <c r="R45" s="445"/>
      <c r="S45" s="445"/>
      <c r="T45" s="445"/>
    </row>
    <row r="46" spans="1:20" ht="15" x14ac:dyDescent="0.25">
      <c r="A46" s="137" t="s">
        <v>499</v>
      </c>
      <c r="B46" s="119">
        <v>7581012.2099999981</v>
      </c>
      <c r="C46" s="119">
        <v>5115195.51</v>
      </c>
      <c r="D46" s="457">
        <v>4942204.2699999996</v>
      </c>
      <c r="E46" s="457">
        <v>5145003.5899999989</v>
      </c>
      <c r="F46" s="457">
        <v>4912752.0900000008</v>
      </c>
      <c r="G46" s="452">
        <v>3472204.84</v>
      </c>
      <c r="H46" s="430">
        <v>4532646.41</v>
      </c>
      <c r="I46" s="430">
        <v>5391846.2000000002</v>
      </c>
      <c r="J46" s="430">
        <v>6012225.6300000008</v>
      </c>
      <c r="K46" s="430">
        <v>8996058.7400000021</v>
      </c>
      <c r="L46" s="430">
        <v>9070614.7700000014</v>
      </c>
      <c r="M46" s="453"/>
      <c r="N46" s="445"/>
      <c r="O46" s="445"/>
      <c r="P46" s="445"/>
      <c r="Q46" s="445"/>
      <c r="R46" s="445"/>
      <c r="S46" s="445"/>
      <c r="T46" s="445"/>
    </row>
    <row r="47" spans="1:20" ht="12.75" x14ac:dyDescent="0.2">
      <c r="A47" s="137" t="s">
        <v>502</v>
      </c>
      <c r="B47" s="119">
        <v>2043013.6900000011</v>
      </c>
      <c r="C47" s="119">
        <v>2101637.0300000003</v>
      </c>
      <c r="D47" s="457">
        <v>4617777.3600000031</v>
      </c>
      <c r="E47" s="457">
        <v>8015600.6800000006</v>
      </c>
      <c r="F47" s="457">
        <v>2870467.6599999988</v>
      </c>
      <c r="G47" s="452">
        <v>1864809.4</v>
      </c>
      <c r="H47" s="430">
        <v>0</v>
      </c>
      <c r="I47" s="430">
        <v>125412.68000000004</v>
      </c>
      <c r="J47" s="430">
        <v>2106458.58</v>
      </c>
      <c r="K47" s="430">
        <v>3257053.23</v>
      </c>
      <c r="L47" s="430">
        <v>3033183.88</v>
      </c>
      <c r="M47" s="445"/>
      <c r="N47" s="445"/>
      <c r="O47" s="445"/>
      <c r="P47" s="445"/>
      <c r="Q47" s="445"/>
      <c r="R47" s="445"/>
      <c r="S47" s="445"/>
      <c r="T47" s="445"/>
    </row>
    <row r="48" spans="1:20" ht="12.75" x14ac:dyDescent="0.2">
      <c r="A48" s="137" t="s">
        <v>498</v>
      </c>
      <c r="B48" s="119">
        <v>311983.15999999992</v>
      </c>
      <c r="C48" s="119">
        <v>649624.65000000014</v>
      </c>
      <c r="D48" s="457">
        <v>456410.10999999993</v>
      </c>
      <c r="E48" s="457">
        <v>768670.29</v>
      </c>
      <c r="F48" s="457">
        <v>1024823.6399999997</v>
      </c>
      <c r="G48" s="452">
        <v>746932.99</v>
      </c>
      <c r="H48" s="430">
        <v>966898.81999999983</v>
      </c>
      <c r="I48" s="430">
        <v>1364664.8199999998</v>
      </c>
      <c r="J48" s="430">
        <v>1359913.4499999997</v>
      </c>
      <c r="K48" s="430">
        <v>1276476.58</v>
      </c>
      <c r="L48" s="430">
        <v>897191.56</v>
      </c>
      <c r="M48" s="445"/>
      <c r="N48" s="445"/>
      <c r="O48" s="445"/>
      <c r="P48" s="445"/>
      <c r="Q48" s="445"/>
      <c r="R48" s="445"/>
      <c r="S48" s="445"/>
      <c r="T48" s="445"/>
    </row>
    <row r="49" spans="1:20" ht="15" x14ac:dyDescent="0.25">
      <c r="A49" s="137" t="s">
        <v>503</v>
      </c>
      <c r="B49" s="119">
        <v>0</v>
      </c>
      <c r="C49" s="119">
        <v>0</v>
      </c>
      <c r="D49" s="457">
        <v>0</v>
      </c>
      <c r="E49" s="457">
        <v>0</v>
      </c>
      <c r="F49" s="457">
        <v>0</v>
      </c>
      <c r="G49" s="457">
        <v>0</v>
      </c>
      <c r="H49" s="430">
        <v>2300842.2099999995</v>
      </c>
      <c r="I49" s="430">
        <v>2168900.0199999996</v>
      </c>
      <c r="J49" s="430">
        <v>2168901.77</v>
      </c>
      <c r="K49" s="430">
        <v>2198571.52</v>
      </c>
      <c r="L49" s="430">
        <v>790652.63000000012</v>
      </c>
      <c r="M49" s="453"/>
      <c r="N49" s="445"/>
      <c r="O49" s="445"/>
      <c r="P49" s="445"/>
      <c r="Q49" s="445"/>
      <c r="R49" s="445"/>
      <c r="S49" s="445"/>
      <c r="T49" s="445"/>
    </row>
    <row r="50" spans="1:20" ht="15" x14ac:dyDescent="0.25">
      <c r="A50" s="137" t="s">
        <v>501</v>
      </c>
      <c r="B50" s="119">
        <v>308713.43999999994</v>
      </c>
      <c r="C50" s="119">
        <v>266208.89999999997</v>
      </c>
      <c r="D50" s="457">
        <v>267523.19000000006</v>
      </c>
      <c r="E50" s="457">
        <v>248601.83</v>
      </c>
      <c r="F50" s="457">
        <v>236628.35999999984</v>
      </c>
      <c r="G50" s="452">
        <v>125551.05</v>
      </c>
      <c r="H50" s="430">
        <v>384904.28000000009</v>
      </c>
      <c r="I50" s="430">
        <v>442206.84000000032</v>
      </c>
      <c r="J50" s="430">
        <v>429659.93000000005</v>
      </c>
      <c r="K50" s="430">
        <v>465643.66000000003</v>
      </c>
      <c r="L50" s="430">
        <v>356846.97</v>
      </c>
      <c r="M50" s="453"/>
      <c r="N50" s="445"/>
      <c r="O50" s="445"/>
      <c r="P50" s="445"/>
      <c r="Q50" s="445"/>
      <c r="R50" s="445"/>
      <c r="S50" s="445"/>
      <c r="T50" s="445"/>
    </row>
    <row r="51" spans="1:20" ht="15" x14ac:dyDescent="0.25">
      <c r="A51" s="137" t="s">
        <v>504</v>
      </c>
      <c r="B51" s="119">
        <v>78.919999999999987</v>
      </c>
      <c r="C51" s="119">
        <v>65.020000000000024</v>
      </c>
      <c r="D51" s="457">
        <v>66.569999999999993</v>
      </c>
      <c r="E51" s="457">
        <v>15.779999999999998</v>
      </c>
      <c r="F51" s="457">
        <v>496.69000000000028</v>
      </c>
      <c r="G51" s="452">
        <v>0</v>
      </c>
      <c r="H51" s="430">
        <v>0</v>
      </c>
      <c r="I51" s="430">
        <v>0</v>
      </c>
      <c r="J51" s="430">
        <v>0</v>
      </c>
      <c r="K51" s="430">
        <v>0</v>
      </c>
      <c r="L51" s="430">
        <v>0</v>
      </c>
      <c r="M51" s="453"/>
      <c r="N51" s="445"/>
      <c r="O51" s="445"/>
      <c r="P51" s="445"/>
      <c r="Q51" s="445"/>
      <c r="R51" s="445"/>
      <c r="S51" s="445"/>
      <c r="T51" s="445"/>
    </row>
    <row r="52" spans="1:20" ht="15" x14ac:dyDescent="0.25">
      <c r="A52" s="137" t="s">
        <v>508</v>
      </c>
      <c r="B52" s="119">
        <v>0</v>
      </c>
      <c r="C52" s="119">
        <v>0</v>
      </c>
      <c r="D52" s="457">
        <v>0</v>
      </c>
      <c r="E52" s="457">
        <v>0</v>
      </c>
      <c r="F52" s="457">
        <v>0</v>
      </c>
      <c r="G52" s="452">
        <v>0</v>
      </c>
      <c r="H52" s="430">
        <v>0</v>
      </c>
      <c r="I52" s="430">
        <v>0</v>
      </c>
      <c r="J52" s="430">
        <v>0</v>
      </c>
      <c r="K52" s="430">
        <v>0</v>
      </c>
      <c r="L52" s="430">
        <v>0</v>
      </c>
      <c r="M52" s="453"/>
      <c r="N52" s="445"/>
      <c r="O52" s="445"/>
      <c r="P52" s="445"/>
      <c r="Q52" s="445"/>
      <c r="R52" s="445"/>
      <c r="S52" s="445"/>
      <c r="T52" s="445"/>
    </row>
    <row r="53" spans="1:20" ht="15" x14ac:dyDescent="0.25">
      <c r="A53" s="137" t="s">
        <v>505</v>
      </c>
      <c r="B53" s="119">
        <v>0</v>
      </c>
      <c r="C53" s="119">
        <v>0</v>
      </c>
      <c r="D53" s="457">
        <v>0</v>
      </c>
      <c r="E53" s="457">
        <v>0</v>
      </c>
      <c r="F53" s="457">
        <v>0</v>
      </c>
      <c r="G53" s="457">
        <v>0</v>
      </c>
      <c r="H53" s="430">
        <v>0</v>
      </c>
      <c r="I53" s="430">
        <v>0</v>
      </c>
      <c r="J53" s="430">
        <v>0</v>
      </c>
      <c r="K53" s="430">
        <v>0</v>
      </c>
      <c r="L53" s="430">
        <v>0</v>
      </c>
      <c r="M53" s="453"/>
      <c r="N53" s="445"/>
      <c r="O53" s="445"/>
      <c r="P53" s="445"/>
      <c r="Q53" s="445"/>
      <c r="R53" s="445"/>
      <c r="S53" s="445"/>
      <c r="T53" s="445"/>
    </row>
    <row r="54" spans="1:20" ht="15" x14ac:dyDescent="0.25">
      <c r="A54" s="137" t="s">
        <v>500</v>
      </c>
      <c r="B54" s="119">
        <v>0</v>
      </c>
      <c r="C54" s="119">
        <v>0</v>
      </c>
      <c r="D54" s="457">
        <v>0</v>
      </c>
      <c r="E54" s="457">
        <v>0</v>
      </c>
      <c r="F54" s="457">
        <v>0</v>
      </c>
      <c r="G54" s="457">
        <v>0</v>
      </c>
      <c r="H54" s="430">
        <v>0</v>
      </c>
      <c r="I54" s="430">
        <v>0</v>
      </c>
      <c r="J54" s="430">
        <v>0</v>
      </c>
      <c r="K54" s="430">
        <v>0</v>
      </c>
      <c r="L54" s="430">
        <v>0</v>
      </c>
      <c r="M54" s="453"/>
      <c r="N54" s="445"/>
      <c r="O54" s="445"/>
      <c r="P54" s="445"/>
      <c r="Q54" s="445"/>
      <c r="R54" s="445"/>
      <c r="S54" s="445"/>
      <c r="T54" s="445"/>
    </row>
    <row r="55" spans="1:20" ht="12.75" x14ac:dyDescent="0.2">
      <c r="A55" s="137" t="s">
        <v>506</v>
      </c>
      <c r="B55" s="119">
        <v>0</v>
      </c>
      <c r="C55" s="119">
        <v>0</v>
      </c>
      <c r="D55" s="457">
        <v>0</v>
      </c>
      <c r="E55" s="457">
        <v>0</v>
      </c>
      <c r="F55" s="457">
        <v>0</v>
      </c>
      <c r="G55" s="457">
        <v>0</v>
      </c>
      <c r="H55" s="430">
        <v>0</v>
      </c>
      <c r="I55" s="430">
        <v>0</v>
      </c>
      <c r="J55" s="430">
        <v>0</v>
      </c>
      <c r="K55" s="430">
        <v>0</v>
      </c>
      <c r="L55" s="430">
        <v>0</v>
      </c>
      <c r="M55" s="445"/>
      <c r="N55" s="445"/>
      <c r="O55" s="445"/>
      <c r="P55" s="445"/>
      <c r="Q55" s="445"/>
      <c r="R55" s="445"/>
      <c r="S55" s="445"/>
      <c r="T55" s="445"/>
    </row>
    <row r="56" spans="1:20" ht="13.5" thickBot="1" x14ac:dyDescent="0.25">
      <c r="A56" s="137" t="s">
        <v>507</v>
      </c>
      <c r="B56" s="119">
        <v>0</v>
      </c>
      <c r="C56" s="119">
        <v>0</v>
      </c>
      <c r="D56" s="457">
        <v>0</v>
      </c>
      <c r="E56" s="457">
        <v>0</v>
      </c>
      <c r="F56" s="457">
        <v>0</v>
      </c>
      <c r="G56" s="452">
        <v>0</v>
      </c>
      <c r="H56" s="430">
        <v>0</v>
      </c>
      <c r="I56" s="430">
        <v>0</v>
      </c>
      <c r="J56" s="430">
        <v>0</v>
      </c>
      <c r="K56" s="430">
        <v>0</v>
      </c>
      <c r="L56" s="430">
        <v>0</v>
      </c>
      <c r="M56" s="445"/>
      <c r="N56" s="445"/>
      <c r="O56" s="445"/>
      <c r="P56" s="445"/>
      <c r="Q56" s="445"/>
      <c r="R56" s="445"/>
      <c r="S56" s="445"/>
      <c r="T56" s="445"/>
    </row>
    <row r="57" spans="1:20" ht="26.25" thickBot="1" x14ac:dyDescent="0.25">
      <c r="A57" s="458" t="s">
        <v>512</v>
      </c>
      <c r="B57" s="451">
        <f t="shared" ref="B57:L57" si="1">SUM(B58:B82)</f>
        <v>212705967.37139806</v>
      </c>
      <c r="C57" s="451">
        <f t="shared" si="1"/>
        <v>245753693.47996101</v>
      </c>
      <c r="D57" s="451">
        <f t="shared" si="1"/>
        <v>216697183.52330828</v>
      </c>
      <c r="E57" s="451">
        <f t="shared" si="1"/>
        <v>216094965.13043004</v>
      </c>
      <c r="F57" s="451">
        <f t="shared" si="1"/>
        <v>238632296.82879466</v>
      </c>
      <c r="G57" s="451">
        <f t="shared" si="1"/>
        <v>264916668.85231236</v>
      </c>
      <c r="H57" s="451">
        <f t="shared" si="1"/>
        <v>294236611.05583215</v>
      </c>
      <c r="I57" s="451">
        <f t="shared" si="1"/>
        <v>296061536.17362422</v>
      </c>
      <c r="J57" s="451">
        <f t="shared" si="1"/>
        <v>282105401.3869859</v>
      </c>
      <c r="K57" s="451">
        <f t="shared" si="1"/>
        <v>303738554.63805085</v>
      </c>
      <c r="L57" s="451">
        <f t="shared" si="1"/>
        <v>258381566.00148821</v>
      </c>
      <c r="M57" s="445"/>
      <c r="N57" s="445"/>
      <c r="O57" s="445"/>
      <c r="P57" s="445"/>
      <c r="Q57" s="445"/>
      <c r="R57" s="445"/>
      <c r="S57" s="445"/>
      <c r="T57" s="445"/>
    </row>
    <row r="58" spans="1:20" ht="15" x14ac:dyDescent="0.25">
      <c r="A58" s="137" t="s">
        <v>485</v>
      </c>
      <c r="B58" s="119">
        <v>26527763.258288689</v>
      </c>
      <c r="C58" s="119">
        <v>32462472.403209891</v>
      </c>
      <c r="D58" s="119">
        <v>27959265.008889921</v>
      </c>
      <c r="E58" s="119">
        <v>29174524.286010001</v>
      </c>
      <c r="F58" s="119">
        <v>43666224.359411955</v>
      </c>
      <c r="G58" s="119">
        <v>52681374.439384423</v>
      </c>
      <c r="H58" s="430">
        <v>52271682.962005191</v>
      </c>
      <c r="I58" s="430">
        <v>56595615.336610854</v>
      </c>
      <c r="J58" s="430">
        <v>56279204.985707022</v>
      </c>
      <c r="K58" s="430">
        <v>55929576.171165451</v>
      </c>
      <c r="L58" s="430">
        <v>35505563.151960708</v>
      </c>
      <c r="M58" s="459"/>
      <c r="N58" s="445"/>
      <c r="O58" s="445"/>
      <c r="P58" s="445"/>
      <c r="Q58" s="445"/>
      <c r="R58" s="445"/>
      <c r="S58" s="445"/>
      <c r="T58" s="445"/>
    </row>
    <row r="59" spans="1:20" ht="15" x14ac:dyDescent="0.25">
      <c r="A59" s="137" t="s">
        <v>495</v>
      </c>
      <c r="B59" s="119">
        <v>15654212.398112239</v>
      </c>
      <c r="C59" s="119">
        <v>18211836.718055543</v>
      </c>
      <c r="D59" s="119">
        <v>15632934.720130851</v>
      </c>
      <c r="E59" s="119">
        <v>14913870.52916</v>
      </c>
      <c r="F59" s="119">
        <v>15896304.342051039</v>
      </c>
      <c r="G59" s="119">
        <v>16295265.535527522</v>
      </c>
      <c r="H59" s="430">
        <v>21399647.574266635</v>
      </c>
      <c r="I59" s="430">
        <v>17402362.774366558</v>
      </c>
      <c r="J59" s="430">
        <v>17009150.353523698</v>
      </c>
      <c r="K59" s="430">
        <v>25581043.966908168</v>
      </c>
      <c r="L59" s="430">
        <v>27567779.015034288</v>
      </c>
      <c r="M59" s="459"/>
      <c r="N59" s="445"/>
      <c r="O59" s="445"/>
      <c r="P59" s="445"/>
      <c r="Q59" s="445"/>
      <c r="R59" s="445"/>
      <c r="S59" s="445"/>
      <c r="T59" s="445"/>
    </row>
    <row r="60" spans="1:20" ht="15" x14ac:dyDescent="0.25">
      <c r="A60" s="137" t="s">
        <v>484</v>
      </c>
      <c r="B60" s="119">
        <v>16510999.757767294</v>
      </c>
      <c r="C60" s="119">
        <v>19683843.574011721</v>
      </c>
      <c r="D60" s="119">
        <v>16116486.397203699</v>
      </c>
      <c r="E60" s="119">
        <v>16401537.732279997</v>
      </c>
      <c r="F60" s="119">
        <v>18147321.062017605</v>
      </c>
      <c r="G60" s="119">
        <v>19704941.029119894</v>
      </c>
      <c r="H60" s="430">
        <v>21065367.556276254</v>
      </c>
      <c r="I60" s="430">
        <v>22160450.861404005</v>
      </c>
      <c r="J60" s="430">
        <v>22649382.240080178</v>
      </c>
      <c r="K60" s="430">
        <v>26653565.870024364</v>
      </c>
      <c r="L60" s="430">
        <v>23244632.315277103</v>
      </c>
      <c r="M60" s="459"/>
      <c r="N60" s="445"/>
      <c r="O60" s="445"/>
      <c r="P60" s="445"/>
      <c r="Q60" s="445"/>
      <c r="R60" s="445"/>
      <c r="S60" s="445"/>
      <c r="T60" s="445"/>
    </row>
    <row r="61" spans="1:20" ht="15" x14ac:dyDescent="0.25">
      <c r="A61" s="137" t="s">
        <v>494</v>
      </c>
      <c r="B61" s="119">
        <v>13896397.96626918</v>
      </c>
      <c r="C61" s="119">
        <v>15740318.953214314</v>
      </c>
      <c r="D61" s="119">
        <v>15201708.287976569</v>
      </c>
      <c r="E61" s="119">
        <v>16201062.345720001</v>
      </c>
      <c r="F61" s="119">
        <v>13215098.534653703</v>
      </c>
      <c r="G61" s="119">
        <v>18714630.825198788</v>
      </c>
      <c r="H61" s="430">
        <v>21709324.795177195</v>
      </c>
      <c r="I61" s="430">
        <v>24726512.739873204</v>
      </c>
      <c r="J61" s="430">
        <v>22793481.670583814</v>
      </c>
      <c r="K61" s="430">
        <v>18888973.909508314</v>
      </c>
      <c r="L61" s="430">
        <v>20874480.625994824</v>
      </c>
      <c r="M61" s="459"/>
      <c r="N61" s="445"/>
      <c r="O61" s="445"/>
      <c r="P61" s="445"/>
      <c r="Q61" s="445"/>
      <c r="R61" s="445"/>
      <c r="S61" s="445"/>
      <c r="T61" s="445"/>
    </row>
    <row r="62" spans="1:20" ht="15" x14ac:dyDescent="0.25">
      <c r="A62" s="137" t="s">
        <v>491</v>
      </c>
      <c r="B62" s="119">
        <v>11144698.454192579</v>
      </c>
      <c r="C62" s="119">
        <v>13118148.777829716</v>
      </c>
      <c r="D62" s="119">
        <v>11564567.970783424</v>
      </c>
      <c r="E62" s="119">
        <v>13437047.261079999</v>
      </c>
      <c r="F62" s="119">
        <v>14248684.110614132</v>
      </c>
      <c r="G62" s="119">
        <v>16183752.304699775</v>
      </c>
      <c r="H62" s="430">
        <v>18071818.87998952</v>
      </c>
      <c r="I62" s="430">
        <v>17056259.310901817</v>
      </c>
      <c r="J62" s="430">
        <v>20359718.923747145</v>
      </c>
      <c r="K62" s="430">
        <v>18503642.437571492</v>
      </c>
      <c r="L62" s="430">
        <v>20685076.831499159</v>
      </c>
      <c r="M62" s="459"/>
      <c r="N62" s="445"/>
      <c r="O62" s="445"/>
      <c r="P62" s="445"/>
      <c r="Q62" s="445"/>
      <c r="R62" s="445"/>
      <c r="S62" s="445"/>
      <c r="T62" s="445"/>
    </row>
    <row r="63" spans="1:20" ht="15" x14ac:dyDescent="0.25">
      <c r="A63" s="137" t="s">
        <v>490</v>
      </c>
      <c r="B63" s="119">
        <v>16682466.042051144</v>
      </c>
      <c r="C63" s="119">
        <v>18461404.332052</v>
      </c>
      <c r="D63" s="119">
        <v>17488700.072632734</v>
      </c>
      <c r="E63" s="119">
        <v>15512071.786870001</v>
      </c>
      <c r="F63" s="119">
        <v>15532475.287670655</v>
      </c>
      <c r="G63" s="119">
        <v>18661755.239467923</v>
      </c>
      <c r="H63" s="430">
        <v>19728703.35033948</v>
      </c>
      <c r="I63" s="430">
        <v>16884836.630902734</v>
      </c>
      <c r="J63" s="430">
        <v>16964346.014076527</v>
      </c>
      <c r="K63" s="430">
        <v>21556039.035597317</v>
      </c>
      <c r="L63" s="430">
        <v>19377830.032240011</v>
      </c>
      <c r="M63" s="459"/>
      <c r="N63" s="445"/>
      <c r="O63" s="445"/>
      <c r="P63" s="445"/>
      <c r="Q63" s="445"/>
      <c r="R63" s="445"/>
      <c r="S63" s="445"/>
      <c r="T63" s="445"/>
    </row>
    <row r="64" spans="1:20" ht="15" x14ac:dyDescent="0.25">
      <c r="A64" s="137" t="s">
        <v>488</v>
      </c>
      <c r="B64" s="119">
        <v>13947128.395696621</v>
      </c>
      <c r="C64" s="119">
        <v>17399436.363726344</v>
      </c>
      <c r="D64" s="119">
        <v>12359886.652327029</v>
      </c>
      <c r="E64" s="119">
        <v>13724249.13032</v>
      </c>
      <c r="F64" s="119">
        <v>12836415.018931437</v>
      </c>
      <c r="G64" s="119">
        <v>13644766.348202845</v>
      </c>
      <c r="H64" s="430">
        <v>15425769.97469715</v>
      </c>
      <c r="I64" s="430">
        <v>14059977.000674061</v>
      </c>
      <c r="J64" s="430">
        <v>12446283.488965496</v>
      </c>
      <c r="K64" s="430">
        <v>18380505.498988483</v>
      </c>
      <c r="L64" s="430">
        <v>16142955.962414449</v>
      </c>
      <c r="M64" s="459"/>
      <c r="N64" s="445"/>
      <c r="O64" s="445"/>
      <c r="P64" s="445"/>
      <c r="Q64" s="445"/>
      <c r="R64" s="445"/>
      <c r="S64" s="445"/>
      <c r="T64" s="445"/>
    </row>
    <row r="65" spans="1:20" ht="15" x14ac:dyDescent="0.25">
      <c r="A65" s="137" t="s">
        <v>499</v>
      </c>
      <c r="B65" s="119">
        <v>10155155.615577022</v>
      </c>
      <c r="C65" s="119">
        <v>11177844.496441996</v>
      </c>
      <c r="D65" s="119">
        <v>9931709.5440530144</v>
      </c>
      <c r="E65" s="119">
        <v>10465394.681899998</v>
      </c>
      <c r="F65" s="119">
        <v>10951174.228597527</v>
      </c>
      <c r="G65" s="119">
        <v>11388882.185074896</v>
      </c>
      <c r="H65" s="430">
        <v>11281842.934488062</v>
      </c>
      <c r="I65" s="430">
        <v>13216896.840057444</v>
      </c>
      <c r="J65" s="430">
        <v>12356888.278022893</v>
      </c>
      <c r="K65" s="430">
        <v>13820597.953507053</v>
      </c>
      <c r="L65" s="430">
        <v>14205319.293416448</v>
      </c>
      <c r="M65" s="459"/>
      <c r="N65" s="445"/>
      <c r="O65" s="445"/>
      <c r="P65" s="445"/>
      <c r="Q65" s="445"/>
      <c r="R65" s="445"/>
      <c r="S65" s="445"/>
      <c r="T65" s="445"/>
    </row>
    <row r="66" spans="1:20" ht="15" x14ac:dyDescent="0.25">
      <c r="A66" s="137" t="s">
        <v>493</v>
      </c>
      <c r="B66" s="119">
        <v>8915336.5531666819</v>
      </c>
      <c r="C66" s="119">
        <v>11907866.18277155</v>
      </c>
      <c r="D66" s="119">
        <v>12016793.241489362</v>
      </c>
      <c r="E66" s="119">
        <v>11124462.41904</v>
      </c>
      <c r="F66" s="119">
        <v>10598707.331289152</v>
      </c>
      <c r="G66" s="119">
        <v>11767573.440949306</v>
      </c>
      <c r="H66" s="430">
        <v>13533336.703584502</v>
      </c>
      <c r="I66" s="430">
        <v>13366345.134937322</v>
      </c>
      <c r="J66" s="430">
        <v>11121770.682517318</v>
      </c>
      <c r="K66" s="430">
        <v>11396853.988811752</v>
      </c>
      <c r="L66" s="430">
        <v>12001408.480575748</v>
      </c>
      <c r="M66" s="459"/>
      <c r="N66" s="445"/>
      <c r="O66" s="445"/>
      <c r="P66" s="445"/>
      <c r="Q66" s="445"/>
      <c r="R66" s="445"/>
      <c r="S66" s="445"/>
      <c r="T66" s="445"/>
    </row>
    <row r="67" spans="1:20" ht="15" x14ac:dyDescent="0.25">
      <c r="A67" s="137" t="s">
        <v>496</v>
      </c>
      <c r="B67" s="119">
        <v>11292576.301153459</v>
      </c>
      <c r="C67" s="119">
        <v>11422728.512110028</v>
      </c>
      <c r="D67" s="119">
        <v>11418350.291357087</v>
      </c>
      <c r="E67" s="119">
        <v>11817789.89978</v>
      </c>
      <c r="F67" s="119">
        <v>11148891.77136164</v>
      </c>
      <c r="G67" s="119">
        <v>12261922.551754456</v>
      </c>
      <c r="H67" s="430">
        <v>13349532.512036189</v>
      </c>
      <c r="I67" s="430">
        <v>17458774.332165495</v>
      </c>
      <c r="J67" s="430">
        <v>13737572.486887349</v>
      </c>
      <c r="K67" s="430">
        <v>14454386.149282297</v>
      </c>
      <c r="L67" s="430">
        <v>11999629.074790537</v>
      </c>
      <c r="M67" s="459"/>
      <c r="N67" s="445"/>
      <c r="O67" s="445"/>
      <c r="P67" s="445"/>
      <c r="Q67" s="445"/>
      <c r="R67" s="445"/>
      <c r="S67" s="445"/>
      <c r="T67" s="445"/>
    </row>
    <row r="68" spans="1:20" ht="15" x14ac:dyDescent="0.25">
      <c r="A68" s="137" t="s">
        <v>497</v>
      </c>
      <c r="B68" s="119">
        <v>7338773.5853795037</v>
      </c>
      <c r="C68" s="119">
        <v>9317429.3073072005</v>
      </c>
      <c r="D68" s="119">
        <v>6912332.9288437767</v>
      </c>
      <c r="E68" s="119">
        <v>6640309.8533200007</v>
      </c>
      <c r="F68" s="119">
        <v>9051325.219025854</v>
      </c>
      <c r="G68" s="119">
        <v>9826174.5892172437</v>
      </c>
      <c r="H68" s="430">
        <v>12725557.712012535</v>
      </c>
      <c r="I68" s="430">
        <v>9915591.4550507572</v>
      </c>
      <c r="J68" s="430">
        <v>7621921.1575731682</v>
      </c>
      <c r="K68" s="430">
        <v>7405981.7369640442</v>
      </c>
      <c r="L68" s="430">
        <v>10106711.977582956</v>
      </c>
      <c r="M68" s="459"/>
      <c r="N68" s="445"/>
      <c r="O68" s="445"/>
      <c r="P68" s="445"/>
      <c r="Q68" s="445"/>
      <c r="R68" s="445"/>
      <c r="S68" s="445"/>
      <c r="T68" s="445"/>
    </row>
    <row r="69" spans="1:20" ht="15" x14ac:dyDescent="0.25">
      <c r="A69" s="137" t="s">
        <v>489</v>
      </c>
      <c r="B69" s="119">
        <v>4327159.0962397633</v>
      </c>
      <c r="C69" s="119">
        <v>5564880.6971217198</v>
      </c>
      <c r="D69" s="119">
        <v>6776973.5210301504</v>
      </c>
      <c r="E69" s="119">
        <v>6200628.2359000007</v>
      </c>
      <c r="F69" s="119">
        <v>7311743.4605115829</v>
      </c>
      <c r="G69" s="119">
        <v>8982509.613011308</v>
      </c>
      <c r="H69" s="430">
        <v>14347885.648515208</v>
      </c>
      <c r="I69" s="430">
        <v>11925185.83008326</v>
      </c>
      <c r="J69" s="430">
        <v>13499524.82304921</v>
      </c>
      <c r="K69" s="430">
        <v>11769901.62782583</v>
      </c>
      <c r="L69" s="430">
        <v>9338141.8690345585</v>
      </c>
      <c r="M69" s="459"/>
      <c r="N69" s="445"/>
      <c r="O69" s="445"/>
      <c r="P69" s="445"/>
      <c r="Q69" s="445"/>
      <c r="R69" s="445"/>
      <c r="S69" s="445"/>
      <c r="T69" s="445"/>
    </row>
    <row r="70" spans="1:20" ht="15" x14ac:dyDescent="0.25">
      <c r="A70" s="137" t="s">
        <v>498</v>
      </c>
      <c r="B70" s="119">
        <v>8754828.0499116834</v>
      </c>
      <c r="C70" s="119">
        <v>8100714.8639342664</v>
      </c>
      <c r="D70" s="119">
        <v>8267810.8664689353</v>
      </c>
      <c r="E70" s="119">
        <v>8172931.2445999999</v>
      </c>
      <c r="F70" s="119">
        <v>7771425.4589981763</v>
      </c>
      <c r="G70" s="119">
        <v>9304277.0487393383</v>
      </c>
      <c r="H70" s="430">
        <v>9574625.7776067629</v>
      </c>
      <c r="I70" s="430">
        <v>7655384.8702827776</v>
      </c>
      <c r="J70" s="430">
        <v>9854301.6278018672</v>
      </c>
      <c r="K70" s="430">
        <v>8306326.8700966723</v>
      </c>
      <c r="L70" s="430">
        <v>7643480.6891894443</v>
      </c>
      <c r="M70" s="459"/>
      <c r="N70" s="445"/>
      <c r="O70" s="445"/>
      <c r="P70" s="445"/>
      <c r="Q70" s="445"/>
      <c r="R70" s="445"/>
      <c r="S70" s="445"/>
      <c r="T70" s="445"/>
    </row>
    <row r="71" spans="1:20" ht="15" x14ac:dyDescent="0.25">
      <c r="A71" s="137" t="s">
        <v>487</v>
      </c>
      <c r="B71" s="119">
        <v>6146283.3878400279</v>
      </c>
      <c r="C71" s="119">
        <v>6924185.8652621405</v>
      </c>
      <c r="D71" s="119">
        <v>6793918.232124758</v>
      </c>
      <c r="E71" s="119">
        <v>7126638.9470999995</v>
      </c>
      <c r="F71" s="119">
        <v>6606660.0885816664</v>
      </c>
      <c r="G71" s="119">
        <v>5856255.6990928901</v>
      </c>
      <c r="H71" s="430">
        <v>5426134.9286909755</v>
      </c>
      <c r="I71" s="430">
        <v>7905973.3459119704</v>
      </c>
      <c r="J71" s="430">
        <v>7843085.0286713019</v>
      </c>
      <c r="K71" s="430">
        <v>8265414.1953781489</v>
      </c>
      <c r="L71" s="430">
        <v>7112293.184630028</v>
      </c>
      <c r="M71" s="459"/>
      <c r="N71" s="445"/>
      <c r="O71" s="445"/>
      <c r="P71" s="445"/>
      <c r="Q71" s="445"/>
      <c r="R71" s="445"/>
      <c r="S71" s="445"/>
      <c r="T71" s="445"/>
    </row>
    <row r="72" spans="1:20" s="124" customFormat="1" ht="15" x14ac:dyDescent="0.25">
      <c r="A72" s="137" t="s">
        <v>492</v>
      </c>
      <c r="B72" s="119">
        <v>17973282.824283037</v>
      </c>
      <c r="C72" s="119">
        <v>22651504.788073156</v>
      </c>
      <c r="D72" s="119">
        <v>15467683.312882299</v>
      </c>
      <c r="E72" s="119">
        <v>15261391.785</v>
      </c>
      <c r="F72" s="119">
        <v>17109719.613297656</v>
      </c>
      <c r="G72" s="119">
        <v>14656066.931657255</v>
      </c>
      <c r="H72" s="430">
        <v>17000906.373179011</v>
      </c>
      <c r="I72" s="430">
        <v>19100367.350772895</v>
      </c>
      <c r="J72" s="430">
        <v>15169974.816499777</v>
      </c>
      <c r="K72" s="430">
        <v>15480222.821712269</v>
      </c>
      <c r="L72" s="430">
        <v>5949301.8586789379</v>
      </c>
      <c r="M72" s="549"/>
      <c r="N72" s="550"/>
      <c r="O72" s="550"/>
      <c r="P72" s="550"/>
      <c r="Q72" s="550"/>
      <c r="R72" s="550"/>
      <c r="S72" s="550"/>
      <c r="T72" s="550"/>
    </row>
    <row r="73" spans="1:20" ht="15" x14ac:dyDescent="0.25">
      <c r="A73" s="137" t="s">
        <v>486</v>
      </c>
      <c r="B73" s="119">
        <v>7419035.3115148414</v>
      </c>
      <c r="C73" s="119">
        <v>7160544.5188106615</v>
      </c>
      <c r="D73" s="119">
        <v>7797338.1480682166</v>
      </c>
      <c r="E73" s="119">
        <v>6384746.2539000008</v>
      </c>
      <c r="F73" s="119">
        <v>6875117.6071777344</v>
      </c>
      <c r="G73" s="119">
        <v>6453295.475290304</v>
      </c>
      <c r="H73" s="430">
        <v>7495506.9057344627</v>
      </c>
      <c r="I73" s="430">
        <v>7129236.3500367738</v>
      </c>
      <c r="J73" s="430">
        <v>6675799.4738550298</v>
      </c>
      <c r="K73" s="430">
        <v>8382032.634434511</v>
      </c>
      <c r="L73" s="430">
        <v>5724479.236035198</v>
      </c>
      <c r="M73" s="459"/>
      <c r="N73" s="445"/>
      <c r="O73" s="445"/>
      <c r="P73" s="445"/>
      <c r="Q73" s="445"/>
      <c r="R73" s="445"/>
      <c r="S73" s="445"/>
      <c r="T73" s="445"/>
    </row>
    <row r="74" spans="1:20" ht="15" x14ac:dyDescent="0.25">
      <c r="A74" s="137" t="s">
        <v>502</v>
      </c>
      <c r="B74" s="119">
        <v>3619655.1894042939</v>
      </c>
      <c r="C74" s="119">
        <v>3468787.9084286848</v>
      </c>
      <c r="D74" s="119">
        <v>3067174.3474964569</v>
      </c>
      <c r="E74" s="119">
        <v>3213332.7346199998</v>
      </c>
      <c r="F74" s="119">
        <v>5048936.4432364823</v>
      </c>
      <c r="G74" s="119">
        <v>4834613.0972104361</v>
      </c>
      <c r="H74" s="430">
        <v>5857706.0208925996</v>
      </c>
      <c r="I74" s="430">
        <v>7147844.3497423837</v>
      </c>
      <c r="J74" s="430">
        <v>5332206.0930020679</v>
      </c>
      <c r="K74" s="430">
        <v>7792753.4102657968</v>
      </c>
      <c r="L74" s="430">
        <v>4359638.3490430592</v>
      </c>
      <c r="M74" s="459"/>
      <c r="N74" s="445"/>
      <c r="O74" s="445"/>
      <c r="P74" s="445"/>
      <c r="Q74" s="445"/>
      <c r="R74" s="445"/>
      <c r="S74" s="445"/>
      <c r="T74" s="445"/>
    </row>
    <row r="75" spans="1:20" ht="15" x14ac:dyDescent="0.25">
      <c r="A75" s="137" t="s">
        <v>500</v>
      </c>
      <c r="B75" s="119">
        <v>5606989.0631299997</v>
      </c>
      <c r="C75" s="119">
        <v>6686304.4079999998</v>
      </c>
      <c r="D75" s="119">
        <v>5663052.8317000009</v>
      </c>
      <c r="E75" s="119">
        <v>4769212.3398500001</v>
      </c>
      <c r="F75" s="119">
        <v>4462438.3670402812</v>
      </c>
      <c r="G75" s="119">
        <v>5687389.6456776354</v>
      </c>
      <c r="H75" s="430">
        <v>3863782.0252467599</v>
      </c>
      <c r="I75" s="430">
        <v>4547433.2491905801</v>
      </c>
      <c r="J75" s="430">
        <v>3721045.833020451</v>
      </c>
      <c r="K75" s="430">
        <v>3639917.452289185</v>
      </c>
      <c r="L75" s="430">
        <v>1911053.2386988858</v>
      </c>
      <c r="M75" s="459"/>
      <c r="N75" s="445"/>
      <c r="O75" s="445"/>
      <c r="P75" s="445"/>
      <c r="Q75" s="445"/>
      <c r="R75" s="445"/>
      <c r="S75" s="445"/>
      <c r="T75" s="445"/>
    </row>
    <row r="76" spans="1:20" ht="15" x14ac:dyDescent="0.25">
      <c r="A76" s="137" t="s">
        <v>503</v>
      </c>
      <c r="B76" s="119">
        <v>2887239.3978900001</v>
      </c>
      <c r="C76" s="119">
        <v>3057114.5808000001</v>
      </c>
      <c r="D76" s="119">
        <v>2919616.7758999998</v>
      </c>
      <c r="E76" s="119">
        <v>2477044.44233</v>
      </c>
      <c r="F76" s="119">
        <v>2311459.6408615285</v>
      </c>
      <c r="G76" s="119">
        <v>2723459.4861216168</v>
      </c>
      <c r="H76" s="430">
        <v>2868128.453279472</v>
      </c>
      <c r="I76" s="430">
        <v>2937865.1047025807</v>
      </c>
      <c r="J76" s="430">
        <v>3168973.3559589921</v>
      </c>
      <c r="K76" s="430">
        <v>3044743.0069282134</v>
      </c>
      <c r="L76" s="430">
        <v>1431475.7692203415</v>
      </c>
      <c r="M76" s="459"/>
      <c r="N76" s="445"/>
      <c r="O76" s="445"/>
      <c r="P76" s="445"/>
      <c r="Q76" s="445"/>
      <c r="R76" s="445"/>
      <c r="S76" s="445"/>
      <c r="T76" s="445"/>
    </row>
    <row r="77" spans="1:20" ht="15" x14ac:dyDescent="0.25">
      <c r="A77" s="137" t="s">
        <v>504</v>
      </c>
      <c r="B77" s="119">
        <v>2232758.1492499998</v>
      </c>
      <c r="C77" s="119">
        <v>1601155.8191999998</v>
      </c>
      <c r="D77" s="119">
        <v>1953354.5861500001</v>
      </c>
      <c r="E77" s="119">
        <v>1974453.8407799997</v>
      </c>
      <c r="F77" s="119">
        <v>3326069.5681514922</v>
      </c>
      <c r="G77" s="119">
        <v>3234840.5039723478</v>
      </c>
      <c r="H77" s="430">
        <v>4304157.7469679601</v>
      </c>
      <c r="I77" s="430">
        <v>2660206.6527726399</v>
      </c>
      <c r="J77" s="430">
        <v>1561452.7140889622</v>
      </c>
      <c r="K77" s="430">
        <v>2476406.5227423133</v>
      </c>
      <c r="L77" s="430">
        <v>1356344.2835661571</v>
      </c>
      <c r="M77" s="459"/>
      <c r="N77" s="445"/>
      <c r="O77" s="445"/>
      <c r="P77" s="445"/>
      <c r="Q77" s="445"/>
      <c r="R77" s="445"/>
      <c r="S77" s="445"/>
      <c r="T77" s="445"/>
    </row>
    <row r="78" spans="1:20" ht="15" x14ac:dyDescent="0.25">
      <c r="A78" s="137" t="s">
        <v>501</v>
      </c>
      <c r="B78" s="119">
        <v>1041815.14417</v>
      </c>
      <c r="C78" s="119">
        <v>1404917.8751999999</v>
      </c>
      <c r="D78" s="119">
        <v>1136024.4621000001</v>
      </c>
      <c r="E78" s="119">
        <v>968765.21325000003</v>
      </c>
      <c r="F78" s="119">
        <v>1519724.398977489</v>
      </c>
      <c r="G78" s="119">
        <v>1449250.9675817706</v>
      </c>
      <c r="H78" s="430">
        <v>2008191.6852615231</v>
      </c>
      <c r="I78" s="430">
        <v>1547724.658759695</v>
      </c>
      <c r="J78" s="430">
        <v>1339656.1529704728</v>
      </c>
      <c r="K78" s="430">
        <v>1140300.8200155681</v>
      </c>
      <c r="L78" s="430">
        <v>1045419.4798426473</v>
      </c>
      <c r="M78" s="459"/>
      <c r="N78" s="445"/>
      <c r="O78" s="445"/>
      <c r="P78" s="445"/>
      <c r="Q78" s="445"/>
      <c r="R78" s="445"/>
      <c r="S78" s="445"/>
      <c r="T78" s="445"/>
    </row>
    <row r="79" spans="1:20" ht="15" x14ac:dyDescent="0.25">
      <c r="A79" s="137" t="s">
        <v>507</v>
      </c>
      <c r="B79" s="119">
        <v>42339.869109999992</v>
      </c>
      <c r="C79" s="119">
        <v>21522.379199999999</v>
      </c>
      <c r="D79" s="119">
        <v>11714.80695</v>
      </c>
      <c r="E79" s="119">
        <v>4561.6499999999996</v>
      </c>
      <c r="F79" s="119">
        <v>98514.900000000009</v>
      </c>
      <c r="G79" s="119">
        <v>152178.15651863316</v>
      </c>
      <c r="H79" s="430">
        <v>437429.05606000003</v>
      </c>
      <c r="I79" s="430">
        <v>348244.761</v>
      </c>
      <c r="J79" s="430">
        <v>285650.96658000001</v>
      </c>
      <c r="K79" s="430">
        <v>408801.83500000002</v>
      </c>
      <c r="L79" s="430">
        <v>376114.97039999999</v>
      </c>
      <c r="M79" s="459"/>
    </row>
    <row r="80" spans="1:20" ht="15" x14ac:dyDescent="0.25">
      <c r="A80" s="548" t="s">
        <v>505</v>
      </c>
      <c r="B80" s="430">
        <v>498347.86392999993</v>
      </c>
      <c r="C80" s="430">
        <v>108743.87999999999</v>
      </c>
      <c r="D80" s="430">
        <v>138607.74124999999</v>
      </c>
      <c r="E80" s="430">
        <v>51698.7</v>
      </c>
      <c r="F80" s="430">
        <v>796532.59656573122</v>
      </c>
      <c r="G80" s="430">
        <v>269317.81776000001</v>
      </c>
      <c r="H80" s="430">
        <v>309691.23983628559</v>
      </c>
      <c r="I80" s="430">
        <v>121183.64303237597</v>
      </c>
      <c r="J80" s="430">
        <v>186559.55300606939</v>
      </c>
      <c r="K80" s="430">
        <v>309150.34533782915</v>
      </c>
      <c r="L80" s="430">
        <v>304757.57908</v>
      </c>
      <c r="M80" s="459"/>
    </row>
    <row r="81" spans="1:13" ht="15" x14ac:dyDescent="0.25">
      <c r="A81" s="137" t="s">
        <v>506</v>
      </c>
      <c r="B81" s="119">
        <v>57491.882610000001</v>
      </c>
      <c r="C81" s="119">
        <v>70308</v>
      </c>
      <c r="D81" s="119">
        <v>84532.25</v>
      </c>
      <c r="E81" s="119">
        <v>47981.8</v>
      </c>
      <c r="F81" s="119">
        <v>59623.075000000004</v>
      </c>
      <c r="G81" s="119">
        <v>126778.00298755187</v>
      </c>
      <c r="H81" s="430">
        <v>160596.48003844672</v>
      </c>
      <c r="I81" s="430">
        <v>177125.38207262434</v>
      </c>
      <c r="J81" s="430">
        <v>116365.96927355776</v>
      </c>
      <c r="K81" s="430">
        <v>132449.39986679205</v>
      </c>
      <c r="L81" s="430">
        <v>109191.63392569101</v>
      </c>
      <c r="M81" s="459"/>
    </row>
    <row r="82" spans="1:13" ht="15" x14ac:dyDescent="0.25">
      <c r="A82" s="137" t="s">
        <v>508</v>
      </c>
      <c r="B82" s="119">
        <v>33233.814460000001</v>
      </c>
      <c r="C82" s="119">
        <v>29678.275199999996</v>
      </c>
      <c r="D82" s="119">
        <v>16646.5255</v>
      </c>
      <c r="E82" s="119">
        <v>29258.017620000002</v>
      </c>
      <c r="F82" s="119">
        <v>41710.344770132935</v>
      </c>
      <c r="G82" s="119">
        <v>55397.918094191773</v>
      </c>
      <c r="H82" s="430">
        <v>19283.75964993078</v>
      </c>
      <c r="I82" s="430">
        <v>14138.208319284309</v>
      </c>
      <c r="J82" s="430">
        <v>11084.697523542804</v>
      </c>
      <c r="K82" s="430">
        <v>18966.977828970004</v>
      </c>
      <c r="L82" s="430">
        <v>8487.0993570636219</v>
      </c>
      <c r="M82" s="459"/>
    </row>
    <row r="83" spans="1:13" ht="12.75" x14ac:dyDescent="0.2">
      <c r="A83" s="137"/>
      <c r="B83" s="119"/>
      <c r="C83" s="119"/>
      <c r="D83" s="119"/>
      <c r="E83" s="119"/>
      <c r="F83" s="119"/>
      <c r="G83" s="119"/>
      <c r="K83" s="569"/>
      <c r="L83" s="569"/>
    </row>
    <row r="84" spans="1:13" ht="84.75" customHeight="1" x14ac:dyDescent="0.2">
      <c r="A84" s="1057" t="s">
        <v>897</v>
      </c>
      <c r="B84" s="1057"/>
      <c r="C84" s="1057"/>
      <c r="D84" s="1057"/>
      <c r="E84" s="1057"/>
      <c r="F84" s="1057"/>
      <c r="G84" s="1057"/>
      <c r="H84" s="1057"/>
      <c r="I84" s="1057"/>
      <c r="J84" s="1057"/>
      <c r="K84" s="1058"/>
      <c r="L84" s="570"/>
    </row>
    <row r="85" spans="1:13" ht="12.75" x14ac:dyDescent="0.2">
      <c r="A85" s="460" t="s">
        <v>513</v>
      </c>
      <c r="B85" s="460"/>
      <c r="C85" s="460"/>
      <c r="D85" s="460"/>
      <c r="E85" s="460"/>
      <c r="F85" s="460"/>
      <c r="G85" s="460"/>
      <c r="H85" s="460"/>
      <c r="I85" s="460"/>
      <c r="J85" s="460"/>
      <c r="K85" s="445"/>
      <c r="L85" s="445"/>
    </row>
    <row r="86" spans="1:13" ht="16.5" customHeight="1" x14ac:dyDescent="0.2">
      <c r="A86" s="461" t="s">
        <v>514</v>
      </c>
      <c r="B86" s="462"/>
      <c r="C86" s="462"/>
      <c r="D86" s="462"/>
      <c r="E86" s="462"/>
      <c r="F86" s="463"/>
      <c r="G86" s="463"/>
      <c r="H86" s="464"/>
      <c r="I86" s="464"/>
      <c r="J86" s="464"/>
      <c r="K86" s="464"/>
      <c r="L86" s="464"/>
    </row>
    <row r="91" spans="1:13" ht="10.5" customHeight="1" x14ac:dyDescent="0.2"/>
  </sheetData>
  <mergeCells count="2">
    <mergeCell ref="A2:I2"/>
    <mergeCell ref="A84:K84"/>
  </mergeCells>
  <conditionalFormatting sqref="K46:L46">
    <cfRule type="cellIs" dxfId="3" priority="1" stopIfTrue="1" operator="equal">
      <formula>-0.000001</formula>
    </cfRule>
  </conditionalFormatting>
  <conditionalFormatting sqref="P4:P21 N4:N30">
    <cfRule type="cellIs" dxfId="2" priority="3" stopIfTrue="1" operator="equal">
      <formula>-0.000001</formula>
    </cfRule>
  </conditionalFormatting>
  <conditionalFormatting sqref="P34:Q34">
    <cfRule type="cellIs" dxfId="1" priority="2" stopIfTrue="1" operator="equal">
      <formula>-0.000001</formula>
    </cfRule>
  </conditionalFormatting>
  <printOptions horizontalCentered="1" verticalCentered="1"/>
  <pageMargins left="0" right="0" top="0" bottom="0" header="0.31496062992125984" footer="0.31496062992125984"/>
  <pageSetup paperSize="9" scale="51"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B84D5-DCC4-4EF2-924F-475813C0C034}">
  <sheetPr codeName="Hoja17">
    <tabColor rgb="FF002060"/>
  </sheetPr>
  <dimension ref="A1:N60"/>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4" t="s">
        <v>328</v>
      </c>
      <c r="B1" s="221"/>
      <c r="C1" s="221"/>
      <c r="D1" s="221"/>
      <c r="E1" s="221"/>
      <c r="F1" s="221"/>
      <c r="G1" s="221"/>
      <c r="H1" s="221"/>
      <c r="I1" s="221"/>
      <c r="J1" s="221"/>
      <c r="K1" s="221"/>
      <c r="L1" s="221"/>
      <c r="M1" s="221"/>
      <c r="N1" s="221"/>
    </row>
    <row r="2" spans="1:14" ht="15.75" x14ac:dyDescent="0.25">
      <c r="A2" s="222" t="s">
        <v>329</v>
      </c>
      <c r="B2" s="221"/>
      <c r="C2" s="221"/>
      <c r="D2" s="221"/>
      <c r="E2" s="221"/>
      <c r="F2" s="221"/>
      <c r="G2" s="221"/>
      <c r="H2" s="221"/>
      <c r="I2" s="221"/>
      <c r="J2" s="221"/>
      <c r="K2" s="221"/>
      <c r="L2" s="221"/>
      <c r="M2" s="221"/>
      <c r="N2" s="221"/>
    </row>
    <row r="3" spans="1:14" ht="15.75" x14ac:dyDescent="0.25">
      <c r="A3" s="222" t="s">
        <v>330</v>
      </c>
      <c r="B3" s="221"/>
      <c r="C3" s="221"/>
      <c r="D3" s="221"/>
      <c r="E3" s="221"/>
      <c r="F3" s="221"/>
      <c r="G3" s="221"/>
      <c r="H3" s="221"/>
      <c r="I3" s="221"/>
      <c r="J3" s="221"/>
      <c r="K3" s="221"/>
      <c r="L3" s="221"/>
      <c r="M3" s="221"/>
      <c r="N3" s="221"/>
    </row>
    <row r="4" spans="1:14" ht="15.75" thickBot="1" x14ac:dyDescent="0.3">
      <c r="A4" s="57" t="s">
        <v>331</v>
      </c>
      <c r="B4" s="223" t="s">
        <v>332</v>
      </c>
      <c r="C4" s="223" t="s">
        <v>333</v>
      </c>
      <c r="D4" s="223" t="s">
        <v>334</v>
      </c>
      <c r="E4" s="223" t="s">
        <v>335</v>
      </c>
      <c r="F4" s="223" t="s">
        <v>336</v>
      </c>
      <c r="G4" s="223" t="s">
        <v>337</v>
      </c>
      <c r="H4" s="223" t="s">
        <v>338</v>
      </c>
      <c r="I4" s="223" t="s">
        <v>339</v>
      </c>
      <c r="J4" s="223" t="s">
        <v>340</v>
      </c>
      <c r="K4" s="223" t="s">
        <v>341</v>
      </c>
      <c r="L4" s="223" t="s">
        <v>342</v>
      </c>
      <c r="M4" s="223" t="s">
        <v>343</v>
      </c>
      <c r="N4" s="223" t="s">
        <v>0</v>
      </c>
    </row>
    <row r="5" spans="1:14" ht="15.75" thickBot="1" x14ac:dyDescent="0.3">
      <c r="A5" s="224" t="s">
        <v>344</v>
      </c>
      <c r="B5" s="225"/>
      <c r="C5" s="225"/>
      <c r="D5" s="225"/>
      <c r="E5" s="225"/>
      <c r="F5" s="225"/>
      <c r="G5" s="225"/>
      <c r="H5" s="225"/>
      <c r="I5" s="225"/>
      <c r="J5" s="225"/>
      <c r="K5" s="225"/>
      <c r="L5" s="225"/>
      <c r="M5" s="225"/>
      <c r="N5" s="226"/>
    </row>
    <row r="6" spans="1:14" x14ac:dyDescent="0.25">
      <c r="A6" s="227">
        <v>2009</v>
      </c>
      <c r="B6" s="228">
        <v>353</v>
      </c>
      <c r="C6" s="228">
        <v>717</v>
      </c>
      <c r="D6" s="228">
        <v>601</v>
      </c>
      <c r="E6" s="228">
        <v>338</v>
      </c>
      <c r="F6" s="228">
        <v>507</v>
      </c>
      <c r="G6" s="228">
        <v>281</v>
      </c>
      <c r="H6" s="228">
        <v>304</v>
      </c>
      <c r="I6" s="228">
        <v>586</v>
      </c>
      <c r="J6" s="228">
        <v>415</v>
      </c>
      <c r="K6" s="228">
        <v>439</v>
      </c>
      <c r="L6" s="228">
        <v>404</v>
      </c>
      <c r="M6" s="228">
        <v>290</v>
      </c>
      <c r="N6" s="228">
        <f>SUM(B6:M6)</f>
        <v>5235</v>
      </c>
    </row>
    <row r="7" spans="1:14" x14ac:dyDescent="0.25">
      <c r="A7" s="227">
        <v>2010</v>
      </c>
      <c r="B7" s="228">
        <v>514</v>
      </c>
      <c r="C7" s="228">
        <v>1556</v>
      </c>
      <c r="D7" s="228">
        <v>512</v>
      </c>
      <c r="E7" s="228">
        <v>467</v>
      </c>
      <c r="F7" s="228">
        <v>697</v>
      </c>
      <c r="G7" s="228">
        <v>476</v>
      </c>
      <c r="H7" s="228">
        <v>686</v>
      </c>
      <c r="I7" s="228">
        <v>686</v>
      </c>
      <c r="J7" s="228">
        <v>526</v>
      </c>
      <c r="K7" s="228">
        <v>859</v>
      </c>
      <c r="L7" s="228">
        <v>949</v>
      </c>
      <c r="M7" s="228">
        <v>1710</v>
      </c>
      <c r="N7" s="228">
        <f t="shared" ref="N7:N19" si="0">SUM(B7:M7)</f>
        <v>9638</v>
      </c>
    </row>
    <row r="8" spans="1:14" x14ac:dyDescent="0.25">
      <c r="A8" s="227">
        <v>2011</v>
      </c>
      <c r="B8" s="228">
        <v>1388</v>
      </c>
      <c r="C8" s="228">
        <v>1930</v>
      </c>
      <c r="D8" s="228">
        <v>961</v>
      </c>
      <c r="E8" s="228">
        <v>782</v>
      </c>
      <c r="F8" s="228">
        <v>898</v>
      </c>
      <c r="G8" s="228">
        <v>494</v>
      </c>
      <c r="H8" s="228">
        <v>545</v>
      </c>
      <c r="I8" s="228">
        <v>600</v>
      </c>
      <c r="J8" s="228">
        <v>691</v>
      </c>
      <c r="K8" s="228">
        <v>451</v>
      </c>
      <c r="L8" s="228">
        <v>739</v>
      </c>
      <c r="M8" s="228">
        <v>463</v>
      </c>
      <c r="N8" s="228">
        <f t="shared" si="0"/>
        <v>9942</v>
      </c>
    </row>
    <row r="9" spans="1:14" x14ac:dyDescent="0.25">
      <c r="A9" s="227">
        <v>2012</v>
      </c>
      <c r="B9" s="228">
        <v>1391</v>
      </c>
      <c r="C9" s="228">
        <v>462</v>
      </c>
      <c r="D9" s="228">
        <v>474</v>
      </c>
      <c r="E9" s="228">
        <v>345</v>
      </c>
      <c r="F9" s="228">
        <v>1279</v>
      </c>
      <c r="G9" s="228">
        <v>523</v>
      </c>
      <c r="H9" s="228">
        <v>450</v>
      </c>
      <c r="I9" s="228">
        <v>611</v>
      </c>
      <c r="J9" s="228">
        <v>384</v>
      </c>
      <c r="K9" s="228">
        <v>371</v>
      </c>
      <c r="L9" s="228">
        <v>739</v>
      </c>
      <c r="M9" s="228">
        <v>218</v>
      </c>
      <c r="N9" s="228">
        <f t="shared" si="0"/>
        <v>7247</v>
      </c>
    </row>
    <row r="10" spans="1:14" x14ac:dyDescent="0.25">
      <c r="A10" s="227">
        <v>2013</v>
      </c>
      <c r="B10" s="228">
        <v>1121</v>
      </c>
      <c r="C10" s="228">
        <v>319</v>
      </c>
      <c r="D10" s="228">
        <v>318</v>
      </c>
      <c r="E10" s="228">
        <v>418</v>
      </c>
      <c r="F10" s="228">
        <v>1035</v>
      </c>
      <c r="G10" s="228">
        <v>376</v>
      </c>
      <c r="H10" s="228">
        <v>360</v>
      </c>
      <c r="I10" s="228">
        <v>451</v>
      </c>
      <c r="J10" s="228">
        <v>310</v>
      </c>
      <c r="K10" s="228">
        <v>271</v>
      </c>
      <c r="L10" s="228">
        <v>650</v>
      </c>
      <c r="M10" s="228">
        <v>168</v>
      </c>
      <c r="N10" s="228">
        <f t="shared" si="0"/>
        <v>5797</v>
      </c>
    </row>
    <row r="11" spans="1:14" x14ac:dyDescent="0.25">
      <c r="A11" s="227">
        <v>2014</v>
      </c>
      <c r="B11" s="228">
        <v>2039</v>
      </c>
      <c r="C11" s="228">
        <v>358</v>
      </c>
      <c r="D11" s="228">
        <v>236</v>
      </c>
      <c r="E11" s="228">
        <v>250</v>
      </c>
      <c r="F11" s="228">
        <v>670</v>
      </c>
      <c r="G11" s="228">
        <v>477</v>
      </c>
      <c r="H11" s="228">
        <v>206</v>
      </c>
      <c r="I11" s="228">
        <v>389</v>
      </c>
      <c r="J11" s="228">
        <v>403</v>
      </c>
      <c r="K11" s="228">
        <v>288</v>
      </c>
      <c r="L11" s="228">
        <v>402</v>
      </c>
      <c r="M11" s="228">
        <v>372</v>
      </c>
      <c r="N11" s="228">
        <f t="shared" si="0"/>
        <v>6090</v>
      </c>
    </row>
    <row r="12" spans="1:14" x14ac:dyDescent="0.25">
      <c r="A12" s="227">
        <v>2015</v>
      </c>
      <c r="B12" s="228">
        <v>2176</v>
      </c>
      <c r="C12" s="228">
        <v>325</v>
      </c>
      <c r="D12" s="228">
        <v>232</v>
      </c>
      <c r="E12" s="228">
        <v>246</v>
      </c>
      <c r="F12" s="228">
        <v>771</v>
      </c>
      <c r="G12" s="228">
        <v>353</v>
      </c>
      <c r="H12" s="228">
        <v>214</v>
      </c>
      <c r="I12" s="228">
        <v>571</v>
      </c>
      <c r="J12" s="228">
        <v>192</v>
      </c>
      <c r="K12" s="228">
        <v>184</v>
      </c>
      <c r="L12" s="228">
        <v>392</v>
      </c>
      <c r="M12" s="228">
        <v>140</v>
      </c>
      <c r="N12" s="228">
        <f t="shared" si="0"/>
        <v>5796</v>
      </c>
    </row>
    <row r="13" spans="1:14" x14ac:dyDescent="0.25">
      <c r="A13" s="227">
        <v>2016</v>
      </c>
      <c r="B13" s="228">
        <v>1917</v>
      </c>
      <c r="C13" s="228">
        <v>223</v>
      </c>
      <c r="D13" s="228">
        <v>205</v>
      </c>
      <c r="E13" s="228">
        <v>271</v>
      </c>
      <c r="F13" s="228">
        <v>0</v>
      </c>
      <c r="G13" s="228">
        <v>0</v>
      </c>
      <c r="H13" s="228">
        <v>879</v>
      </c>
      <c r="I13" s="228">
        <v>292</v>
      </c>
      <c r="J13" s="228">
        <v>330</v>
      </c>
      <c r="K13" s="228">
        <v>307</v>
      </c>
      <c r="L13" s="228">
        <v>582</v>
      </c>
      <c r="M13" s="228">
        <v>300</v>
      </c>
      <c r="N13" s="228">
        <f t="shared" si="0"/>
        <v>5306</v>
      </c>
    </row>
    <row r="14" spans="1:14" x14ac:dyDescent="0.25">
      <c r="A14" s="227">
        <v>2017</v>
      </c>
      <c r="B14" s="228">
        <v>2287</v>
      </c>
      <c r="C14" s="228">
        <v>70</v>
      </c>
      <c r="D14" s="228">
        <v>83</v>
      </c>
      <c r="E14" s="228">
        <v>55</v>
      </c>
      <c r="F14" s="228">
        <v>130</v>
      </c>
      <c r="G14" s="228">
        <v>34</v>
      </c>
      <c r="H14" s="228">
        <v>53</v>
      </c>
      <c r="I14" s="228">
        <v>98</v>
      </c>
      <c r="J14" s="228">
        <v>62</v>
      </c>
      <c r="K14" s="228">
        <v>1661</v>
      </c>
      <c r="L14" s="228">
        <v>895</v>
      </c>
      <c r="M14" s="228">
        <v>403</v>
      </c>
      <c r="N14" s="228">
        <f t="shared" si="0"/>
        <v>5831</v>
      </c>
    </row>
    <row r="15" spans="1:14" x14ac:dyDescent="0.25">
      <c r="A15" s="227">
        <v>2018</v>
      </c>
      <c r="B15" s="228">
        <v>699</v>
      </c>
      <c r="C15" s="228">
        <v>372</v>
      </c>
      <c r="D15" s="228">
        <v>349</v>
      </c>
      <c r="E15" s="228">
        <v>596</v>
      </c>
      <c r="F15" s="228">
        <v>1556</v>
      </c>
      <c r="G15" s="228">
        <v>403</v>
      </c>
      <c r="H15" s="228">
        <v>525</v>
      </c>
      <c r="I15" s="228">
        <v>876</v>
      </c>
      <c r="J15" s="228">
        <v>445</v>
      </c>
      <c r="K15" s="228">
        <v>328</v>
      </c>
      <c r="L15" s="228">
        <v>558</v>
      </c>
      <c r="M15" s="228">
        <v>237</v>
      </c>
      <c r="N15" s="228">
        <f t="shared" si="0"/>
        <v>6944</v>
      </c>
    </row>
    <row r="16" spans="1:14" x14ac:dyDescent="0.25">
      <c r="A16" s="227">
        <v>2019</v>
      </c>
      <c r="B16" s="228">
        <v>362</v>
      </c>
      <c r="C16" s="228">
        <v>586</v>
      </c>
      <c r="D16" s="228">
        <v>328</v>
      </c>
      <c r="E16" s="228">
        <v>388</v>
      </c>
      <c r="F16" s="228">
        <v>1488</v>
      </c>
      <c r="G16" s="228">
        <v>278</v>
      </c>
      <c r="H16" s="228">
        <v>403</v>
      </c>
      <c r="I16" s="228">
        <v>456</v>
      </c>
      <c r="J16" s="228">
        <v>340</v>
      </c>
      <c r="K16" s="228">
        <v>329</v>
      </c>
      <c r="L16" s="228">
        <v>1068</v>
      </c>
      <c r="M16" s="228">
        <v>272</v>
      </c>
      <c r="N16" s="228">
        <f t="shared" si="0"/>
        <v>6298</v>
      </c>
    </row>
    <row r="17" spans="1:14" x14ac:dyDescent="0.25">
      <c r="A17" s="227">
        <v>2020</v>
      </c>
      <c r="B17" s="228">
        <v>535</v>
      </c>
      <c r="C17" s="228">
        <v>287</v>
      </c>
      <c r="D17" s="228">
        <v>153</v>
      </c>
      <c r="E17" s="228">
        <v>0</v>
      </c>
      <c r="F17" s="228">
        <v>0</v>
      </c>
      <c r="G17" s="228">
        <v>0</v>
      </c>
      <c r="H17" s="228">
        <v>754</v>
      </c>
      <c r="I17" s="228">
        <v>374</v>
      </c>
      <c r="J17" s="228">
        <v>463</v>
      </c>
      <c r="K17" s="228">
        <v>560</v>
      </c>
      <c r="L17" s="228">
        <v>1979</v>
      </c>
      <c r="M17" s="228">
        <v>381</v>
      </c>
      <c r="N17" s="228">
        <f t="shared" si="0"/>
        <v>5486</v>
      </c>
    </row>
    <row r="18" spans="1:14" x14ac:dyDescent="0.25">
      <c r="A18" s="227">
        <v>2021</v>
      </c>
      <c r="B18" s="228">
        <v>371</v>
      </c>
      <c r="C18" s="228">
        <v>268</v>
      </c>
      <c r="D18" s="228">
        <v>627</v>
      </c>
      <c r="E18" s="228">
        <v>257</v>
      </c>
      <c r="F18" s="228">
        <v>651</v>
      </c>
      <c r="G18" s="228">
        <v>342</v>
      </c>
      <c r="H18" s="228">
        <v>410</v>
      </c>
      <c r="I18" s="228">
        <v>741</v>
      </c>
      <c r="J18" s="228">
        <v>437</v>
      </c>
      <c r="K18" s="228">
        <v>423</v>
      </c>
      <c r="L18" s="228">
        <v>1123</v>
      </c>
      <c r="M18" s="228">
        <v>319</v>
      </c>
      <c r="N18" s="228">
        <f t="shared" si="0"/>
        <v>5969</v>
      </c>
    </row>
    <row r="19" spans="1:14" x14ac:dyDescent="0.25">
      <c r="A19" s="227">
        <v>2022</v>
      </c>
      <c r="B19" s="228">
        <v>528</v>
      </c>
      <c r="C19" s="228">
        <v>322</v>
      </c>
      <c r="D19" s="228">
        <v>420</v>
      </c>
      <c r="E19" s="228">
        <v>447</v>
      </c>
      <c r="F19" s="228">
        <v>1449</v>
      </c>
      <c r="G19" s="228">
        <v>529</v>
      </c>
      <c r="H19" s="228">
        <v>499</v>
      </c>
      <c r="I19" s="228">
        <v>855</v>
      </c>
      <c r="J19" s="228">
        <v>446</v>
      </c>
      <c r="K19" s="228">
        <v>355</v>
      </c>
      <c r="L19" s="228">
        <v>712</v>
      </c>
      <c r="M19" s="228">
        <v>264</v>
      </c>
      <c r="N19" s="228">
        <f t="shared" si="0"/>
        <v>6826</v>
      </c>
    </row>
    <row r="20" spans="1:14" x14ac:dyDescent="0.25">
      <c r="A20" s="227">
        <v>2023</v>
      </c>
      <c r="B20" s="228">
        <v>386</v>
      </c>
      <c r="C20" s="228">
        <v>331</v>
      </c>
      <c r="D20" s="228">
        <v>419</v>
      </c>
      <c r="E20" s="228">
        <v>336</v>
      </c>
      <c r="F20" s="228">
        <v>1294</v>
      </c>
      <c r="G20" s="228">
        <v>354</v>
      </c>
      <c r="H20" s="228">
        <v>601</v>
      </c>
      <c r="I20" s="228">
        <v>1043</v>
      </c>
      <c r="J20" s="228">
        <v>532</v>
      </c>
      <c r="K20" s="228">
        <v>445</v>
      </c>
      <c r="L20" s="228">
        <v>798</v>
      </c>
      <c r="M20" s="228">
        <v>294</v>
      </c>
      <c r="N20" s="228">
        <f>SUM(B20:M20)</f>
        <v>6833</v>
      </c>
    </row>
    <row r="21" spans="1:14" x14ac:dyDescent="0.25">
      <c r="A21" s="227">
        <v>2024</v>
      </c>
      <c r="B21" s="228">
        <v>875</v>
      </c>
      <c r="C21" s="228">
        <v>386</v>
      </c>
      <c r="D21" s="228">
        <v>379</v>
      </c>
      <c r="E21" s="228">
        <v>499</v>
      </c>
      <c r="F21" s="228">
        <v>1215</v>
      </c>
      <c r="G21" s="228">
        <v>412</v>
      </c>
      <c r="H21" s="228">
        <v>478</v>
      </c>
      <c r="I21" s="228">
        <v>1145</v>
      </c>
      <c r="J21" s="228">
        <v>569</v>
      </c>
      <c r="K21" s="228">
        <v>608</v>
      </c>
      <c r="L21" s="228">
        <v>810</v>
      </c>
      <c r="M21" s="228">
        <v>325</v>
      </c>
      <c r="N21" s="228">
        <f>SUM(B21:M21)</f>
        <v>7701</v>
      </c>
    </row>
    <row r="22" spans="1:14" ht="15.75" thickBot="1" x14ac:dyDescent="0.3">
      <c r="A22" s="227">
        <v>2025</v>
      </c>
      <c r="B22" s="228">
        <v>922</v>
      </c>
      <c r="C22" s="228">
        <v>408</v>
      </c>
      <c r="D22" s="228">
        <v>641</v>
      </c>
      <c r="E22" s="228">
        <v>446</v>
      </c>
      <c r="F22" s="228">
        <v>1743</v>
      </c>
      <c r="G22" s="228">
        <v>789</v>
      </c>
      <c r="H22" s="228">
        <v>605</v>
      </c>
      <c r="I22" s="228">
        <v>1789</v>
      </c>
      <c r="J22" s="228"/>
      <c r="K22" s="228"/>
      <c r="L22" s="228"/>
      <c r="M22" s="228"/>
      <c r="N22" s="228">
        <f>SUM(B22:M22)</f>
        <v>7343</v>
      </c>
    </row>
    <row r="23" spans="1:14" ht="15.75" thickBot="1" x14ac:dyDescent="0.3">
      <c r="A23" s="229" t="s">
        <v>345</v>
      </c>
      <c r="B23" s="230"/>
      <c r="C23" s="230"/>
      <c r="D23" s="230"/>
      <c r="E23" s="230"/>
      <c r="F23" s="230"/>
      <c r="G23" s="230"/>
      <c r="H23" s="230"/>
      <c r="I23" s="230"/>
      <c r="J23" s="230"/>
      <c r="K23" s="230"/>
      <c r="L23" s="230"/>
      <c r="M23" s="230"/>
      <c r="N23" s="231"/>
    </row>
    <row r="24" spans="1:14" x14ac:dyDescent="0.25">
      <c r="A24" s="227">
        <v>2009</v>
      </c>
      <c r="B24" s="232">
        <v>137</v>
      </c>
      <c r="C24" s="232">
        <v>418</v>
      </c>
      <c r="D24" s="232">
        <v>429</v>
      </c>
      <c r="E24" s="232">
        <v>93</v>
      </c>
      <c r="F24" s="232">
        <v>208</v>
      </c>
      <c r="G24" s="232">
        <v>423</v>
      </c>
      <c r="H24" s="232">
        <v>487</v>
      </c>
      <c r="I24" s="232">
        <v>121</v>
      </c>
      <c r="J24" s="232">
        <v>281</v>
      </c>
      <c r="K24" s="232">
        <v>332</v>
      </c>
      <c r="L24" s="232">
        <v>443</v>
      </c>
      <c r="M24" s="232">
        <v>490</v>
      </c>
      <c r="N24" s="228">
        <f t="shared" ref="N24:N37" si="1">SUM(B24:M24)</f>
        <v>3862</v>
      </c>
    </row>
    <row r="25" spans="1:14" x14ac:dyDescent="0.25">
      <c r="A25" s="227">
        <v>2010</v>
      </c>
      <c r="B25" s="232">
        <v>215</v>
      </c>
      <c r="C25" s="232">
        <v>261</v>
      </c>
      <c r="D25" s="232">
        <v>195</v>
      </c>
      <c r="E25" s="232">
        <v>236</v>
      </c>
      <c r="F25" s="232">
        <v>251</v>
      </c>
      <c r="G25" s="232">
        <v>244</v>
      </c>
      <c r="H25" s="232">
        <v>352</v>
      </c>
      <c r="I25" s="232">
        <v>216</v>
      </c>
      <c r="J25" s="232">
        <v>450</v>
      </c>
      <c r="K25" s="232">
        <v>301</v>
      </c>
      <c r="L25" s="232">
        <v>582</v>
      </c>
      <c r="M25" s="232">
        <v>688</v>
      </c>
      <c r="N25" s="228">
        <f t="shared" si="1"/>
        <v>3991</v>
      </c>
    </row>
    <row r="26" spans="1:14" ht="12.75" customHeight="1" x14ac:dyDescent="0.25">
      <c r="A26" s="227">
        <v>2011</v>
      </c>
      <c r="B26" s="232">
        <v>242</v>
      </c>
      <c r="C26" s="232">
        <v>292</v>
      </c>
      <c r="D26" s="232">
        <v>623</v>
      </c>
      <c r="E26" s="232">
        <v>481</v>
      </c>
      <c r="F26" s="232">
        <v>550</v>
      </c>
      <c r="G26" s="232">
        <v>332</v>
      </c>
      <c r="H26" s="232">
        <v>491</v>
      </c>
      <c r="I26" s="232">
        <v>455</v>
      </c>
      <c r="J26" s="232">
        <v>300</v>
      </c>
      <c r="K26" s="232">
        <v>179</v>
      </c>
      <c r="L26" s="232">
        <v>135</v>
      </c>
      <c r="M26" s="232">
        <v>175</v>
      </c>
      <c r="N26" s="228">
        <f t="shared" si="1"/>
        <v>4255</v>
      </c>
    </row>
    <row r="27" spans="1:14" x14ac:dyDescent="0.25">
      <c r="A27" s="227">
        <v>2012</v>
      </c>
      <c r="B27" s="571">
        <v>0</v>
      </c>
      <c r="C27" s="571">
        <v>0</v>
      </c>
      <c r="D27" s="571">
        <v>507</v>
      </c>
      <c r="E27" s="571">
        <v>1002</v>
      </c>
      <c r="F27" s="571">
        <v>517</v>
      </c>
      <c r="G27" s="571">
        <v>318</v>
      </c>
      <c r="H27" s="571">
        <v>347</v>
      </c>
      <c r="I27" s="571">
        <v>346</v>
      </c>
      <c r="J27" s="571">
        <v>196</v>
      </c>
      <c r="K27" s="571">
        <v>444</v>
      </c>
      <c r="L27" s="571">
        <v>336</v>
      </c>
      <c r="M27" s="571">
        <v>363</v>
      </c>
      <c r="N27" s="571">
        <f t="shared" si="1"/>
        <v>4376</v>
      </c>
    </row>
    <row r="28" spans="1:14" x14ac:dyDescent="0.25">
      <c r="A28" s="227">
        <v>2013</v>
      </c>
      <c r="B28" s="571">
        <v>125</v>
      </c>
      <c r="C28" s="571">
        <v>331</v>
      </c>
      <c r="D28" s="571">
        <v>330</v>
      </c>
      <c r="E28" s="571">
        <v>339</v>
      </c>
      <c r="F28" s="571">
        <v>326</v>
      </c>
      <c r="G28" s="571">
        <v>223</v>
      </c>
      <c r="H28" s="571">
        <v>420</v>
      </c>
      <c r="I28" s="571">
        <v>266</v>
      </c>
      <c r="J28" s="571">
        <v>390</v>
      </c>
      <c r="K28" s="571">
        <v>304</v>
      </c>
      <c r="L28" s="571">
        <v>317</v>
      </c>
      <c r="M28" s="571">
        <v>351</v>
      </c>
      <c r="N28" s="571">
        <f t="shared" si="1"/>
        <v>3722</v>
      </c>
    </row>
    <row r="29" spans="1:14" x14ac:dyDescent="0.25">
      <c r="A29" s="227">
        <v>2014</v>
      </c>
      <c r="B29" s="571">
        <v>220</v>
      </c>
      <c r="C29" s="571">
        <v>284</v>
      </c>
      <c r="D29" s="571">
        <v>253</v>
      </c>
      <c r="E29" s="571">
        <v>237</v>
      </c>
      <c r="F29" s="571">
        <v>357</v>
      </c>
      <c r="G29" s="571">
        <v>275</v>
      </c>
      <c r="H29" s="571">
        <v>278</v>
      </c>
      <c r="I29" s="571">
        <v>88</v>
      </c>
      <c r="J29" s="571">
        <v>244</v>
      </c>
      <c r="K29" s="571">
        <v>245</v>
      </c>
      <c r="L29" s="571">
        <v>145</v>
      </c>
      <c r="M29" s="571">
        <v>342</v>
      </c>
      <c r="N29" s="571">
        <f t="shared" si="1"/>
        <v>2968</v>
      </c>
    </row>
    <row r="30" spans="1:14" x14ac:dyDescent="0.25">
      <c r="A30" s="227">
        <v>2015</v>
      </c>
      <c r="B30" s="571">
        <v>225</v>
      </c>
      <c r="C30" s="571">
        <v>112</v>
      </c>
      <c r="D30" s="571">
        <v>155</v>
      </c>
      <c r="E30" s="571">
        <v>388</v>
      </c>
      <c r="F30" s="571">
        <v>364</v>
      </c>
      <c r="G30" s="571">
        <v>208</v>
      </c>
      <c r="H30" s="571">
        <v>393</v>
      </c>
      <c r="I30" s="571">
        <v>166</v>
      </c>
      <c r="J30" s="571">
        <v>474</v>
      </c>
      <c r="K30" s="571">
        <v>0</v>
      </c>
      <c r="L30" s="571">
        <v>0</v>
      </c>
      <c r="M30" s="571">
        <v>0</v>
      </c>
      <c r="N30" s="571">
        <f t="shared" si="1"/>
        <v>2485</v>
      </c>
    </row>
    <row r="31" spans="1:14" x14ac:dyDescent="0.25">
      <c r="A31" s="227">
        <v>2016</v>
      </c>
      <c r="B31" s="571">
        <v>0</v>
      </c>
      <c r="C31" s="571">
        <v>0</v>
      </c>
      <c r="D31" s="571">
        <v>0</v>
      </c>
      <c r="E31" s="571">
        <v>74</v>
      </c>
      <c r="F31" s="571">
        <v>0</v>
      </c>
      <c r="G31" s="571">
        <v>0</v>
      </c>
      <c r="H31" s="571">
        <v>0</v>
      </c>
      <c r="I31" s="571">
        <v>0</v>
      </c>
      <c r="J31" s="571">
        <v>0</v>
      </c>
      <c r="K31" s="571">
        <v>908</v>
      </c>
      <c r="L31" s="571">
        <v>179</v>
      </c>
      <c r="M31" s="571">
        <v>285</v>
      </c>
      <c r="N31" s="571">
        <f t="shared" si="1"/>
        <v>1446</v>
      </c>
    </row>
    <row r="32" spans="1:14" x14ac:dyDescent="0.25">
      <c r="A32" s="227">
        <v>2017</v>
      </c>
      <c r="B32" s="571">
        <v>0</v>
      </c>
      <c r="C32" s="571">
        <v>61</v>
      </c>
      <c r="D32" s="571">
        <v>247</v>
      </c>
      <c r="E32" s="571">
        <v>81</v>
      </c>
      <c r="F32" s="571">
        <v>110</v>
      </c>
      <c r="G32" s="571">
        <v>213</v>
      </c>
      <c r="H32" s="571">
        <v>108</v>
      </c>
      <c r="I32" s="571">
        <v>148</v>
      </c>
      <c r="J32" s="571">
        <v>325</v>
      </c>
      <c r="K32" s="571">
        <v>217</v>
      </c>
      <c r="L32" s="571">
        <v>130</v>
      </c>
      <c r="M32" s="571">
        <v>490</v>
      </c>
      <c r="N32" s="571">
        <f t="shared" si="1"/>
        <v>2130</v>
      </c>
    </row>
    <row r="33" spans="1:14" x14ac:dyDescent="0.25">
      <c r="A33" s="227">
        <v>2018</v>
      </c>
      <c r="B33" s="571">
        <v>134</v>
      </c>
      <c r="C33" s="571">
        <v>202</v>
      </c>
      <c r="D33" s="571">
        <v>178</v>
      </c>
      <c r="E33" s="571">
        <v>150</v>
      </c>
      <c r="F33" s="571">
        <v>119</v>
      </c>
      <c r="G33" s="571">
        <v>129</v>
      </c>
      <c r="H33" s="571">
        <v>22</v>
      </c>
      <c r="I33" s="571">
        <v>261</v>
      </c>
      <c r="J33" s="571">
        <v>177</v>
      </c>
      <c r="K33" s="571">
        <v>204</v>
      </c>
      <c r="L33" s="571">
        <v>519</v>
      </c>
      <c r="M33" s="571">
        <v>241</v>
      </c>
      <c r="N33" s="571">
        <f t="shared" si="1"/>
        <v>2336</v>
      </c>
    </row>
    <row r="34" spans="1:14" x14ac:dyDescent="0.25">
      <c r="A34" s="227">
        <v>2019</v>
      </c>
      <c r="B34" s="572">
        <v>199</v>
      </c>
      <c r="C34" s="572">
        <v>314</v>
      </c>
      <c r="D34" s="572">
        <v>164</v>
      </c>
      <c r="E34" s="572">
        <v>319</v>
      </c>
      <c r="F34" s="572">
        <v>249</v>
      </c>
      <c r="G34" s="572">
        <v>206</v>
      </c>
      <c r="H34" s="572">
        <v>301</v>
      </c>
      <c r="I34" s="572">
        <v>316</v>
      </c>
      <c r="J34" s="572">
        <v>104</v>
      </c>
      <c r="K34" s="572">
        <v>302</v>
      </c>
      <c r="L34" s="572">
        <v>147</v>
      </c>
      <c r="M34" s="572">
        <v>433</v>
      </c>
      <c r="N34" s="571">
        <f t="shared" si="1"/>
        <v>3054</v>
      </c>
    </row>
    <row r="35" spans="1:14" x14ac:dyDescent="0.25">
      <c r="A35" s="227">
        <v>2020</v>
      </c>
      <c r="B35" s="572">
        <v>241</v>
      </c>
      <c r="C35" s="572">
        <v>187</v>
      </c>
      <c r="D35" s="572">
        <v>157</v>
      </c>
      <c r="E35" s="572">
        <v>0</v>
      </c>
      <c r="F35" s="572">
        <v>0</v>
      </c>
      <c r="G35" s="572">
        <v>0</v>
      </c>
      <c r="H35" s="572">
        <v>102</v>
      </c>
      <c r="I35" s="572">
        <v>297</v>
      </c>
      <c r="J35" s="572">
        <v>169</v>
      </c>
      <c r="K35" s="572">
        <v>213</v>
      </c>
      <c r="L35" s="572">
        <v>350</v>
      </c>
      <c r="M35" s="572">
        <v>179</v>
      </c>
      <c r="N35" s="571">
        <f t="shared" si="1"/>
        <v>1895</v>
      </c>
    </row>
    <row r="36" spans="1:14" x14ac:dyDescent="0.25">
      <c r="A36" s="227">
        <v>2021</v>
      </c>
      <c r="B36" s="572">
        <v>219</v>
      </c>
      <c r="C36" s="572">
        <v>203</v>
      </c>
      <c r="D36" s="572">
        <v>219</v>
      </c>
      <c r="E36" s="572">
        <v>210</v>
      </c>
      <c r="F36" s="572">
        <v>233</v>
      </c>
      <c r="G36" s="572">
        <v>339</v>
      </c>
      <c r="H36" s="572">
        <v>326</v>
      </c>
      <c r="I36" s="572">
        <v>316</v>
      </c>
      <c r="J36" s="572">
        <v>219</v>
      </c>
      <c r="K36" s="572">
        <v>279</v>
      </c>
      <c r="L36" s="572">
        <v>324</v>
      </c>
      <c r="M36" s="572">
        <v>259</v>
      </c>
      <c r="N36" s="571">
        <f t="shared" si="1"/>
        <v>3146</v>
      </c>
    </row>
    <row r="37" spans="1:14" x14ac:dyDescent="0.25">
      <c r="A37" s="227">
        <v>2022</v>
      </c>
      <c r="B37" s="233">
        <v>301</v>
      </c>
      <c r="C37" s="233">
        <v>274</v>
      </c>
      <c r="D37" s="234">
        <v>337</v>
      </c>
      <c r="E37" s="234">
        <v>286</v>
      </c>
      <c r="F37" s="234">
        <v>319</v>
      </c>
      <c r="G37" s="234">
        <v>238</v>
      </c>
      <c r="H37" s="234">
        <v>356</v>
      </c>
      <c r="I37" s="234">
        <v>317</v>
      </c>
      <c r="J37" s="234">
        <v>335</v>
      </c>
      <c r="K37" s="234">
        <v>350</v>
      </c>
      <c r="L37" s="234">
        <v>321</v>
      </c>
      <c r="M37" s="234">
        <v>305</v>
      </c>
      <c r="N37" s="228">
        <f t="shared" si="1"/>
        <v>3739</v>
      </c>
    </row>
    <row r="38" spans="1:14" x14ac:dyDescent="0.25">
      <c r="A38" s="227">
        <v>2023</v>
      </c>
      <c r="B38" s="233">
        <v>350</v>
      </c>
      <c r="C38" s="233">
        <v>362</v>
      </c>
      <c r="D38" s="234">
        <v>505</v>
      </c>
      <c r="E38" s="234">
        <v>373</v>
      </c>
      <c r="F38" s="234">
        <v>491</v>
      </c>
      <c r="G38" s="234">
        <v>343</v>
      </c>
      <c r="H38" s="234">
        <v>439</v>
      </c>
      <c r="I38" s="234">
        <v>468</v>
      </c>
      <c r="J38" s="228">
        <v>347</v>
      </c>
      <c r="K38" s="228">
        <v>292</v>
      </c>
      <c r="L38" s="228">
        <v>360</v>
      </c>
      <c r="M38" s="228">
        <v>366</v>
      </c>
      <c r="N38" s="228">
        <f>SUM(B38:M38)</f>
        <v>4696</v>
      </c>
    </row>
    <row r="39" spans="1:14" x14ac:dyDescent="0.25">
      <c r="A39" s="227">
        <v>2024</v>
      </c>
      <c r="B39" s="233">
        <v>416</v>
      </c>
      <c r="C39" s="233">
        <v>340</v>
      </c>
      <c r="D39" s="234">
        <v>325</v>
      </c>
      <c r="E39" s="234">
        <v>419</v>
      </c>
      <c r="F39" s="234">
        <v>314</v>
      </c>
      <c r="G39" s="234">
        <v>317</v>
      </c>
      <c r="H39" s="234">
        <v>232</v>
      </c>
      <c r="I39" s="234">
        <v>404</v>
      </c>
      <c r="J39" s="228">
        <v>313</v>
      </c>
      <c r="K39" s="228">
        <v>358</v>
      </c>
      <c r="L39" s="228">
        <v>213</v>
      </c>
      <c r="M39" s="228">
        <v>352</v>
      </c>
      <c r="N39" s="228">
        <f>SUM(B39:M39)</f>
        <v>4003</v>
      </c>
    </row>
    <row r="40" spans="1:14" ht="15.75" thickBot="1" x14ac:dyDescent="0.3">
      <c r="A40" s="227">
        <v>2025</v>
      </c>
      <c r="B40" s="233">
        <v>336</v>
      </c>
      <c r="C40" s="233">
        <v>446</v>
      </c>
      <c r="D40" s="234">
        <v>474</v>
      </c>
      <c r="E40" s="234">
        <v>415</v>
      </c>
      <c r="F40" s="234">
        <v>413</v>
      </c>
      <c r="G40" s="234">
        <v>387</v>
      </c>
      <c r="H40" s="234">
        <v>463</v>
      </c>
      <c r="I40" s="234">
        <v>418</v>
      </c>
      <c r="J40" s="228"/>
      <c r="K40" s="228"/>
      <c r="L40" s="228"/>
      <c r="M40" s="228"/>
      <c r="N40" s="228">
        <f>SUM(B40:M40)</f>
        <v>3352</v>
      </c>
    </row>
    <row r="41" spans="1:14" ht="15.75" thickBot="1" x14ac:dyDescent="0.3">
      <c r="A41" s="229" t="s">
        <v>346</v>
      </c>
      <c r="B41" s="230"/>
      <c r="C41" s="230"/>
      <c r="D41" s="230"/>
      <c r="E41" s="230"/>
      <c r="F41" s="230"/>
      <c r="G41" s="230"/>
      <c r="H41" s="230"/>
      <c r="I41" s="230"/>
      <c r="J41" s="230"/>
      <c r="K41" s="230"/>
      <c r="L41" s="230"/>
      <c r="M41" s="230"/>
      <c r="N41" s="231"/>
    </row>
    <row r="42" spans="1:14" x14ac:dyDescent="0.25">
      <c r="A42" s="227">
        <v>2009</v>
      </c>
      <c r="B42" s="232">
        <v>79054</v>
      </c>
      <c r="C42" s="228">
        <v>233271</v>
      </c>
      <c r="D42" s="228">
        <v>245697</v>
      </c>
      <c r="E42" s="228">
        <v>49862</v>
      </c>
      <c r="F42" s="232">
        <v>128089</v>
      </c>
      <c r="G42" s="228">
        <v>262520</v>
      </c>
      <c r="H42" s="228">
        <v>287412</v>
      </c>
      <c r="I42" s="228">
        <v>58346</v>
      </c>
      <c r="J42" s="232">
        <v>184683</v>
      </c>
      <c r="K42" s="228">
        <v>187909</v>
      </c>
      <c r="L42" s="228">
        <v>239235</v>
      </c>
      <c r="M42" s="228">
        <v>252290</v>
      </c>
      <c r="N42" s="228">
        <f t="shared" ref="N42:N58" si="2">SUM(B42:M42)</f>
        <v>2208368</v>
      </c>
    </row>
    <row r="43" spans="1:14" x14ac:dyDescent="0.25">
      <c r="A43" s="227">
        <v>2010</v>
      </c>
      <c r="B43" s="232">
        <v>105549</v>
      </c>
      <c r="C43" s="228">
        <v>186481</v>
      </c>
      <c r="D43" s="228">
        <v>113138</v>
      </c>
      <c r="E43" s="228">
        <v>126981</v>
      </c>
      <c r="F43" s="232">
        <v>144408</v>
      </c>
      <c r="G43" s="228">
        <v>153551</v>
      </c>
      <c r="H43" s="228">
        <v>236173</v>
      </c>
      <c r="I43" s="228">
        <v>117965</v>
      </c>
      <c r="J43" s="232">
        <v>274273</v>
      </c>
      <c r="K43" s="228">
        <v>201597</v>
      </c>
      <c r="L43" s="228">
        <v>391211</v>
      </c>
      <c r="M43" s="228">
        <v>445154</v>
      </c>
      <c r="N43" s="228">
        <f t="shared" si="2"/>
        <v>2496481</v>
      </c>
    </row>
    <row r="44" spans="1:14" x14ac:dyDescent="0.25">
      <c r="A44" s="227">
        <v>2011</v>
      </c>
      <c r="B44" s="232">
        <v>161710</v>
      </c>
      <c r="C44" s="228">
        <v>170715</v>
      </c>
      <c r="D44" s="228">
        <v>432702</v>
      </c>
      <c r="E44" s="228">
        <v>390251</v>
      </c>
      <c r="F44" s="232">
        <v>437382</v>
      </c>
      <c r="G44" s="228">
        <v>220084</v>
      </c>
      <c r="H44" s="228">
        <v>342824</v>
      </c>
      <c r="I44" s="228">
        <v>299026</v>
      </c>
      <c r="J44" s="232">
        <v>171908</v>
      </c>
      <c r="K44" s="228">
        <v>171167</v>
      </c>
      <c r="L44" s="228">
        <v>101514</v>
      </c>
      <c r="M44" s="228">
        <v>113158</v>
      </c>
      <c r="N44" s="228">
        <f t="shared" si="2"/>
        <v>3012441</v>
      </c>
    </row>
    <row r="45" spans="1:14" x14ac:dyDescent="0.25">
      <c r="A45" s="227">
        <v>2012</v>
      </c>
      <c r="B45" s="228">
        <v>0</v>
      </c>
      <c r="C45" s="228">
        <v>0</v>
      </c>
      <c r="D45" s="228">
        <v>344770</v>
      </c>
      <c r="E45" s="228">
        <v>600417</v>
      </c>
      <c r="F45" s="232">
        <v>306692</v>
      </c>
      <c r="G45" s="228">
        <v>200734</v>
      </c>
      <c r="H45" s="228">
        <v>230042</v>
      </c>
      <c r="I45" s="228">
        <v>200873</v>
      </c>
      <c r="J45" s="232">
        <v>133315</v>
      </c>
      <c r="K45" s="228">
        <v>287218</v>
      </c>
      <c r="L45" s="228">
        <v>214813</v>
      </c>
      <c r="M45" s="228">
        <v>220432</v>
      </c>
      <c r="N45" s="228">
        <f t="shared" si="2"/>
        <v>2739306</v>
      </c>
    </row>
    <row r="46" spans="1:14" x14ac:dyDescent="0.25">
      <c r="A46" s="227">
        <v>2013</v>
      </c>
      <c r="B46" s="232">
        <v>58586</v>
      </c>
      <c r="C46" s="228">
        <v>147664</v>
      </c>
      <c r="D46" s="228">
        <v>152719</v>
      </c>
      <c r="E46" s="228">
        <v>169137</v>
      </c>
      <c r="F46" s="232">
        <v>158259</v>
      </c>
      <c r="G46" s="228">
        <v>117696</v>
      </c>
      <c r="H46" s="228">
        <v>226659</v>
      </c>
      <c r="I46" s="228">
        <v>141609</v>
      </c>
      <c r="J46" s="232">
        <v>204049</v>
      </c>
      <c r="K46" s="228">
        <v>160318</v>
      </c>
      <c r="L46" s="228">
        <v>150143</v>
      </c>
      <c r="M46" s="228">
        <v>173860</v>
      </c>
      <c r="N46" s="228">
        <f t="shared" si="2"/>
        <v>1860699</v>
      </c>
    </row>
    <row r="47" spans="1:14" x14ac:dyDescent="0.25">
      <c r="A47" s="227">
        <v>2014</v>
      </c>
      <c r="B47" s="232">
        <v>98436.3</v>
      </c>
      <c r="C47" s="228">
        <v>133326</v>
      </c>
      <c r="D47" s="228">
        <v>132626.29999999999</v>
      </c>
      <c r="E47" s="228">
        <v>139241</v>
      </c>
      <c r="F47" s="232">
        <v>190666</v>
      </c>
      <c r="G47" s="228">
        <v>126401</v>
      </c>
      <c r="H47" s="228">
        <v>133390</v>
      </c>
      <c r="I47" s="228">
        <v>41694</v>
      </c>
      <c r="J47" s="232">
        <v>127290.4</v>
      </c>
      <c r="K47" s="228">
        <v>127743</v>
      </c>
      <c r="L47" s="228">
        <v>68142</v>
      </c>
      <c r="M47" s="228">
        <v>180040</v>
      </c>
      <c r="N47" s="228">
        <f t="shared" si="2"/>
        <v>1498996</v>
      </c>
    </row>
    <row r="48" spans="1:14" x14ac:dyDescent="0.25">
      <c r="A48" s="227">
        <v>2015</v>
      </c>
      <c r="B48" s="232">
        <v>110934</v>
      </c>
      <c r="C48" s="228">
        <v>53376</v>
      </c>
      <c r="D48" s="228">
        <v>106585</v>
      </c>
      <c r="E48" s="228">
        <v>228911</v>
      </c>
      <c r="F48" s="232">
        <v>208849</v>
      </c>
      <c r="G48" s="228">
        <v>117497</v>
      </c>
      <c r="H48" s="228">
        <v>210342</v>
      </c>
      <c r="I48" s="228">
        <v>97422</v>
      </c>
      <c r="J48" s="232">
        <v>253813</v>
      </c>
      <c r="K48" s="228">
        <v>0</v>
      </c>
      <c r="L48" s="228">
        <v>0</v>
      </c>
      <c r="M48" s="228">
        <v>0</v>
      </c>
      <c r="N48" s="228">
        <f t="shared" si="2"/>
        <v>1387729</v>
      </c>
    </row>
    <row r="49" spans="1:14" x14ac:dyDescent="0.25">
      <c r="A49" s="227">
        <v>2016</v>
      </c>
      <c r="B49" s="228">
        <v>0</v>
      </c>
      <c r="C49" s="228">
        <v>0</v>
      </c>
      <c r="D49" s="228">
        <v>0</v>
      </c>
      <c r="E49" s="228">
        <v>35313</v>
      </c>
      <c r="F49" s="228">
        <v>0</v>
      </c>
      <c r="G49" s="228">
        <v>0</v>
      </c>
      <c r="H49" s="228">
        <v>0</v>
      </c>
      <c r="I49" s="228">
        <v>0</v>
      </c>
      <c r="J49" s="228">
        <v>0</v>
      </c>
      <c r="K49" s="228">
        <v>427494</v>
      </c>
      <c r="L49" s="228">
        <v>84556</v>
      </c>
      <c r="M49" s="228">
        <v>138372</v>
      </c>
      <c r="N49" s="228">
        <f t="shared" si="2"/>
        <v>685735</v>
      </c>
    </row>
    <row r="50" spans="1:14" x14ac:dyDescent="0.25">
      <c r="A50" s="227">
        <v>2017</v>
      </c>
      <c r="B50" s="228">
        <v>0</v>
      </c>
      <c r="C50" s="228">
        <v>32699</v>
      </c>
      <c r="D50" s="228">
        <v>119341</v>
      </c>
      <c r="E50" s="228">
        <v>39632</v>
      </c>
      <c r="F50" s="232">
        <v>52597</v>
      </c>
      <c r="G50" s="228">
        <v>103011</v>
      </c>
      <c r="H50" s="228">
        <v>58147</v>
      </c>
      <c r="I50" s="228">
        <v>71465</v>
      </c>
      <c r="J50" s="232">
        <v>169386</v>
      </c>
      <c r="K50" s="228">
        <v>116649</v>
      </c>
      <c r="L50" s="228">
        <v>66266</v>
      </c>
      <c r="M50" s="228">
        <v>248824</v>
      </c>
      <c r="N50" s="228">
        <f t="shared" si="2"/>
        <v>1078017</v>
      </c>
    </row>
    <row r="51" spans="1:14" x14ac:dyDescent="0.25">
      <c r="A51" s="227">
        <v>2018</v>
      </c>
      <c r="B51" s="232">
        <v>77037.951400000005</v>
      </c>
      <c r="C51" s="228">
        <v>101004.1557</v>
      </c>
      <c r="D51" s="228">
        <v>87581.926600000006</v>
      </c>
      <c r="E51" s="228">
        <v>65305.583700000003</v>
      </c>
      <c r="F51" s="232">
        <v>56652.629000000001</v>
      </c>
      <c r="G51" s="228">
        <v>60121.993999999999</v>
      </c>
      <c r="H51" s="228">
        <v>8299.4192999999996</v>
      </c>
      <c r="I51" s="228">
        <v>140270</v>
      </c>
      <c r="J51" s="232">
        <v>96581.507800000007</v>
      </c>
      <c r="K51" s="228">
        <v>92298.494099999996</v>
      </c>
      <c r="L51" s="228">
        <v>298058.84769999998</v>
      </c>
      <c r="M51" s="228">
        <v>134142.55230000001</v>
      </c>
      <c r="N51" s="228">
        <f t="shared" si="2"/>
        <v>1217355.0616000001</v>
      </c>
    </row>
    <row r="52" spans="1:14" x14ac:dyDescent="0.25">
      <c r="A52" s="227">
        <v>2019</v>
      </c>
      <c r="B52" s="232">
        <v>113674.3042</v>
      </c>
      <c r="C52" s="228">
        <v>163856.00839999999</v>
      </c>
      <c r="D52" s="228">
        <v>82299.246799999994</v>
      </c>
      <c r="E52" s="228">
        <v>168104.20209999999</v>
      </c>
      <c r="F52" s="228">
        <v>123100</v>
      </c>
      <c r="G52" s="228">
        <v>109500</v>
      </c>
      <c r="H52" s="228">
        <v>156221.7782</v>
      </c>
      <c r="I52" s="228">
        <v>147464.70670000001</v>
      </c>
      <c r="J52" s="228">
        <v>40886.7673</v>
      </c>
      <c r="K52" s="228">
        <v>140394.4111</v>
      </c>
      <c r="L52" s="228">
        <v>73818.002699999997</v>
      </c>
      <c r="M52" s="228">
        <v>250455.20490000001</v>
      </c>
      <c r="N52" s="228">
        <f t="shared" si="2"/>
        <v>1569774.6324</v>
      </c>
    </row>
    <row r="53" spans="1:14" x14ac:dyDescent="0.25">
      <c r="A53" s="227">
        <v>2020</v>
      </c>
      <c r="B53" s="233">
        <v>130443.2118</v>
      </c>
      <c r="C53" s="234">
        <v>103099.0327</v>
      </c>
      <c r="D53" s="234">
        <v>73948.434899999993</v>
      </c>
      <c r="E53" s="234">
        <v>0</v>
      </c>
      <c r="F53" s="234">
        <v>0</v>
      </c>
      <c r="G53" s="234">
        <v>0</v>
      </c>
      <c r="H53" s="234">
        <v>51938.995300000002</v>
      </c>
      <c r="I53" s="234">
        <v>170409.80780000001</v>
      </c>
      <c r="J53" s="234">
        <v>72232.071899999995</v>
      </c>
      <c r="K53" s="234">
        <v>112837.5545</v>
      </c>
      <c r="L53" s="234">
        <v>198928.77929999999</v>
      </c>
      <c r="M53" s="234">
        <v>95960</v>
      </c>
      <c r="N53" s="228">
        <f t="shared" si="2"/>
        <v>1009797.8881999999</v>
      </c>
    </row>
    <row r="54" spans="1:14" x14ac:dyDescent="0.25">
      <c r="A54" s="227">
        <v>2021</v>
      </c>
      <c r="B54" s="233">
        <v>118360.9504</v>
      </c>
      <c r="C54" s="234">
        <v>116461.18919999999</v>
      </c>
      <c r="D54" s="234">
        <v>100449.1796</v>
      </c>
      <c r="E54" s="234">
        <v>121142.3597</v>
      </c>
      <c r="F54" s="234">
        <v>133020</v>
      </c>
      <c r="G54" s="234">
        <v>178812.8726</v>
      </c>
      <c r="H54" s="234">
        <v>172294.3615</v>
      </c>
      <c r="I54" s="234">
        <v>160758.0379</v>
      </c>
      <c r="J54" s="234">
        <v>106249.34880000001</v>
      </c>
      <c r="K54" s="234">
        <v>133625.087</v>
      </c>
      <c r="L54" s="234">
        <v>156286.829</v>
      </c>
      <c r="M54" s="234">
        <v>144670</v>
      </c>
      <c r="N54" s="228">
        <f t="shared" si="2"/>
        <v>1642130.2157000001</v>
      </c>
    </row>
    <row r="55" spans="1:14" x14ac:dyDescent="0.25">
      <c r="A55" s="227">
        <v>2022</v>
      </c>
      <c r="B55" s="233">
        <v>139071.03030000001</v>
      </c>
      <c r="C55" s="234">
        <v>138971</v>
      </c>
      <c r="D55" s="234">
        <v>169098.16500000001</v>
      </c>
      <c r="E55" s="234">
        <v>126841.2335</v>
      </c>
      <c r="F55" s="234">
        <v>147361.1048</v>
      </c>
      <c r="G55" s="234">
        <v>100141.92879999999</v>
      </c>
      <c r="H55" s="234">
        <v>154905.747</v>
      </c>
      <c r="I55" s="234">
        <v>150632</v>
      </c>
      <c r="J55" s="234">
        <v>179491.0202</v>
      </c>
      <c r="K55" s="234">
        <v>146335.63159999999</v>
      </c>
      <c r="L55" s="234">
        <v>154340.6189</v>
      </c>
      <c r="M55" s="234">
        <v>153410</v>
      </c>
      <c r="N55" s="228">
        <f t="shared" si="2"/>
        <v>1760599.4800999998</v>
      </c>
    </row>
    <row r="56" spans="1:14" x14ac:dyDescent="0.25">
      <c r="A56" s="227">
        <v>2023</v>
      </c>
      <c r="B56" s="233">
        <v>154724.4688</v>
      </c>
      <c r="C56" s="234">
        <v>168287.96609999999</v>
      </c>
      <c r="D56" s="234">
        <v>223068.7977</v>
      </c>
      <c r="E56" s="234">
        <v>170836.6833</v>
      </c>
      <c r="F56" s="234">
        <v>214612.16560000001</v>
      </c>
      <c r="G56" s="234">
        <v>146115.3806</v>
      </c>
      <c r="H56" s="234">
        <v>192413.5478</v>
      </c>
      <c r="I56" s="234">
        <v>205592.66940000001</v>
      </c>
      <c r="J56" s="228">
        <v>154540.96679999999</v>
      </c>
      <c r="K56" s="228">
        <v>132732.89600000001</v>
      </c>
      <c r="L56" s="228">
        <v>151415.6373</v>
      </c>
      <c r="M56" s="228">
        <v>151110.65839999999</v>
      </c>
      <c r="N56" s="228">
        <f t="shared" si="2"/>
        <v>2065451.8378000003</v>
      </c>
    </row>
    <row r="57" spans="1:14" x14ac:dyDescent="0.25">
      <c r="A57" s="227">
        <v>2024</v>
      </c>
      <c r="B57" s="233">
        <v>169637.1384</v>
      </c>
      <c r="C57" s="234">
        <v>140212.04569999999</v>
      </c>
      <c r="D57" s="234">
        <v>125721.59149999999</v>
      </c>
      <c r="E57" s="234">
        <v>169588.68669999999</v>
      </c>
      <c r="F57" s="234">
        <v>111048.496</v>
      </c>
      <c r="G57" s="234">
        <v>121170.2102</v>
      </c>
      <c r="H57" s="234">
        <v>94624.356700000004</v>
      </c>
      <c r="I57" s="234">
        <v>153836.3597</v>
      </c>
      <c r="J57" s="228">
        <v>129177.59760000001</v>
      </c>
      <c r="K57" s="228">
        <v>133942.04070000001</v>
      </c>
      <c r="L57" s="228">
        <v>95700</v>
      </c>
      <c r="M57" s="228">
        <v>128404</v>
      </c>
      <c r="N57" s="228">
        <f t="shared" si="2"/>
        <v>1573062.5231999999</v>
      </c>
    </row>
    <row r="58" spans="1:14" x14ac:dyDescent="0.25">
      <c r="A58" s="227">
        <v>2025</v>
      </c>
      <c r="B58" s="233">
        <v>120209</v>
      </c>
      <c r="C58" s="234">
        <v>166739.0649</v>
      </c>
      <c r="D58" s="234">
        <v>177472.04639999999</v>
      </c>
      <c r="E58" s="234">
        <v>168200</v>
      </c>
      <c r="F58" s="234">
        <v>163827.41</v>
      </c>
      <c r="G58" s="234">
        <v>140599.34049999999</v>
      </c>
      <c r="H58" s="234">
        <v>160766</v>
      </c>
      <c r="I58" s="234">
        <v>194740.9235</v>
      </c>
      <c r="J58" s="228"/>
      <c r="K58" s="228"/>
      <c r="L58" s="228"/>
      <c r="M58" s="228"/>
      <c r="N58" s="228">
        <f t="shared" si="2"/>
        <v>1292553.7853000001</v>
      </c>
    </row>
    <row r="59" spans="1:14" ht="15.75" customHeight="1" x14ac:dyDescent="0.25">
      <c r="A59" s="1059" t="s">
        <v>898</v>
      </c>
      <c r="B59" s="1059"/>
      <c r="C59" s="1059"/>
      <c r="D59" s="1059"/>
      <c r="E59" s="1059"/>
      <c r="F59" s="1059"/>
      <c r="G59" s="1059"/>
      <c r="H59" s="1059"/>
      <c r="I59" s="1059"/>
      <c r="J59" s="235"/>
      <c r="K59" s="235"/>
      <c r="L59" s="235"/>
      <c r="M59" s="235"/>
      <c r="N59" s="235"/>
    </row>
    <row r="60" spans="1:14" ht="16.5" customHeight="1" x14ac:dyDescent="0.25">
      <c r="A60" s="236" t="s">
        <v>401</v>
      </c>
      <c r="B60" s="237"/>
      <c r="C60" s="237"/>
      <c r="D60" s="237"/>
      <c r="E60" s="237"/>
      <c r="F60" s="237"/>
      <c r="G60" s="237"/>
      <c r="H60" s="237"/>
      <c r="I60" s="237"/>
      <c r="J60" s="237"/>
      <c r="K60" s="237"/>
      <c r="L60" s="237"/>
      <c r="M60" s="237"/>
      <c r="N60" s="237"/>
    </row>
  </sheetData>
  <mergeCells count="1">
    <mergeCell ref="A59:I59"/>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D5C0A-599E-47C2-BB32-BA7F37ECC387}">
  <sheetPr codeName="Hoja18">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66" customWidth="1"/>
    <col min="2" max="2" width="44.5703125" style="366" customWidth="1"/>
    <col min="3" max="3" width="20.140625" style="366" customWidth="1"/>
    <col min="4" max="4" width="26.28515625" style="366" customWidth="1"/>
    <col min="5" max="5" width="11.5703125" style="342" customWidth="1"/>
    <col min="6" max="6" width="29.42578125" style="342" customWidth="1"/>
    <col min="7" max="7" width="13.42578125" style="342" customWidth="1"/>
    <col min="8" max="11" width="11.5703125" style="342" customWidth="1"/>
    <col min="12" max="16384" width="14.42578125" style="342"/>
  </cols>
  <sheetData>
    <row r="1" spans="1:11" ht="13.5" customHeight="1" x14ac:dyDescent="0.25">
      <c r="A1" s="339" t="s">
        <v>606</v>
      </c>
      <c r="B1" s="340"/>
      <c r="C1" s="340"/>
      <c r="D1" s="340"/>
      <c r="E1" s="341"/>
      <c r="F1" s="341"/>
      <c r="G1" s="341"/>
      <c r="H1" s="341"/>
      <c r="I1" s="341"/>
      <c r="J1" s="341"/>
      <c r="K1" s="341"/>
    </row>
    <row r="2" spans="1:11" ht="15.75" x14ac:dyDescent="0.25">
      <c r="A2" s="343" t="s">
        <v>900</v>
      </c>
      <c r="B2" s="344"/>
      <c r="C2" s="345"/>
      <c r="D2" s="345"/>
      <c r="E2" s="341"/>
      <c r="I2" s="341"/>
      <c r="J2" s="341"/>
      <c r="K2" s="341"/>
    </row>
    <row r="3" spans="1:11" ht="13.5" customHeight="1" x14ac:dyDescent="0.25">
      <c r="A3" s="343"/>
      <c r="B3" s="344"/>
      <c r="C3" s="345"/>
      <c r="D3" s="345"/>
      <c r="E3" s="341"/>
      <c r="I3" s="341"/>
      <c r="J3" s="341"/>
      <c r="K3" s="341"/>
    </row>
    <row r="4" spans="1:11" ht="13.5" customHeight="1" x14ac:dyDescent="0.25">
      <c r="A4" s="346" t="s">
        <v>607</v>
      </c>
      <c r="B4" s="346" t="s">
        <v>608</v>
      </c>
      <c r="C4" s="347" t="s">
        <v>609</v>
      </c>
      <c r="D4" s="347" t="s">
        <v>230</v>
      </c>
      <c r="E4" s="341"/>
      <c r="I4" s="341"/>
      <c r="J4" s="341"/>
      <c r="K4" s="341"/>
    </row>
    <row r="5" spans="1:11" ht="13.5" customHeight="1" x14ac:dyDescent="0.25">
      <c r="A5" s="348">
        <v>447</v>
      </c>
      <c r="B5" s="348" t="s">
        <v>231</v>
      </c>
      <c r="C5" s="349">
        <v>357740.005</v>
      </c>
      <c r="D5" s="350">
        <f>C5/128521560</f>
        <v>2.7835018887103456E-3</v>
      </c>
      <c r="E5" s="353"/>
      <c r="F5" s="354"/>
      <c r="G5" s="354"/>
      <c r="I5" s="341"/>
      <c r="J5" s="341"/>
      <c r="K5" s="341"/>
    </row>
    <row r="6" spans="1:11" ht="13.5" customHeight="1" x14ac:dyDescent="0.25">
      <c r="A6" s="348">
        <v>745</v>
      </c>
      <c r="B6" s="348" t="s">
        <v>610</v>
      </c>
      <c r="C6" s="349">
        <v>1595775.3860999998</v>
      </c>
      <c r="D6" s="350">
        <f>C6/128521560</f>
        <v>1.2416402244884047E-2</v>
      </c>
      <c r="E6" s="535"/>
      <c r="F6" s="351"/>
      <c r="G6" s="352"/>
      <c r="I6" s="341"/>
      <c r="J6" s="341"/>
      <c r="K6" s="341"/>
    </row>
    <row r="7" spans="1:11" ht="13.5" customHeight="1" x14ac:dyDescent="0.25">
      <c r="A7" s="561">
        <v>132</v>
      </c>
      <c r="B7" s="561" t="s">
        <v>611</v>
      </c>
      <c r="C7" s="562">
        <v>60006.105300000003</v>
      </c>
      <c r="D7" s="563">
        <f>C7/128521560</f>
        <v>4.6689524543586309E-4</v>
      </c>
      <c r="E7" s="353"/>
      <c r="F7" s="354"/>
      <c r="G7" s="354"/>
      <c r="I7" s="341"/>
      <c r="J7" s="341"/>
      <c r="K7" s="341"/>
    </row>
    <row r="8" spans="1:11" ht="13.5" customHeight="1" x14ac:dyDescent="0.25">
      <c r="A8" s="355">
        <v>194</v>
      </c>
      <c r="B8" s="355" t="s">
        <v>612</v>
      </c>
      <c r="C8" s="353">
        <v>128336.27930000002</v>
      </c>
      <c r="D8" s="356">
        <f>C8/128521560</f>
        <v>9.9855836872817308E-4</v>
      </c>
      <c r="E8" s="353"/>
      <c r="F8" s="354"/>
      <c r="G8" s="354"/>
      <c r="I8" s="341"/>
      <c r="J8" s="341"/>
      <c r="K8" s="341"/>
    </row>
    <row r="9" spans="1:11" ht="13.5" customHeight="1" x14ac:dyDescent="0.25">
      <c r="A9" s="355">
        <v>39</v>
      </c>
      <c r="B9" s="355" t="s">
        <v>613</v>
      </c>
      <c r="C9" s="353">
        <v>139136.88260000001</v>
      </c>
      <c r="D9" s="356">
        <f>C9/128521560</f>
        <v>1.082595656324122E-3</v>
      </c>
      <c r="E9" s="353"/>
      <c r="F9" s="354"/>
      <c r="G9" s="354"/>
      <c r="I9" s="341"/>
      <c r="J9" s="341"/>
      <c r="K9" s="341"/>
    </row>
    <row r="10" spans="1:11" ht="13.5" customHeight="1" x14ac:dyDescent="0.25">
      <c r="A10" s="355">
        <v>7</v>
      </c>
      <c r="B10" s="355" t="s">
        <v>614</v>
      </c>
      <c r="C10" s="353">
        <v>4415.2618000000002</v>
      </c>
      <c r="D10" s="598">
        <f t="shared" ref="D10:D12" si="0">C10/128521560</f>
        <v>3.4354249979536511E-5</v>
      </c>
      <c r="E10" s="353"/>
      <c r="F10" s="354"/>
      <c r="G10" s="354"/>
      <c r="I10" s="341"/>
      <c r="J10" s="341"/>
      <c r="K10" s="341"/>
    </row>
    <row r="11" spans="1:11" ht="13.5" customHeight="1" x14ac:dyDescent="0.25">
      <c r="A11" s="355">
        <v>15</v>
      </c>
      <c r="B11" s="355" t="s">
        <v>615</v>
      </c>
      <c r="C11" s="353">
        <v>48084.264900000002</v>
      </c>
      <c r="D11" s="356">
        <f t="shared" si="0"/>
        <v>3.7413384104581363E-4</v>
      </c>
      <c r="E11" s="353"/>
      <c r="F11" s="354"/>
      <c r="G11" s="354"/>
      <c r="H11" s="341"/>
      <c r="I11" s="341"/>
      <c r="J11" s="341"/>
      <c r="K11" s="341"/>
    </row>
    <row r="12" spans="1:11" ht="13.5" customHeight="1" x14ac:dyDescent="0.25">
      <c r="A12" s="355">
        <v>19</v>
      </c>
      <c r="B12" s="355" t="s">
        <v>616</v>
      </c>
      <c r="C12" s="353">
        <v>13886.5059</v>
      </c>
      <c r="D12" s="356">
        <f t="shared" si="0"/>
        <v>1.0804806524290555E-4</v>
      </c>
      <c r="E12" s="353"/>
      <c r="F12" s="354"/>
      <c r="G12" s="354"/>
      <c r="H12" s="341"/>
      <c r="I12" s="341"/>
      <c r="J12" s="341"/>
      <c r="K12" s="341"/>
    </row>
    <row r="13" spans="1:11" ht="29.25" customHeight="1" x14ac:dyDescent="0.25">
      <c r="A13" s="357">
        <f>SUM(A5:A12)</f>
        <v>1598</v>
      </c>
      <c r="B13" s="358" t="s">
        <v>620</v>
      </c>
      <c r="C13" s="357">
        <f>SUM(C5:C12)</f>
        <v>2347380.6908999998</v>
      </c>
      <c r="D13" s="359">
        <f>SUM(D5:D12)</f>
        <v>1.8264489560350809E-2</v>
      </c>
      <c r="E13" s="341"/>
      <c r="F13" s="354"/>
      <c r="G13" s="354"/>
      <c r="H13" s="341"/>
      <c r="I13" s="341"/>
      <c r="J13" s="341"/>
      <c r="K13" s="341"/>
    </row>
    <row r="14" spans="1:11" ht="13.5" customHeight="1" x14ac:dyDescent="0.25">
      <c r="A14" s="360"/>
      <c r="B14" s="361"/>
      <c r="C14" s="345"/>
      <c r="D14" s="345"/>
      <c r="E14" s="341"/>
      <c r="F14" s="341"/>
      <c r="G14" s="341"/>
      <c r="H14" s="341"/>
      <c r="I14" s="341"/>
      <c r="J14" s="341"/>
      <c r="K14" s="341"/>
    </row>
    <row r="15" spans="1:11" ht="18" customHeight="1" x14ac:dyDescent="0.25">
      <c r="A15" s="1060" t="s">
        <v>901</v>
      </c>
      <c r="B15" s="1061"/>
      <c r="C15" s="1061"/>
      <c r="D15" s="1061"/>
      <c r="E15" s="341"/>
      <c r="F15" s="341"/>
      <c r="G15" s="341"/>
      <c r="H15" s="341"/>
      <c r="I15" s="341"/>
      <c r="J15" s="341"/>
      <c r="K15" s="341"/>
    </row>
    <row r="16" spans="1:11" ht="90.75" customHeight="1" x14ac:dyDescent="0.25">
      <c r="A16" s="1062" t="s">
        <v>617</v>
      </c>
      <c r="B16" s="1063"/>
      <c r="C16" s="1063"/>
      <c r="D16" s="1063"/>
      <c r="E16" s="341"/>
      <c r="F16" s="341"/>
      <c r="G16" s="341"/>
      <c r="H16" s="341"/>
      <c r="I16" s="341"/>
      <c r="J16" s="341"/>
      <c r="K16" s="341"/>
    </row>
    <row r="17" spans="1:11" ht="13.5" customHeight="1" x14ac:dyDescent="0.25">
      <c r="A17" s="360"/>
      <c r="B17" s="361"/>
      <c r="C17" s="345"/>
      <c r="D17" s="345"/>
      <c r="E17" s="341"/>
      <c r="F17" s="341"/>
      <c r="G17" s="341"/>
      <c r="H17" s="341"/>
      <c r="I17" s="341"/>
      <c r="J17" s="341"/>
      <c r="K17" s="341"/>
    </row>
    <row r="18" spans="1:11" ht="13.5" customHeight="1" x14ac:dyDescent="0.25">
      <c r="A18" s="360"/>
      <c r="B18" s="361"/>
      <c r="C18" s="345"/>
      <c r="D18" s="345"/>
      <c r="E18" s="341"/>
      <c r="F18" s="341"/>
      <c r="G18" s="341"/>
      <c r="H18" s="341"/>
      <c r="I18" s="341"/>
      <c r="J18" s="341"/>
      <c r="K18" s="341"/>
    </row>
    <row r="19" spans="1:11" ht="13.5" customHeight="1" x14ac:dyDescent="0.25">
      <c r="A19" s="360"/>
      <c r="B19" s="361"/>
      <c r="C19" s="345"/>
      <c r="D19" s="345"/>
      <c r="E19" s="341"/>
      <c r="F19" s="341"/>
      <c r="G19" s="341"/>
      <c r="H19" s="341"/>
      <c r="I19" s="341"/>
      <c r="J19" s="341"/>
      <c r="K19" s="341"/>
    </row>
    <row r="20" spans="1:11" ht="13.5" customHeight="1" x14ac:dyDescent="0.25">
      <c r="A20" s="360"/>
      <c r="B20" s="361"/>
      <c r="C20" s="345"/>
      <c r="D20" s="345"/>
      <c r="E20" s="341"/>
      <c r="F20" s="341"/>
      <c r="G20" s="341"/>
      <c r="H20" s="341"/>
      <c r="I20" s="341"/>
      <c r="J20" s="341"/>
      <c r="K20" s="341"/>
    </row>
    <row r="21" spans="1:11" ht="13.5" customHeight="1" x14ac:dyDescent="0.25">
      <c r="A21" s="360"/>
      <c r="B21" s="361"/>
      <c r="C21" s="362"/>
      <c r="D21" s="345"/>
      <c r="E21" s="341"/>
      <c r="F21" s="341"/>
      <c r="G21" s="341"/>
      <c r="H21" s="341"/>
      <c r="I21" s="341"/>
      <c r="J21" s="341"/>
      <c r="K21" s="341"/>
    </row>
    <row r="22" spans="1:11" ht="13.5" customHeight="1" x14ac:dyDescent="0.25">
      <c r="A22" s="360"/>
      <c r="B22" s="361"/>
      <c r="C22" s="345"/>
      <c r="D22" s="345"/>
      <c r="E22" s="341"/>
      <c r="F22" s="341"/>
      <c r="G22" s="341"/>
      <c r="H22" s="341"/>
      <c r="I22" s="341"/>
      <c r="J22" s="341"/>
      <c r="K22" s="341"/>
    </row>
    <row r="23" spans="1:11" ht="13.5" customHeight="1" x14ac:dyDescent="0.25">
      <c r="A23" s="363"/>
      <c r="B23" s="52"/>
      <c r="C23" s="364"/>
      <c r="D23" s="364"/>
      <c r="E23" s="341"/>
      <c r="F23" s="341"/>
      <c r="G23" s="341"/>
      <c r="H23" s="341"/>
      <c r="I23" s="341"/>
      <c r="J23" s="341"/>
      <c r="K23" s="341"/>
    </row>
    <row r="24" spans="1:11" ht="13.5" customHeight="1" x14ac:dyDescent="0.25">
      <c r="A24" s="360"/>
      <c r="B24" s="361"/>
      <c r="C24" s="345"/>
      <c r="D24" s="345"/>
      <c r="E24" s="341"/>
      <c r="F24" s="341"/>
      <c r="G24" s="341"/>
      <c r="H24" s="341"/>
      <c r="I24" s="341"/>
      <c r="J24" s="341"/>
      <c r="K24" s="341"/>
    </row>
    <row r="25" spans="1:11" ht="13.5" customHeight="1" x14ac:dyDescent="0.25">
      <c r="A25" s="365"/>
      <c r="B25" s="361"/>
      <c r="C25" s="345"/>
      <c r="D25" s="345"/>
      <c r="E25" s="341"/>
      <c r="F25" s="341"/>
      <c r="G25" s="341"/>
      <c r="H25" s="341"/>
      <c r="I25" s="341"/>
      <c r="J25" s="341"/>
      <c r="K25" s="341"/>
    </row>
    <row r="26" spans="1:11" ht="13.5" customHeight="1" x14ac:dyDescent="0.25">
      <c r="A26" s="360"/>
      <c r="B26" s="361"/>
      <c r="C26" s="345"/>
      <c r="D26" s="345"/>
      <c r="E26" s="341"/>
      <c r="F26" s="341"/>
      <c r="G26" s="341"/>
      <c r="H26" s="341"/>
      <c r="I26" s="341"/>
      <c r="J26" s="341"/>
      <c r="K26" s="341"/>
    </row>
    <row r="27" spans="1:11" ht="13.5" customHeight="1" x14ac:dyDescent="0.25">
      <c r="A27" s="360"/>
      <c r="B27" s="361"/>
      <c r="C27" s="345"/>
      <c r="D27" s="345"/>
      <c r="E27" s="341"/>
      <c r="F27" s="341"/>
      <c r="G27" s="341"/>
      <c r="H27" s="341"/>
      <c r="I27" s="341"/>
      <c r="J27" s="341"/>
      <c r="K27" s="341"/>
    </row>
    <row r="28" spans="1:11" ht="13.5" customHeight="1" x14ac:dyDescent="0.25">
      <c r="A28" s="360"/>
      <c r="B28" s="361"/>
      <c r="C28" s="345"/>
      <c r="D28" s="345"/>
      <c r="E28" s="341"/>
      <c r="F28" s="341"/>
      <c r="G28" s="341"/>
      <c r="H28" s="341"/>
      <c r="I28" s="341"/>
      <c r="J28" s="341"/>
      <c r="K28" s="341"/>
    </row>
    <row r="29" spans="1:11" ht="13.5" customHeight="1" x14ac:dyDescent="0.25">
      <c r="A29" s="360"/>
      <c r="B29" s="361"/>
      <c r="C29" s="345"/>
      <c r="D29" s="345"/>
      <c r="E29" s="341"/>
      <c r="F29" s="341"/>
      <c r="G29" s="341"/>
      <c r="H29" s="341"/>
      <c r="I29" s="341"/>
      <c r="J29" s="341"/>
      <c r="K29" s="341"/>
    </row>
    <row r="30" spans="1:11" ht="13.5" customHeight="1" x14ac:dyDescent="0.25">
      <c r="A30" s="360"/>
      <c r="B30" s="361"/>
      <c r="C30" s="345"/>
      <c r="D30" s="345"/>
      <c r="E30" s="341"/>
      <c r="F30" s="341"/>
      <c r="G30" s="341"/>
      <c r="H30" s="341"/>
      <c r="I30" s="341"/>
      <c r="J30" s="341"/>
      <c r="K30" s="341"/>
    </row>
    <row r="31" spans="1:11" ht="13.5" customHeight="1" x14ac:dyDescent="0.25">
      <c r="A31" s="360"/>
      <c r="B31" s="361"/>
      <c r="C31" s="345"/>
      <c r="D31" s="345"/>
      <c r="E31" s="341"/>
      <c r="F31" s="341"/>
      <c r="G31" s="341"/>
      <c r="H31" s="341"/>
      <c r="I31" s="341"/>
      <c r="J31" s="341"/>
      <c r="K31" s="341"/>
    </row>
    <row r="32" spans="1:11" ht="13.5" customHeight="1" x14ac:dyDescent="0.25">
      <c r="A32" s="360"/>
      <c r="B32" s="361"/>
      <c r="C32" s="345"/>
      <c r="D32" s="345"/>
      <c r="E32" s="341"/>
      <c r="F32" s="341"/>
      <c r="G32" s="341"/>
      <c r="H32" s="341"/>
      <c r="I32" s="341"/>
      <c r="J32" s="341"/>
      <c r="K32" s="341"/>
    </row>
    <row r="33" spans="1:11" ht="13.5" customHeight="1" x14ac:dyDescent="0.25">
      <c r="A33" s="360"/>
      <c r="B33" s="361"/>
      <c r="C33" s="345"/>
      <c r="D33" s="345"/>
      <c r="E33" s="341"/>
      <c r="F33" s="341"/>
      <c r="G33" s="341"/>
      <c r="H33" s="341"/>
      <c r="I33" s="341"/>
      <c r="J33" s="341"/>
      <c r="K33" s="341"/>
    </row>
    <row r="34" spans="1:11" ht="13.5" customHeight="1" x14ac:dyDescent="0.25">
      <c r="A34" s="360"/>
      <c r="B34" s="361"/>
      <c r="C34" s="345"/>
      <c r="D34" s="345"/>
      <c r="E34" s="341"/>
      <c r="F34" s="341"/>
      <c r="G34" s="341"/>
      <c r="H34" s="341"/>
      <c r="I34" s="341"/>
      <c r="J34" s="341"/>
      <c r="K34" s="341"/>
    </row>
    <row r="35" spans="1:11" ht="13.5" customHeight="1" x14ac:dyDescent="0.25">
      <c r="A35" s="360"/>
      <c r="B35" s="361"/>
      <c r="C35" s="345"/>
      <c r="D35" s="345"/>
      <c r="E35" s="341"/>
      <c r="F35" s="341"/>
      <c r="G35" s="341"/>
      <c r="H35" s="341"/>
      <c r="I35" s="341"/>
      <c r="J35" s="341"/>
      <c r="K35" s="341"/>
    </row>
    <row r="36" spans="1:11" ht="13.5" customHeight="1" x14ac:dyDescent="0.25">
      <c r="A36" s="360"/>
      <c r="B36" s="361"/>
      <c r="C36" s="345"/>
      <c r="D36" s="345"/>
      <c r="E36" s="341"/>
      <c r="F36" s="341"/>
      <c r="G36" s="341"/>
      <c r="H36" s="341"/>
      <c r="I36" s="341"/>
      <c r="J36" s="341"/>
      <c r="K36" s="341"/>
    </row>
    <row r="37" spans="1:11" ht="13.5" customHeight="1" x14ac:dyDescent="0.25">
      <c r="A37" s="360"/>
      <c r="B37" s="361"/>
      <c r="C37" s="345"/>
      <c r="D37" s="345"/>
      <c r="E37" s="341"/>
      <c r="F37" s="341"/>
      <c r="G37" s="341"/>
      <c r="H37" s="341"/>
      <c r="I37" s="341"/>
      <c r="J37" s="341"/>
      <c r="K37" s="341"/>
    </row>
    <row r="38" spans="1:11" ht="13.5" customHeight="1" x14ac:dyDescent="0.25">
      <c r="A38" s="360"/>
      <c r="B38" s="361"/>
      <c r="C38" s="345"/>
      <c r="D38" s="345"/>
      <c r="E38" s="341"/>
      <c r="F38" s="341"/>
      <c r="G38" s="341"/>
      <c r="H38" s="341"/>
      <c r="I38" s="341"/>
      <c r="J38" s="341"/>
      <c r="K38" s="341"/>
    </row>
    <row r="39" spans="1:11" ht="13.5" customHeight="1" x14ac:dyDescent="0.25">
      <c r="A39" s="360"/>
      <c r="B39" s="361"/>
      <c r="C39" s="345"/>
      <c r="D39" s="345"/>
      <c r="E39" s="341"/>
      <c r="F39" s="341"/>
      <c r="G39" s="341"/>
      <c r="H39" s="341"/>
      <c r="I39" s="341"/>
      <c r="J39" s="341"/>
      <c r="K39" s="341"/>
    </row>
    <row r="40" spans="1:11" ht="13.5" customHeight="1" x14ac:dyDescent="0.25">
      <c r="A40" s="360"/>
      <c r="B40" s="361"/>
      <c r="C40" s="345"/>
      <c r="D40" s="345"/>
      <c r="E40" s="341"/>
      <c r="F40" s="341"/>
      <c r="G40" s="341"/>
      <c r="H40" s="341"/>
      <c r="I40" s="341"/>
      <c r="J40" s="341"/>
      <c r="K40" s="341"/>
    </row>
    <row r="41" spans="1:11" ht="13.5" customHeight="1" x14ac:dyDescent="0.25">
      <c r="A41" s="360"/>
      <c r="B41" s="361"/>
      <c r="C41" s="345"/>
      <c r="D41" s="345"/>
      <c r="E41" s="341"/>
      <c r="F41" s="341"/>
      <c r="G41" s="341"/>
      <c r="H41" s="341"/>
      <c r="I41" s="341"/>
      <c r="J41" s="341"/>
      <c r="K41" s="341"/>
    </row>
    <row r="42" spans="1:11" ht="13.5" customHeight="1" x14ac:dyDescent="0.25">
      <c r="A42" s="360"/>
      <c r="B42" s="361"/>
      <c r="C42" s="345"/>
      <c r="D42" s="345"/>
      <c r="E42" s="341"/>
      <c r="F42" s="341"/>
      <c r="G42" s="341"/>
      <c r="H42" s="341"/>
      <c r="I42" s="341"/>
      <c r="J42" s="341"/>
      <c r="K42" s="341"/>
    </row>
    <row r="43" spans="1:11" ht="13.5" customHeight="1" x14ac:dyDescent="0.25">
      <c r="A43" s="360"/>
      <c r="B43" s="361"/>
      <c r="C43" s="345"/>
      <c r="D43" s="345"/>
      <c r="E43" s="341"/>
      <c r="F43" s="341"/>
      <c r="G43" s="341"/>
      <c r="H43" s="341"/>
      <c r="I43" s="341"/>
      <c r="J43" s="341"/>
      <c r="K43" s="341"/>
    </row>
    <row r="44" spans="1:11" ht="13.5" customHeight="1" x14ac:dyDescent="0.25">
      <c r="A44" s="360"/>
      <c r="B44" s="361"/>
      <c r="C44" s="345"/>
      <c r="D44" s="345"/>
      <c r="E44" s="341"/>
      <c r="F44" s="341"/>
      <c r="G44" s="341"/>
      <c r="H44" s="341"/>
      <c r="I44" s="341"/>
      <c r="J44" s="341"/>
      <c r="K44" s="341"/>
    </row>
    <row r="45" spans="1:11" ht="13.5" customHeight="1" x14ac:dyDescent="0.25">
      <c r="A45" s="360"/>
      <c r="B45" s="361"/>
      <c r="C45" s="345"/>
      <c r="D45" s="345"/>
      <c r="E45" s="341"/>
      <c r="F45" s="341"/>
      <c r="G45" s="341"/>
      <c r="H45" s="341"/>
      <c r="I45" s="341"/>
      <c r="J45" s="341"/>
      <c r="K45" s="341"/>
    </row>
    <row r="46" spans="1:11" ht="13.5" customHeight="1" x14ac:dyDescent="0.25">
      <c r="A46" s="360"/>
      <c r="B46" s="361"/>
      <c r="C46" s="345"/>
      <c r="D46" s="345"/>
      <c r="E46" s="341"/>
      <c r="F46" s="341"/>
      <c r="G46" s="341"/>
      <c r="H46" s="341"/>
      <c r="I46" s="341"/>
      <c r="J46" s="341"/>
      <c r="K46" s="341"/>
    </row>
    <row r="47" spans="1:11" ht="13.5" customHeight="1" x14ac:dyDescent="0.25">
      <c r="A47" s="360"/>
      <c r="B47" s="361"/>
      <c r="C47" s="345"/>
      <c r="D47" s="345"/>
      <c r="E47" s="341"/>
      <c r="F47" s="341"/>
      <c r="G47" s="341"/>
      <c r="H47" s="341"/>
      <c r="I47" s="341"/>
      <c r="J47" s="341"/>
      <c r="K47" s="341"/>
    </row>
    <row r="48" spans="1:11" ht="13.5" customHeight="1" x14ac:dyDescent="0.25">
      <c r="A48" s="360"/>
      <c r="B48" s="361"/>
      <c r="C48" s="345"/>
      <c r="D48" s="345"/>
      <c r="E48" s="341"/>
      <c r="F48" s="341"/>
      <c r="G48" s="341"/>
      <c r="H48" s="341"/>
      <c r="I48" s="341"/>
      <c r="J48" s="341"/>
      <c r="K48" s="341"/>
    </row>
    <row r="49" spans="1:11" ht="13.5" customHeight="1" x14ac:dyDescent="0.25">
      <c r="A49" s="360"/>
      <c r="B49" s="361"/>
      <c r="C49" s="345"/>
      <c r="D49" s="345"/>
      <c r="E49" s="341"/>
      <c r="F49" s="341"/>
      <c r="G49" s="341"/>
      <c r="H49" s="341"/>
      <c r="I49" s="341"/>
      <c r="J49" s="341"/>
      <c r="K49" s="341"/>
    </row>
    <row r="50" spans="1:11" ht="13.5" customHeight="1" x14ac:dyDescent="0.25">
      <c r="A50" s="360"/>
      <c r="B50" s="361"/>
      <c r="C50" s="345"/>
      <c r="D50" s="345"/>
      <c r="E50" s="341"/>
      <c r="F50" s="341"/>
      <c r="G50" s="341"/>
      <c r="H50" s="341"/>
      <c r="I50" s="341"/>
      <c r="J50" s="341"/>
      <c r="K50" s="341"/>
    </row>
    <row r="51" spans="1:11" ht="13.5" customHeight="1" x14ac:dyDescent="0.25">
      <c r="A51" s="360"/>
      <c r="B51" s="361"/>
      <c r="C51" s="345"/>
      <c r="D51" s="345"/>
      <c r="E51" s="341"/>
      <c r="F51" s="341"/>
      <c r="G51" s="341"/>
      <c r="H51" s="341"/>
      <c r="I51" s="341"/>
      <c r="J51" s="341"/>
      <c r="K51" s="341"/>
    </row>
    <row r="52" spans="1:11" ht="13.5" customHeight="1" x14ac:dyDescent="0.25">
      <c r="A52" s="360"/>
      <c r="B52" s="361"/>
      <c r="C52" s="345"/>
      <c r="D52" s="345"/>
      <c r="E52" s="341"/>
      <c r="F52" s="341"/>
      <c r="G52" s="341"/>
      <c r="H52" s="341"/>
      <c r="I52" s="341"/>
      <c r="J52" s="341"/>
      <c r="K52" s="341"/>
    </row>
    <row r="53" spans="1:11" ht="13.5" customHeight="1" x14ac:dyDescent="0.25">
      <c r="A53" s="360"/>
      <c r="B53" s="361"/>
      <c r="C53" s="345"/>
      <c r="D53" s="345"/>
      <c r="E53" s="341"/>
      <c r="F53" s="341"/>
      <c r="G53" s="341"/>
      <c r="H53" s="341"/>
      <c r="I53" s="341"/>
      <c r="J53" s="341"/>
      <c r="K53" s="341"/>
    </row>
    <row r="54" spans="1:11" ht="13.5" customHeight="1" x14ac:dyDescent="0.25">
      <c r="A54" s="360"/>
      <c r="B54" s="361"/>
      <c r="C54" s="345"/>
      <c r="D54" s="345"/>
      <c r="E54" s="341"/>
      <c r="F54" s="341"/>
      <c r="G54" s="341"/>
      <c r="H54" s="341"/>
      <c r="I54" s="341"/>
      <c r="J54" s="341"/>
      <c r="K54" s="341"/>
    </row>
    <row r="55" spans="1:11" ht="13.5" customHeight="1" x14ac:dyDescent="0.25">
      <c r="A55" s="360"/>
      <c r="B55" s="361"/>
      <c r="C55" s="345"/>
      <c r="D55" s="345"/>
      <c r="E55" s="341"/>
      <c r="F55" s="341"/>
      <c r="G55" s="341"/>
      <c r="H55" s="341"/>
      <c r="I55" s="341"/>
      <c r="J55" s="341"/>
      <c r="K55" s="341"/>
    </row>
    <row r="56" spans="1:11" ht="13.5" customHeight="1" x14ac:dyDescent="0.25">
      <c r="A56" s="360"/>
      <c r="B56" s="361"/>
      <c r="C56" s="345"/>
      <c r="D56" s="345"/>
      <c r="E56" s="341"/>
      <c r="F56" s="341"/>
      <c r="G56" s="341"/>
      <c r="H56" s="341"/>
      <c r="I56" s="341"/>
      <c r="J56" s="341"/>
      <c r="K56" s="341"/>
    </row>
    <row r="57" spans="1:11" ht="13.5" customHeight="1" x14ac:dyDescent="0.25">
      <c r="A57" s="360"/>
      <c r="B57" s="361"/>
      <c r="C57" s="345"/>
      <c r="D57" s="345"/>
      <c r="E57" s="341"/>
      <c r="F57" s="341"/>
      <c r="G57" s="341"/>
      <c r="H57" s="341"/>
      <c r="I57" s="341"/>
      <c r="J57" s="341"/>
      <c r="K57" s="341"/>
    </row>
    <row r="58" spans="1:11" ht="13.5" customHeight="1" x14ac:dyDescent="0.25">
      <c r="A58" s="360"/>
      <c r="B58" s="361"/>
      <c r="C58" s="345"/>
      <c r="D58" s="345"/>
      <c r="E58" s="341"/>
      <c r="F58" s="341"/>
      <c r="G58" s="341"/>
      <c r="H58" s="341"/>
      <c r="I58" s="341"/>
      <c r="J58" s="341"/>
      <c r="K58" s="341"/>
    </row>
    <row r="59" spans="1:11" ht="13.5" customHeight="1" x14ac:dyDescent="0.25">
      <c r="A59" s="360"/>
      <c r="B59" s="361"/>
      <c r="C59" s="345"/>
      <c r="D59" s="345"/>
      <c r="E59" s="341"/>
      <c r="F59" s="341"/>
      <c r="G59" s="341"/>
      <c r="H59" s="341"/>
      <c r="I59" s="341"/>
      <c r="J59" s="341"/>
      <c r="K59" s="341"/>
    </row>
    <row r="60" spans="1:11" ht="13.5" customHeight="1" x14ac:dyDescent="0.25">
      <c r="A60" s="360"/>
      <c r="B60" s="361"/>
      <c r="C60" s="345"/>
      <c r="D60" s="345"/>
      <c r="E60" s="341"/>
      <c r="F60" s="341"/>
      <c r="G60" s="341"/>
      <c r="H60" s="341"/>
      <c r="I60" s="341"/>
      <c r="J60" s="341"/>
      <c r="K60" s="341"/>
    </row>
    <row r="61" spans="1:11" ht="13.5" customHeight="1" x14ac:dyDescent="0.25">
      <c r="A61" s="360"/>
      <c r="B61" s="361"/>
      <c r="C61" s="345"/>
      <c r="D61" s="345"/>
      <c r="E61" s="341"/>
      <c r="F61" s="341"/>
      <c r="G61" s="341"/>
      <c r="H61" s="341"/>
      <c r="I61" s="341"/>
      <c r="J61" s="341"/>
      <c r="K61" s="341"/>
    </row>
    <row r="62" spans="1:11" ht="13.5" customHeight="1" x14ac:dyDescent="0.25">
      <c r="A62" s="360"/>
      <c r="B62" s="361"/>
      <c r="C62" s="345"/>
      <c r="D62" s="345"/>
      <c r="E62" s="341"/>
      <c r="F62" s="341"/>
      <c r="G62" s="341"/>
      <c r="H62" s="341"/>
      <c r="I62" s="341"/>
      <c r="J62" s="341"/>
      <c r="K62" s="341"/>
    </row>
    <row r="63" spans="1:11" ht="13.5" customHeight="1" x14ac:dyDescent="0.25">
      <c r="A63" s="360"/>
      <c r="B63" s="361"/>
      <c r="C63" s="345"/>
      <c r="D63" s="345"/>
      <c r="E63" s="341"/>
      <c r="F63" s="341"/>
      <c r="G63" s="341"/>
      <c r="H63" s="341"/>
      <c r="I63" s="341"/>
      <c r="J63" s="341"/>
      <c r="K63" s="341"/>
    </row>
    <row r="64" spans="1:11" ht="13.5" customHeight="1" x14ac:dyDescent="0.25">
      <c r="A64" s="360"/>
      <c r="B64" s="361"/>
      <c r="C64" s="345"/>
      <c r="D64" s="345"/>
      <c r="E64" s="341"/>
      <c r="F64" s="341"/>
      <c r="G64" s="341"/>
      <c r="H64" s="341"/>
      <c r="I64" s="341"/>
      <c r="J64" s="341"/>
      <c r="K64" s="341"/>
    </row>
    <row r="65" spans="1:11" ht="13.5" customHeight="1" x14ac:dyDescent="0.25">
      <c r="A65" s="360"/>
      <c r="B65" s="361"/>
      <c r="C65" s="345"/>
      <c r="D65" s="345"/>
      <c r="E65" s="341"/>
      <c r="F65" s="341"/>
      <c r="G65" s="341"/>
      <c r="H65" s="341"/>
      <c r="I65" s="341"/>
      <c r="J65" s="341"/>
      <c r="K65" s="341"/>
    </row>
    <row r="66" spans="1:11" ht="13.5" customHeight="1" x14ac:dyDescent="0.25">
      <c r="A66" s="360"/>
      <c r="B66" s="361"/>
      <c r="C66" s="345"/>
      <c r="D66" s="345"/>
      <c r="E66" s="341"/>
      <c r="F66" s="341"/>
      <c r="G66" s="341"/>
      <c r="H66" s="341"/>
      <c r="I66" s="341"/>
      <c r="J66" s="341"/>
      <c r="K66" s="341"/>
    </row>
    <row r="67" spans="1:11" ht="13.5" customHeight="1" x14ac:dyDescent="0.25">
      <c r="A67" s="360"/>
      <c r="B67" s="361"/>
      <c r="C67" s="345"/>
      <c r="D67" s="345"/>
      <c r="E67" s="341"/>
      <c r="F67" s="341"/>
      <c r="G67" s="341"/>
      <c r="H67" s="341"/>
      <c r="I67" s="341"/>
      <c r="J67" s="341"/>
      <c r="K67" s="341"/>
    </row>
    <row r="68" spans="1:11" ht="13.5" customHeight="1" x14ac:dyDescent="0.25">
      <c r="A68" s="360"/>
      <c r="B68" s="361"/>
      <c r="C68" s="345"/>
      <c r="D68" s="345"/>
      <c r="E68" s="341"/>
      <c r="F68" s="341"/>
      <c r="G68" s="341"/>
      <c r="H68" s="341"/>
      <c r="I68" s="341"/>
      <c r="J68" s="341"/>
      <c r="K68" s="341"/>
    </row>
    <row r="69" spans="1:11" ht="13.5" customHeight="1" x14ac:dyDescent="0.25">
      <c r="A69" s="360"/>
      <c r="B69" s="361"/>
      <c r="C69" s="345"/>
      <c r="D69" s="345"/>
      <c r="E69" s="341"/>
      <c r="F69" s="341"/>
      <c r="G69" s="341"/>
      <c r="H69" s="341"/>
      <c r="I69" s="341"/>
      <c r="J69" s="341"/>
      <c r="K69" s="341"/>
    </row>
    <row r="70" spans="1:11" ht="13.5" customHeight="1" x14ac:dyDescent="0.25">
      <c r="A70" s="360"/>
      <c r="B70" s="361"/>
      <c r="C70" s="345"/>
      <c r="D70" s="345"/>
      <c r="E70" s="341"/>
      <c r="F70" s="341"/>
      <c r="G70" s="341"/>
      <c r="H70" s="341"/>
      <c r="I70" s="341"/>
      <c r="J70" s="341"/>
      <c r="K70" s="341"/>
    </row>
    <row r="71" spans="1:11" ht="13.5" customHeight="1" x14ac:dyDescent="0.25">
      <c r="A71" s="360"/>
      <c r="B71" s="361"/>
      <c r="C71" s="345"/>
      <c r="D71" s="345"/>
      <c r="E71" s="341"/>
      <c r="F71" s="341"/>
      <c r="G71" s="341"/>
      <c r="H71" s="341"/>
      <c r="I71" s="341"/>
      <c r="J71" s="341"/>
      <c r="K71" s="341"/>
    </row>
    <row r="72" spans="1:11" ht="13.5" customHeight="1" x14ac:dyDescent="0.25">
      <c r="A72" s="360"/>
      <c r="B72" s="361"/>
      <c r="C72" s="345"/>
      <c r="D72" s="345"/>
      <c r="E72" s="341"/>
      <c r="F72" s="341"/>
      <c r="G72" s="341"/>
      <c r="H72" s="341"/>
      <c r="I72" s="341"/>
      <c r="J72" s="341"/>
      <c r="K72" s="341"/>
    </row>
    <row r="73" spans="1:11" ht="13.5" customHeight="1" x14ac:dyDescent="0.25">
      <c r="A73" s="360"/>
      <c r="B73" s="361"/>
      <c r="C73" s="345"/>
      <c r="D73" s="345"/>
      <c r="E73" s="341"/>
      <c r="F73" s="341"/>
      <c r="G73" s="341"/>
      <c r="H73" s="341"/>
      <c r="I73" s="341"/>
      <c r="J73" s="341"/>
      <c r="K73" s="341"/>
    </row>
    <row r="74" spans="1:11" ht="13.5" customHeight="1" x14ac:dyDescent="0.25">
      <c r="A74" s="360"/>
      <c r="B74" s="361"/>
      <c r="C74" s="345"/>
      <c r="D74" s="345"/>
      <c r="E74" s="341"/>
      <c r="F74" s="341"/>
      <c r="G74" s="341"/>
      <c r="H74" s="341"/>
      <c r="I74" s="341"/>
      <c r="J74" s="341"/>
      <c r="K74" s="341"/>
    </row>
    <row r="75" spans="1:11" ht="13.5" customHeight="1" x14ac:dyDescent="0.25">
      <c r="A75" s="360"/>
      <c r="B75" s="361"/>
      <c r="C75" s="345"/>
      <c r="D75" s="345"/>
      <c r="E75" s="341"/>
      <c r="F75" s="341"/>
      <c r="G75" s="341"/>
      <c r="H75" s="341"/>
      <c r="I75" s="341"/>
      <c r="J75" s="341"/>
      <c r="K75" s="341"/>
    </row>
    <row r="76" spans="1:11" ht="13.5" customHeight="1" x14ac:dyDescent="0.25">
      <c r="A76" s="360"/>
      <c r="B76" s="361"/>
      <c r="C76" s="345"/>
      <c r="D76" s="345"/>
      <c r="E76" s="341"/>
      <c r="F76" s="341"/>
      <c r="G76" s="341"/>
      <c r="H76" s="341"/>
      <c r="I76" s="341"/>
      <c r="J76" s="341"/>
      <c r="K76" s="341"/>
    </row>
    <row r="77" spans="1:11" ht="13.5" customHeight="1" x14ac:dyDescent="0.25">
      <c r="A77" s="360"/>
      <c r="B77" s="361"/>
      <c r="C77" s="345"/>
      <c r="D77" s="345"/>
      <c r="E77" s="341"/>
      <c r="F77" s="341"/>
      <c r="G77" s="341"/>
      <c r="H77" s="341"/>
      <c r="I77" s="341"/>
      <c r="J77" s="341"/>
      <c r="K77" s="341"/>
    </row>
    <row r="78" spans="1:11" ht="13.5" customHeight="1" x14ac:dyDescent="0.25">
      <c r="A78" s="360"/>
      <c r="B78" s="361"/>
      <c r="C78" s="345"/>
      <c r="D78" s="345"/>
      <c r="E78" s="341"/>
      <c r="F78" s="341"/>
      <c r="G78" s="341"/>
      <c r="H78" s="341"/>
      <c r="I78" s="341"/>
      <c r="J78" s="341"/>
      <c r="K78" s="341"/>
    </row>
    <row r="79" spans="1:11" ht="13.5" customHeight="1" x14ac:dyDescent="0.25">
      <c r="A79" s="360"/>
      <c r="B79" s="361"/>
      <c r="C79" s="345"/>
      <c r="D79" s="345"/>
      <c r="E79" s="341"/>
      <c r="F79" s="341"/>
      <c r="G79" s="341"/>
      <c r="H79" s="341"/>
      <c r="I79" s="341"/>
      <c r="J79" s="341"/>
      <c r="K79" s="341"/>
    </row>
    <row r="80" spans="1:11" ht="13.5" customHeight="1" x14ac:dyDescent="0.25">
      <c r="A80" s="360"/>
      <c r="B80" s="361"/>
      <c r="C80" s="345"/>
      <c r="D80" s="345"/>
      <c r="E80" s="341"/>
      <c r="F80" s="341"/>
      <c r="G80" s="341"/>
      <c r="H80" s="341"/>
      <c r="I80" s="341"/>
      <c r="J80" s="341"/>
      <c r="K80" s="341"/>
    </row>
    <row r="81" spans="1:11" ht="13.5" customHeight="1" x14ac:dyDescent="0.25">
      <c r="A81" s="360"/>
      <c r="B81" s="361"/>
      <c r="C81" s="345"/>
      <c r="D81" s="345"/>
      <c r="E81" s="341"/>
      <c r="F81" s="341"/>
      <c r="G81" s="341"/>
      <c r="H81" s="341"/>
      <c r="I81" s="341"/>
      <c r="J81" s="341"/>
      <c r="K81" s="341"/>
    </row>
    <row r="82" spans="1:11" ht="13.5" customHeight="1" x14ac:dyDescent="0.25">
      <c r="A82" s="360"/>
      <c r="B82" s="361"/>
      <c r="C82" s="345"/>
      <c r="D82" s="345"/>
      <c r="E82" s="341"/>
      <c r="F82" s="341"/>
      <c r="G82" s="341"/>
      <c r="H82" s="341"/>
      <c r="I82" s="341"/>
      <c r="J82" s="341"/>
      <c r="K82" s="341"/>
    </row>
    <row r="83" spans="1:11" ht="13.5" customHeight="1" x14ac:dyDescent="0.25">
      <c r="A83" s="360"/>
      <c r="B83" s="361"/>
      <c r="C83" s="345"/>
      <c r="D83" s="345"/>
      <c r="E83" s="341"/>
      <c r="F83" s="341"/>
      <c r="G83" s="341"/>
      <c r="H83" s="341"/>
      <c r="I83" s="341"/>
      <c r="J83" s="341"/>
      <c r="K83" s="341"/>
    </row>
    <row r="84" spans="1:11" ht="13.5" customHeight="1" x14ac:dyDescent="0.25">
      <c r="A84" s="360"/>
      <c r="B84" s="361"/>
      <c r="C84" s="345"/>
      <c r="D84" s="345"/>
      <c r="E84" s="341"/>
      <c r="F84" s="341"/>
      <c r="G84" s="341"/>
      <c r="H84" s="341"/>
      <c r="I84" s="341"/>
      <c r="J84" s="341"/>
      <c r="K84" s="341"/>
    </row>
    <row r="85" spans="1:11" ht="13.5" customHeight="1" x14ac:dyDescent="0.25">
      <c r="A85" s="360"/>
      <c r="B85" s="361"/>
      <c r="C85" s="345"/>
      <c r="D85" s="345"/>
      <c r="E85" s="341"/>
      <c r="F85" s="341"/>
      <c r="G85" s="341"/>
      <c r="H85" s="341"/>
      <c r="I85" s="341"/>
      <c r="J85" s="341"/>
      <c r="K85" s="341"/>
    </row>
  </sheetData>
  <mergeCells count="2">
    <mergeCell ref="A15:D15"/>
    <mergeCell ref="A16:D16"/>
  </mergeCells>
  <pageMargins left="0.7" right="0.7" top="0.75" bottom="0.75" header="0.3" footer="0.3"/>
  <pageSetup paperSize="9" scale="84" orientation="portrait" r:id="rId1"/>
  <colBreaks count="1" manualBreakCount="1">
    <brk id="4"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6BE6-7747-4953-AA09-06FB0C98BD7C}">
  <sheetPr codeName="Hoja19">
    <tabColor rgb="FF002060"/>
  </sheetPr>
  <dimension ref="A1:H28"/>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8" t="s">
        <v>347</v>
      </c>
    </row>
    <row r="2" spans="1:7" ht="13.5" customHeight="1" x14ac:dyDescent="0.25">
      <c r="A2" s="239" t="s">
        <v>899</v>
      </c>
    </row>
    <row r="3" spans="1:7" ht="13.5" customHeight="1" x14ac:dyDescent="0.2">
      <c r="A3" s="240"/>
    </row>
    <row r="4" spans="1:7" ht="13.5" customHeight="1" x14ac:dyDescent="0.2">
      <c r="A4" s="241" t="s">
        <v>348</v>
      </c>
      <c r="B4" s="241" t="s">
        <v>349</v>
      </c>
      <c r="C4" s="241" t="s">
        <v>0</v>
      </c>
      <c r="D4" s="241" t="s">
        <v>350</v>
      </c>
      <c r="E4" s="242" t="s">
        <v>230</v>
      </c>
    </row>
    <row r="5" spans="1:7" ht="13.5" customHeight="1" x14ac:dyDescent="0.2">
      <c r="A5" s="243">
        <v>1</v>
      </c>
      <c r="B5" s="244" t="s">
        <v>799</v>
      </c>
      <c r="C5" s="552">
        <v>28</v>
      </c>
      <c r="D5" s="553">
        <v>10731228.036699999</v>
      </c>
      <c r="E5" s="245">
        <f>+D5/$E$25*100</f>
        <v>8.3497492846336439</v>
      </c>
      <c r="F5" s="246"/>
      <c r="G5" s="247"/>
    </row>
    <row r="6" spans="1:7" ht="13.5" customHeight="1" x14ac:dyDescent="0.2">
      <c r="A6" s="248">
        <v>2</v>
      </c>
      <c r="B6" s="249" t="s">
        <v>800</v>
      </c>
      <c r="C6" s="554">
        <v>22</v>
      </c>
      <c r="D6" s="555">
        <v>8420289.8250000011</v>
      </c>
      <c r="E6" s="245">
        <f t="shared" ref="E6:E22" si="0">+D6/$E$25*100</f>
        <v>6.5516554771043873</v>
      </c>
      <c r="F6" s="246"/>
      <c r="G6" s="247"/>
    </row>
    <row r="7" spans="1:7" ht="13.5" customHeight="1" x14ac:dyDescent="0.2">
      <c r="A7" s="248">
        <v>3</v>
      </c>
      <c r="B7" s="249" t="s">
        <v>801</v>
      </c>
      <c r="C7" s="552">
        <v>1038</v>
      </c>
      <c r="D7" s="556">
        <v>7610773.5739000048</v>
      </c>
      <c r="E7" s="245">
        <f t="shared" si="0"/>
        <v>5.9217874214256385</v>
      </c>
      <c r="F7" s="246"/>
      <c r="G7" s="247"/>
    </row>
    <row r="8" spans="1:7" ht="13.5" customHeight="1" x14ac:dyDescent="0.2">
      <c r="A8" s="248">
        <v>4</v>
      </c>
      <c r="B8" s="250" t="s">
        <v>351</v>
      </c>
      <c r="C8" s="552">
        <v>14</v>
      </c>
      <c r="D8" s="553">
        <v>6951686.2819999987</v>
      </c>
      <c r="E8" s="245">
        <f t="shared" si="0"/>
        <v>5.408965065472283</v>
      </c>
      <c r="F8" s="246"/>
      <c r="G8" s="247"/>
    </row>
    <row r="9" spans="1:7" ht="13.5" customHeight="1" x14ac:dyDescent="0.2">
      <c r="A9" s="248">
        <v>5</v>
      </c>
      <c r="B9" s="251" t="s">
        <v>802</v>
      </c>
      <c r="C9" s="557">
        <v>188</v>
      </c>
      <c r="D9" s="555">
        <v>4956062.3039999995</v>
      </c>
      <c r="E9" s="245">
        <f t="shared" si="0"/>
        <v>3.8562108209704267</v>
      </c>
      <c r="F9" s="246"/>
      <c r="G9" s="247"/>
    </row>
    <row r="10" spans="1:7" ht="13.5" customHeight="1" x14ac:dyDescent="0.2">
      <c r="A10" s="248">
        <v>6</v>
      </c>
      <c r="B10" s="250" t="s">
        <v>516</v>
      </c>
      <c r="C10" s="552">
        <v>11</v>
      </c>
      <c r="D10" s="558">
        <v>3596700.7760000001</v>
      </c>
      <c r="E10" s="245">
        <f t="shared" si="0"/>
        <v>2.7985193892760094</v>
      </c>
      <c r="F10" s="246"/>
      <c r="G10" s="247"/>
    </row>
    <row r="11" spans="1:7" ht="13.5" customHeight="1" x14ac:dyDescent="0.2">
      <c r="A11" s="248">
        <v>7</v>
      </c>
      <c r="B11" s="251" t="s">
        <v>803</v>
      </c>
      <c r="C11" s="552">
        <v>62</v>
      </c>
      <c r="D11" s="553">
        <v>3428718.2740000011</v>
      </c>
      <c r="E11" s="245">
        <f t="shared" si="0"/>
        <v>2.6678156365360031</v>
      </c>
      <c r="F11" s="246"/>
      <c r="G11" s="247"/>
    </row>
    <row r="12" spans="1:7" ht="13.5" customHeight="1" x14ac:dyDescent="0.2">
      <c r="A12" s="248">
        <v>8</v>
      </c>
      <c r="B12" s="251" t="s">
        <v>804</v>
      </c>
      <c r="C12" s="552">
        <v>6</v>
      </c>
      <c r="D12" s="553">
        <v>3344839.0792999999</v>
      </c>
      <c r="E12" s="245">
        <f t="shared" si="0"/>
        <v>2.6025509488835956</v>
      </c>
      <c r="F12" s="246"/>
      <c r="G12" s="247"/>
    </row>
    <row r="13" spans="1:7" ht="13.5" customHeight="1" x14ac:dyDescent="0.2">
      <c r="A13" s="248">
        <v>9</v>
      </c>
      <c r="B13" s="250" t="s">
        <v>805</v>
      </c>
      <c r="C13" s="557">
        <v>10293</v>
      </c>
      <c r="D13" s="555">
        <v>1817087.0155979355</v>
      </c>
      <c r="E13" s="245">
        <f t="shared" si="0"/>
        <v>1.4138382817621693</v>
      </c>
      <c r="F13" s="246"/>
      <c r="G13" s="247"/>
    </row>
    <row r="14" spans="1:7" ht="13.5" customHeight="1" x14ac:dyDescent="0.2">
      <c r="A14" s="248">
        <v>10</v>
      </c>
      <c r="B14" s="250" t="s">
        <v>352</v>
      </c>
      <c r="C14" s="552">
        <v>2</v>
      </c>
      <c r="D14" s="553">
        <v>1324262.5959999999</v>
      </c>
      <c r="E14" s="245">
        <f t="shared" si="0"/>
        <v>1.0303816698147765</v>
      </c>
      <c r="F14" s="246"/>
      <c r="G14" s="247"/>
    </row>
    <row r="15" spans="1:7" ht="13.5" customHeight="1" x14ac:dyDescent="0.2">
      <c r="A15" s="248">
        <v>11</v>
      </c>
      <c r="B15" s="250" t="s">
        <v>806</v>
      </c>
      <c r="C15" s="552">
        <v>207</v>
      </c>
      <c r="D15" s="553">
        <v>536876.87499999977</v>
      </c>
      <c r="E15" s="245">
        <f t="shared" si="0"/>
        <v>0.41773292745590684</v>
      </c>
      <c r="F15" s="246"/>
      <c r="G15" s="247"/>
    </row>
    <row r="16" spans="1:7" ht="13.5" customHeight="1" x14ac:dyDescent="0.2">
      <c r="A16" s="248">
        <v>12</v>
      </c>
      <c r="B16" s="250" t="s">
        <v>807</v>
      </c>
      <c r="C16" s="552">
        <v>45</v>
      </c>
      <c r="D16" s="553">
        <v>378200</v>
      </c>
      <c r="E16" s="245">
        <f t="shared" si="0"/>
        <v>0.29426969296046512</v>
      </c>
      <c r="F16" s="246"/>
      <c r="G16" s="247"/>
    </row>
    <row r="17" spans="1:8" ht="13.5" customHeight="1" x14ac:dyDescent="0.2">
      <c r="A17" s="248">
        <v>13</v>
      </c>
      <c r="B17" s="250" t="s">
        <v>354</v>
      </c>
      <c r="C17" s="552">
        <v>83</v>
      </c>
      <c r="D17" s="556">
        <v>107814.91189999998</v>
      </c>
      <c r="E17" s="245">
        <f t="shared" si="0"/>
        <v>8.3888580172851918E-2</v>
      </c>
      <c r="F17" s="246"/>
      <c r="G17" s="247"/>
    </row>
    <row r="18" spans="1:8" ht="13.5" customHeight="1" x14ac:dyDescent="0.2">
      <c r="A18" s="248">
        <v>14</v>
      </c>
      <c r="B18" s="250" t="s">
        <v>353</v>
      </c>
      <c r="C18" s="552">
        <v>6</v>
      </c>
      <c r="D18" s="553">
        <v>108444.0883</v>
      </c>
      <c r="E18" s="245">
        <f t="shared" si="0"/>
        <v>8.4378129474930119E-2</v>
      </c>
      <c r="F18" s="246"/>
      <c r="G18" s="247"/>
    </row>
    <row r="19" spans="1:8" ht="13.5" customHeight="1" x14ac:dyDescent="0.2">
      <c r="A19" s="248">
        <v>15</v>
      </c>
      <c r="B19" s="252" t="s">
        <v>356</v>
      </c>
      <c r="C19" s="552">
        <v>3</v>
      </c>
      <c r="D19" s="556">
        <v>22324.190500000001</v>
      </c>
      <c r="E19" s="245">
        <f t="shared" si="0"/>
        <v>1.7369996520428168E-2</v>
      </c>
      <c r="F19" s="246"/>
      <c r="G19" s="247"/>
    </row>
    <row r="20" spans="1:8" ht="13.5" customHeight="1" x14ac:dyDescent="0.2">
      <c r="A20" s="248">
        <v>16</v>
      </c>
      <c r="B20" s="252" t="s">
        <v>355</v>
      </c>
      <c r="C20" s="552">
        <v>156</v>
      </c>
      <c r="D20" s="556">
        <v>20941.576999999997</v>
      </c>
      <c r="E20" s="245">
        <f t="shared" si="0"/>
        <v>1.6294213204383762E-2</v>
      </c>
      <c r="F20" s="246"/>
      <c r="G20" s="247"/>
    </row>
    <row r="21" spans="1:8" ht="13.5" customHeight="1" x14ac:dyDescent="0.2">
      <c r="A21" s="248">
        <v>17</v>
      </c>
      <c r="B21" s="252" t="s">
        <v>794</v>
      </c>
      <c r="C21" s="552">
        <v>2</v>
      </c>
      <c r="D21" s="556">
        <v>5191.6973999999991</v>
      </c>
      <c r="E21" s="245">
        <f t="shared" si="0"/>
        <v>4.039553674885365E-3</v>
      </c>
      <c r="F21" s="246"/>
      <c r="G21" s="247"/>
    </row>
    <row r="22" spans="1:8" ht="31.5" customHeight="1" x14ac:dyDescent="0.25">
      <c r="A22" s="248">
        <v>18</v>
      </c>
      <c r="B22" s="252" t="s">
        <v>357</v>
      </c>
      <c r="C22" s="559">
        <v>53</v>
      </c>
      <c r="D22" s="556">
        <v>4749.47</v>
      </c>
      <c r="E22" s="245">
        <f t="shared" si="0"/>
        <v>3.6954655701346923E-3</v>
      </c>
      <c r="F22" s="246"/>
      <c r="G22" s="247"/>
      <c r="H22" s="253"/>
    </row>
    <row r="23" spans="1:8" ht="13.5" customHeight="1" x14ac:dyDescent="0.2">
      <c r="A23" s="1064" t="s">
        <v>0</v>
      </c>
      <c r="B23" s="1064"/>
      <c r="C23" s="254">
        <f>SUM(C5:C22)</f>
        <v>12219</v>
      </c>
      <c r="D23" s="255" t="s">
        <v>358</v>
      </c>
      <c r="E23" s="256" t="s">
        <v>358</v>
      </c>
    </row>
    <row r="24" spans="1:8" ht="13.5" customHeight="1" x14ac:dyDescent="0.2"/>
    <row r="25" spans="1:8" ht="13.5" customHeight="1" x14ac:dyDescent="0.2">
      <c r="C25" s="1065" t="s">
        <v>359</v>
      </c>
      <c r="D25" s="1065"/>
      <c r="E25" s="257">
        <v>128521560</v>
      </c>
    </row>
    <row r="26" spans="1:8" ht="13.5" customHeight="1" x14ac:dyDescent="0.2"/>
    <row r="27" spans="1:8" s="258" customFormat="1" ht="13.5" customHeight="1" x14ac:dyDescent="0.25">
      <c r="A27" s="1066" t="s">
        <v>523</v>
      </c>
      <c r="B27" s="1066"/>
      <c r="C27" s="1066"/>
      <c r="D27" s="1066"/>
      <c r="E27" s="1066"/>
    </row>
    <row r="28" spans="1:8" s="258" customFormat="1" ht="13.5" customHeight="1" x14ac:dyDescent="0.25">
      <c r="A28" s="1067" t="s">
        <v>398</v>
      </c>
      <c r="B28" s="1067"/>
      <c r="C28" s="1067"/>
      <c r="D28" s="1067"/>
      <c r="E28" s="1067"/>
    </row>
  </sheetData>
  <mergeCells count="4">
    <mergeCell ref="A23:B23"/>
    <mergeCell ref="C25:D25"/>
    <mergeCell ref="A27:E27"/>
    <mergeCell ref="A28:E28"/>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A793-D7E2-4651-8735-E931D5354961}">
  <sheetPr codeName="Hoja20">
    <tabColor rgb="FF002060"/>
  </sheetPr>
  <dimension ref="A1:P60"/>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223</v>
      </c>
      <c r="B1" s="19"/>
      <c r="C1" s="19"/>
      <c r="D1" s="19"/>
      <c r="E1" s="19"/>
      <c r="F1" s="19"/>
      <c r="G1" s="19"/>
      <c r="H1" s="20"/>
    </row>
    <row r="2" spans="1:8" ht="14.25" customHeight="1" x14ac:dyDescent="0.25">
      <c r="A2" s="21" t="s">
        <v>224</v>
      </c>
      <c r="B2" s="19"/>
      <c r="C2" s="19"/>
      <c r="D2" s="19"/>
      <c r="E2" s="19"/>
      <c r="F2" s="19"/>
      <c r="G2" s="19"/>
      <c r="H2" s="20"/>
    </row>
    <row r="3" spans="1:8" ht="14.25" customHeight="1" x14ac:dyDescent="0.25">
      <c r="A3" s="36"/>
      <c r="B3" s="19"/>
      <c r="C3" s="19"/>
      <c r="D3" s="19"/>
      <c r="E3" s="19"/>
      <c r="F3" s="19"/>
      <c r="G3" s="19"/>
      <c r="H3" s="20"/>
    </row>
    <row r="4" spans="1:8" ht="14.25" customHeight="1" x14ac:dyDescent="0.25">
      <c r="B4" s="1068" t="s">
        <v>390</v>
      </c>
      <c r="C4" s="1069"/>
      <c r="D4" s="1068" t="s">
        <v>391</v>
      </c>
      <c r="E4" s="1070"/>
      <c r="F4" s="1069"/>
      <c r="H4" s="20"/>
    </row>
    <row r="5" spans="1:8" ht="25.5" x14ac:dyDescent="0.25">
      <c r="A5" s="303" t="s">
        <v>208</v>
      </c>
      <c r="B5" s="304" t="s">
        <v>392</v>
      </c>
      <c r="C5" s="305" t="s">
        <v>393</v>
      </c>
      <c r="D5" s="306" t="s">
        <v>225</v>
      </c>
      <c r="E5" s="307" t="s">
        <v>226</v>
      </c>
      <c r="F5" s="305" t="s">
        <v>227</v>
      </c>
      <c r="G5" s="325" t="s">
        <v>228</v>
      </c>
      <c r="H5" s="20"/>
    </row>
    <row r="6" spans="1:8" ht="15.75" customHeight="1" x14ac:dyDescent="0.25">
      <c r="A6" s="308">
        <v>2011</v>
      </c>
      <c r="B6" s="309">
        <v>11258.100633303335</v>
      </c>
      <c r="C6" s="310">
        <v>848.10501724666676</v>
      </c>
      <c r="D6" s="311">
        <v>769.89173540999991</v>
      </c>
      <c r="E6" s="37">
        <v>70.678228960000013</v>
      </c>
      <c r="F6" s="312">
        <v>135.62538000999999</v>
      </c>
      <c r="G6" s="322">
        <f>SUM(B6:F6)</f>
        <v>13082.400994930002</v>
      </c>
      <c r="H6" s="20"/>
    </row>
    <row r="7" spans="1:8" ht="15.75" customHeight="1" x14ac:dyDescent="0.25">
      <c r="A7" s="313">
        <v>2012</v>
      </c>
      <c r="B7" s="314">
        <v>10633.010737273333</v>
      </c>
      <c r="C7" s="315">
        <v>959.38971412333342</v>
      </c>
      <c r="D7" s="316">
        <v>12.710895980000002</v>
      </c>
      <c r="E7" s="38">
        <v>571.671693</v>
      </c>
      <c r="F7" s="317">
        <v>941.66809807000004</v>
      </c>
      <c r="G7" s="322">
        <f t="shared" ref="G7:G19" si="0">SUM(B7:F7)</f>
        <v>13118.451138446668</v>
      </c>
      <c r="H7" s="20"/>
    </row>
    <row r="8" spans="1:8" ht="15.75" customHeight="1" x14ac:dyDescent="0.25">
      <c r="A8" s="313">
        <v>2013</v>
      </c>
      <c r="B8" s="314">
        <v>7180.5026837233354</v>
      </c>
      <c r="C8" s="315">
        <v>909.93890791666672</v>
      </c>
      <c r="D8" s="316">
        <v>11.910191030000002</v>
      </c>
      <c r="E8" s="38">
        <v>505.36539124000001</v>
      </c>
      <c r="F8" s="317">
        <v>809.47470207000003</v>
      </c>
      <c r="G8" s="322">
        <f t="shared" si="0"/>
        <v>9417.191875980001</v>
      </c>
      <c r="H8" s="20"/>
    </row>
    <row r="9" spans="1:8" ht="15.75" customHeight="1" x14ac:dyDescent="0.25">
      <c r="A9" s="313">
        <v>2014</v>
      </c>
      <c r="B9" s="314">
        <v>7429.513248946665</v>
      </c>
      <c r="C9" s="315">
        <v>858.45697333666658</v>
      </c>
      <c r="D9" s="316">
        <v>120.64048220000002</v>
      </c>
      <c r="E9" s="38">
        <v>528.97052714999995</v>
      </c>
      <c r="F9" s="317">
        <v>535.10678796000002</v>
      </c>
      <c r="G9" s="322">
        <f t="shared" si="0"/>
        <v>9472.6880195933318</v>
      </c>
      <c r="H9" s="20"/>
    </row>
    <row r="10" spans="1:8" ht="15.75" customHeight="1" x14ac:dyDescent="0.25">
      <c r="A10" s="313">
        <v>2015</v>
      </c>
      <c r="B10" s="314">
        <v>4349.4760720533341</v>
      </c>
      <c r="C10" s="315">
        <v>858.79159549999997</v>
      </c>
      <c r="D10" s="316">
        <v>198.70584102000001</v>
      </c>
      <c r="E10" s="38">
        <v>352.15950397999995</v>
      </c>
      <c r="F10" s="317">
        <v>344.16316689000001</v>
      </c>
      <c r="G10" s="322">
        <f t="shared" si="0"/>
        <v>6103.2961794433331</v>
      </c>
      <c r="H10" s="20"/>
    </row>
    <row r="11" spans="1:8" ht="15.75" customHeight="1" x14ac:dyDescent="0.25">
      <c r="A11" s="313">
        <v>2016</v>
      </c>
      <c r="B11" s="314">
        <v>4307.3186050900003</v>
      </c>
      <c r="C11" s="315">
        <v>863.04449062999993</v>
      </c>
      <c r="D11" s="316">
        <v>205.76194506000002</v>
      </c>
      <c r="E11" s="38">
        <v>519.57564901000001</v>
      </c>
      <c r="F11" s="317">
        <v>101.50299499</v>
      </c>
      <c r="G11" s="322">
        <f t="shared" si="0"/>
        <v>5997.20368478</v>
      </c>
      <c r="H11" s="20"/>
    </row>
    <row r="12" spans="1:8" ht="15.75" customHeight="1" x14ac:dyDescent="0.25">
      <c r="A12" s="313">
        <v>2017</v>
      </c>
      <c r="B12" s="314">
        <v>6989.7048184233336</v>
      </c>
      <c r="C12" s="315">
        <v>954.48218613666654</v>
      </c>
      <c r="D12" s="318">
        <v>260.90940907000004</v>
      </c>
      <c r="E12" s="39">
        <v>808.82568502999993</v>
      </c>
      <c r="F12" s="319">
        <v>66.167433000000003</v>
      </c>
      <c r="G12" s="322">
        <f t="shared" si="0"/>
        <v>9080.0895316599999</v>
      </c>
      <c r="H12" s="20"/>
    </row>
    <row r="13" spans="1:8" ht="15.75" customHeight="1" x14ac:dyDescent="0.25">
      <c r="A13" s="313">
        <v>2018</v>
      </c>
      <c r="B13" s="314">
        <v>9834.5093769933319</v>
      </c>
      <c r="C13" s="315">
        <v>1078.287105813333</v>
      </c>
      <c r="D13" s="318">
        <v>267.09274606999998</v>
      </c>
      <c r="E13" s="39">
        <v>980.06529021000017</v>
      </c>
      <c r="F13" s="319">
        <v>88.322952010000009</v>
      </c>
      <c r="G13" s="322">
        <f t="shared" si="0"/>
        <v>12248.277471096666</v>
      </c>
      <c r="H13" s="20"/>
    </row>
    <row r="14" spans="1:8" ht="15.75" customHeight="1" x14ac:dyDescent="0.25">
      <c r="A14" s="313">
        <v>2019</v>
      </c>
      <c r="B14" s="314">
        <v>8001.2218374399999</v>
      </c>
      <c r="C14" s="315">
        <v>1002.2354857866667</v>
      </c>
      <c r="D14" s="318">
        <v>586.45435012999997</v>
      </c>
      <c r="E14" s="39">
        <v>883.37402214999986</v>
      </c>
      <c r="F14" s="319">
        <v>40.147508939999994</v>
      </c>
      <c r="G14" s="322">
        <f t="shared" si="0"/>
        <v>10513.433204446665</v>
      </c>
      <c r="H14" s="40"/>
    </row>
    <row r="15" spans="1:8" ht="15.75" customHeight="1" x14ac:dyDescent="0.25">
      <c r="A15" s="313">
        <v>2020</v>
      </c>
      <c r="B15" s="320">
        <v>5907.6828946833348</v>
      </c>
      <c r="C15" s="321">
        <v>890.71262221666677</v>
      </c>
      <c r="D15" s="318">
        <v>314.16726409999995</v>
      </c>
      <c r="E15" s="39">
        <v>888.78350480999995</v>
      </c>
      <c r="F15" s="319">
        <v>15.567802</v>
      </c>
      <c r="G15" s="322">
        <f t="shared" si="0"/>
        <v>8016.9140878100006</v>
      </c>
      <c r="H15" s="40"/>
    </row>
    <row r="16" spans="1:8" ht="15.75" customHeight="1" x14ac:dyDescent="0.25">
      <c r="A16" s="313">
        <v>2021</v>
      </c>
      <c r="B16" s="320">
        <v>19510.442165120003</v>
      </c>
      <c r="C16" s="321">
        <v>1203.1401081399999</v>
      </c>
      <c r="D16" s="318">
        <v>931.25443990999997</v>
      </c>
      <c r="E16" s="39">
        <v>2640.7105051200001</v>
      </c>
      <c r="F16" s="319">
        <v>199.02469897</v>
      </c>
      <c r="G16" s="322">
        <f t="shared" si="0"/>
        <v>24484.571917260004</v>
      </c>
      <c r="H16" s="40"/>
    </row>
    <row r="17" spans="1:8" ht="15.75" customHeight="1" x14ac:dyDescent="0.25">
      <c r="A17" s="313">
        <v>2022</v>
      </c>
      <c r="B17" s="320">
        <v>19758.79957915</v>
      </c>
      <c r="C17" s="321">
        <v>1456.4083623700001</v>
      </c>
      <c r="D17" s="318">
        <v>137.44492905000001</v>
      </c>
      <c r="E17" s="39">
        <v>2065.01986476</v>
      </c>
      <c r="F17" s="319">
        <v>168.29394698000002</v>
      </c>
      <c r="G17" s="322">
        <f t="shared" si="0"/>
        <v>23585.966682310001</v>
      </c>
      <c r="H17" s="40"/>
    </row>
    <row r="18" spans="1:8" ht="15.75" customHeight="1" x14ac:dyDescent="0.25">
      <c r="A18" s="313">
        <v>2023</v>
      </c>
      <c r="B18" s="320">
        <v>12654.83073525</v>
      </c>
      <c r="C18" s="321">
        <v>1461.7796933699999</v>
      </c>
      <c r="D18" s="318">
        <v>171.31813101000003</v>
      </c>
      <c r="E18" s="39">
        <v>1767.8177508400001</v>
      </c>
      <c r="F18" s="319">
        <v>55.854562010000002</v>
      </c>
      <c r="G18" s="322">
        <f t="shared" si="0"/>
        <v>16111.600872479999</v>
      </c>
      <c r="H18" s="40"/>
    </row>
    <row r="19" spans="1:8" ht="15.75" customHeight="1" x14ac:dyDescent="0.25">
      <c r="A19" s="313">
        <v>2024</v>
      </c>
      <c r="B19" s="320">
        <v>14870.462578539997</v>
      </c>
      <c r="C19" s="321">
        <v>1465.3295385400002</v>
      </c>
      <c r="D19" s="318">
        <v>162.09542909000001</v>
      </c>
      <c r="E19" s="39">
        <v>1868.4287541799999</v>
      </c>
      <c r="F19" s="319">
        <v>17.26681202</v>
      </c>
      <c r="G19" s="322">
        <f t="shared" si="0"/>
        <v>18383.583112369997</v>
      </c>
      <c r="H19" s="40"/>
    </row>
    <row r="20" spans="1:8" s="580" customFormat="1" ht="27.75" customHeight="1" x14ac:dyDescent="0.25">
      <c r="A20" s="573" t="s">
        <v>902</v>
      </c>
      <c r="B20" s="574">
        <f>SUM(B21:B28)</f>
        <v>13541.48060178</v>
      </c>
      <c r="C20" s="575">
        <f>SUM(C21:C28)</f>
        <v>1030.2965748800002</v>
      </c>
      <c r="D20" s="576">
        <f>SUM(D21:D28)</f>
        <v>70.396303979999999</v>
      </c>
      <c r="E20" s="577">
        <f>SUM(E21:E28)</f>
        <v>1383.13675704</v>
      </c>
      <c r="F20" s="678">
        <f>SUM(F21:F28)</f>
        <v>131.342961</v>
      </c>
      <c r="G20" s="578">
        <f>SUM(B20:F20)</f>
        <v>16156.65319868</v>
      </c>
      <c r="H20" s="579"/>
    </row>
    <row r="21" spans="1:8" s="580" customFormat="1" ht="14.25" customHeight="1" x14ac:dyDescent="0.25">
      <c r="A21" s="679" t="s">
        <v>209</v>
      </c>
      <c r="B21" s="680">
        <v>1732.5072653299999</v>
      </c>
      <c r="C21" s="681">
        <v>111.52984831000001</v>
      </c>
      <c r="D21" s="682">
        <v>15.67699298</v>
      </c>
      <c r="E21" s="683">
        <v>0.361153</v>
      </c>
      <c r="F21" s="684">
        <v>2.6499999999999999E-4</v>
      </c>
      <c r="G21" s="685">
        <f t="shared" ref="G21:G28" si="1">SUM(B21:F21)</f>
        <v>1860.0755246199999</v>
      </c>
      <c r="H21" s="579"/>
    </row>
    <row r="22" spans="1:8" s="580" customFormat="1" ht="14.25" customHeight="1" x14ac:dyDescent="0.25">
      <c r="A22" s="727" t="s">
        <v>210</v>
      </c>
      <c r="B22" s="728">
        <v>1092.4835472499999</v>
      </c>
      <c r="C22" s="729">
        <v>107.81823166</v>
      </c>
      <c r="D22" s="730">
        <v>3.8721930000000002</v>
      </c>
      <c r="E22" s="42">
        <v>386.17163089999997</v>
      </c>
      <c r="F22" s="731">
        <v>31.775129030000002</v>
      </c>
      <c r="G22" s="322">
        <f t="shared" si="1"/>
        <v>1622.12073184</v>
      </c>
      <c r="H22" s="579"/>
    </row>
    <row r="23" spans="1:8" s="580" customFormat="1" ht="14.25" customHeight="1" x14ac:dyDescent="0.25">
      <c r="A23" s="727" t="s">
        <v>733</v>
      </c>
      <c r="B23" s="728">
        <v>2323.4755132800001</v>
      </c>
      <c r="C23" s="729">
        <v>133.89226334</v>
      </c>
      <c r="D23" s="730">
        <v>4.6141230199999992</v>
      </c>
      <c r="E23" s="42">
        <v>127.86333898000001</v>
      </c>
      <c r="F23" s="731">
        <v>9.7341999999999998E-2</v>
      </c>
      <c r="G23" s="322">
        <f t="shared" si="1"/>
        <v>2589.9425806200002</v>
      </c>
      <c r="H23" s="579"/>
    </row>
    <row r="24" spans="1:8" s="580" customFormat="1" ht="14.25" customHeight="1" x14ac:dyDescent="0.25">
      <c r="A24" s="727" t="s">
        <v>791</v>
      </c>
      <c r="B24" s="728">
        <v>3115.0063328699998</v>
      </c>
      <c r="C24" s="729">
        <v>182.99279230000002</v>
      </c>
      <c r="D24" s="730">
        <v>8.7116279999999993</v>
      </c>
      <c r="E24" s="765">
        <v>4.4159999999999998E-3</v>
      </c>
      <c r="F24" s="731">
        <v>0.175178</v>
      </c>
      <c r="G24" s="322">
        <f t="shared" si="1"/>
        <v>3306.89034717</v>
      </c>
      <c r="H24" s="579"/>
    </row>
    <row r="25" spans="1:8" s="580" customFormat="1" ht="14.25" customHeight="1" x14ac:dyDescent="0.25">
      <c r="A25" s="727" t="s">
        <v>795</v>
      </c>
      <c r="B25" s="728">
        <v>1308.0368081300001</v>
      </c>
      <c r="C25" s="729">
        <v>118.67692952</v>
      </c>
      <c r="D25" s="909">
        <v>1.6129000000000001E-2</v>
      </c>
      <c r="E25" s="42">
        <v>393.43561913999997</v>
      </c>
      <c r="F25" s="731">
        <v>22.200712979999999</v>
      </c>
      <c r="G25" s="322">
        <f t="shared" si="1"/>
        <v>1842.36619877</v>
      </c>
      <c r="H25" s="579"/>
    </row>
    <row r="26" spans="1:8" s="580" customFormat="1" ht="14.25" customHeight="1" x14ac:dyDescent="0.25">
      <c r="A26" s="727" t="s">
        <v>862</v>
      </c>
      <c r="B26" s="728">
        <v>1198.3335044600001</v>
      </c>
      <c r="C26" s="729">
        <v>122.97438853</v>
      </c>
      <c r="D26" s="730">
        <v>7.6038590199999998</v>
      </c>
      <c r="E26" s="42">
        <v>102.00431497</v>
      </c>
      <c r="F26" s="731">
        <v>0</v>
      </c>
      <c r="G26" s="322">
        <f t="shared" si="1"/>
        <v>1430.9160669800001</v>
      </c>
      <c r="H26" s="579"/>
    </row>
    <row r="27" spans="1:8" s="580" customFormat="1" ht="14.25" customHeight="1" x14ac:dyDescent="0.25">
      <c r="A27" s="727" t="s">
        <v>867</v>
      </c>
      <c r="B27" s="728">
        <v>1297.9639412399999</v>
      </c>
      <c r="C27" s="729">
        <v>117.0636073</v>
      </c>
      <c r="D27" s="730">
        <v>6.7082000000000003E-2</v>
      </c>
      <c r="E27" s="42">
        <v>0</v>
      </c>
      <c r="F27" s="731">
        <v>0</v>
      </c>
      <c r="G27" s="322">
        <f t="shared" si="1"/>
        <v>1415.09463054</v>
      </c>
      <c r="H27" s="579"/>
    </row>
    <row r="28" spans="1:8" s="580" customFormat="1" ht="14.25" customHeight="1" x14ac:dyDescent="0.25">
      <c r="A28" s="686" t="s">
        <v>886</v>
      </c>
      <c r="B28" s="687">
        <v>1473.6736892200001</v>
      </c>
      <c r="C28" s="688">
        <v>135.34851391999999</v>
      </c>
      <c r="D28" s="910">
        <v>29.83429696</v>
      </c>
      <c r="E28" s="766">
        <v>373.29628405</v>
      </c>
      <c r="F28" s="689">
        <v>77.094333989999996</v>
      </c>
      <c r="G28" s="690">
        <f t="shared" si="1"/>
        <v>2089.2471181400001</v>
      </c>
      <c r="H28" s="579"/>
    </row>
    <row r="29" spans="1:8" ht="14.25" customHeight="1" x14ac:dyDescent="0.25">
      <c r="A29" s="36"/>
      <c r="B29" s="327"/>
      <c r="C29" s="327"/>
      <c r="D29" s="42"/>
      <c r="E29" s="42"/>
      <c r="F29" s="328"/>
      <c r="G29" s="39"/>
      <c r="H29" s="41"/>
    </row>
    <row r="30" spans="1:8" ht="14.25" customHeight="1" x14ac:dyDescent="0.25">
      <c r="A30" s="1037" t="s">
        <v>903</v>
      </c>
      <c r="B30" s="1037"/>
      <c r="C30" s="1037"/>
      <c r="D30" s="1037"/>
      <c r="E30" s="1037"/>
      <c r="F30" s="1037"/>
      <c r="G30" s="1037"/>
      <c r="H30" s="41"/>
    </row>
    <row r="31" spans="1:8" ht="14.25" customHeight="1" x14ac:dyDescent="0.25">
      <c r="A31" s="7" t="s">
        <v>904</v>
      </c>
      <c r="B31" s="327">
        <v>1185.2914784100001</v>
      </c>
      <c r="C31" s="327">
        <v>116.53199494</v>
      </c>
      <c r="D31" s="42">
        <v>8.5335249900000001</v>
      </c>
      <c r="E31" s="404">
        <v>259.85519999000002</v>
      </c>
      <c r="F31" s="42">
        <v>17.07615302</v>
      </c>
      <c r="G31" s="39">
        <f>SUM(B31:F31)</f>
        <v>1587.2883513500001</v>
      </c>
      <c r="H31" s="41"/>
    </row>
    <row r="32" spans="1:8" ht="14.25" customHeight="1" x14ac:dyDescent="0.25">
      <c r="A32" s="7" t="s">
        <v>905</v>
      </c>
      <c r="B32" s="327">
        <v>1473.6736892200001</v>
      </c>
      <c r="C32" s="327">
        <v>135.34851391999999</v>
      </c>
      <c r="D32" s="42">
        <v>29.83429696</v>
      </c>
      <c r="E32" s="404">
        <v>373.29628405</v>
      </c>
      <c r="F32" s="42">
        <v>77.094333989999996</v>
      </c>
      <c r="G32" s="39">
        <f>SUM(B32:F32)</f>
        <v>2089.2471181400001</v>
      </c>
      <c r="H32" s="41"/>
    </row>
    <row r="33" spans="1:16" ht="14.25" customHeight="1" x14ac:dyDescent="0.25">
      <c r="A33" s="187" t="s">
        <v>274</v>
      </c>
      <c r="B33" s="329">
        <f t="shared" ref="B33:G33" si="2">B32/B31-1</f>
        <v>0.24330066997262834</v>
      </c>
      <c r="C33" s="329">
        <f t="shared" si="2"/>
        <v>0.16147083888582037</v>
      </c>
      <c r="D33" s="329">
        <f t="shared" si="2"/>
        <v>2.4961281527810937</v>
      </c>
      <c r="E33" s="329">
        <f t="shared" si="2"/>
        <v>0.43655498933392711</v>
      </c>
      <c r="F33" s="329">
        <f t="shared" si="2"/>
        <v>3.5147366564181795</v>
      </c>
      <c r="G33" s="329">
        <f t="shared" si="2"/>
        <v>0.31623666006436735</v>
      </c>
      <c r="H33" s="41"/>
    </row>
    <row r="34" spans="1:16" ht="14.25" customHeight="1" x14ac:dyDescent="0.25">
      <c r="A34" s="36"/>
      <c r="B34" s="691"/>
      <c r="C34" s="691"/>
      <c r="D34" s="42"/>
      <c r="E34" s="42"/>
      <c r="F34" s="328"/>
      <c r="G34" s="39"/>
      <c r="H34" s="41"/>
      <c r="I34" s="692"/>
      <c r="J34" s="693"/>
      <c r="K34" s="694"/>
      <c r="L34" s="694"/>
      <c r="M34" s="694"/>
      <c r="N34" s="695"/>
      <c r="O34" s="694"/>
      <c r="P34" s="694"/>
    </row>
    <row r="35" spans="1:16" ht="14.25" customHeight="1" x14ac:dyDescent="0.25">
      <c r="A35" s="1037" t="s">
        <v>906</v>
      </c>
      <c r="B35" s="1037"/>
      <c r="C35" s="1037"/>
      <c r="D35" s="1037"/>
      <c r="E35" s="1037"/>
      <c r="F35" s="1037"/>
      <c r="G35" s="1037"/>
      <c r="H35" s="41"/>
      <c r="I35" s="692"/>
      <c r="J35" s="693"/>
      <c r="K35" s="694"/>
      <c r="L35" s="694"/>
      <c r="M35" s="694"/>
      <c r="N35" s="695"/>
      <c r="O35" s="694"/>
      <c r="P35" s="694"/>
    </row>
    <row r="36" spans="1:16" ht="14.25" customHeight="1" x14ac:dyDescent="0.25">
      <c r="A36" s="7" t="s">
        <v>907</v>
      </c>
      <c r="B36" s="691">
        <v>10051.113832809997</v>
      </c>
      <c r="C36" s="691">
        <v>942.14964463000013</v>
      </c>
      <c r="D36" s="42">
        <v>99.089796069999991</v>
      </c>
      <c r="E36" s="42">
        <v>1051.3455699900001</v>
      </c>
      <c r="F36" s="42">
        <v>17.076258020000001</v>
      </c>
      <c r="G36" s="39">
        <f>SUM(B36:F36)</f>
        <v>12160.775101519999</v>
      </c>
      <c r="H36" s="41"/>
      <c r="I36" s="692"/>
      <c r="J36" s="693"/>
      <c r="K36" s="694"/>
      <c r="L36" s="694"/>
      <c r="M36" s="694"/>
      <c r="N36" s="695"/>
      <c r="O36" s="694"/>
      <c r="P36" s="694"/>
    </row>
    <row r="37" spans="1:16" ht="14.25" customHeight="1" x14ac:dyDescent="0.25">
      <c r="A37" s="7" t="s">
        <v>908</v>
      </c>
      <c r="B37" s="691">
        <v>13541.48060178</v>
      </c>
      <c r="C37" s="691">
        <v>1030.2965748800002</v>
      </c>
      <c r="D37" s="42">
        <v>70.396303979999999</v>
      </c>
      <c r="E37" s="696">
        <v>1383.13675704</v>
      </c>
      <c r="F37" s="42">
        <v>131.342961</v>
      </c>
      <c r="G37" s="39">
        <f>SUM(B37:F37)</f>
        <v>16156.65319868</v>
      </c>
      <c r="H37" s="41"/>
      <c r="I37" s="692"/>
      <c r="J37" s="693"/>
      <c r="K37" s="694"/>
      <c r="L37" s="694"/>
      <c r="M37" s="694"/>
      <c r="N37" s="695"/>
      <c r="O37" s="694"/>
      <c r="P37" s="694"/>
    </row>
    <row r="38" spans="1:16" ht="14.25" customHeight="1" x14ac:dyDescent="0.25">
      <c r="A38" s="187" t="s">
        <v>274</v>
      </c>
      <c r="B38" s="329">
        <f t="shared" ref="B38:G38" si="3">B37/B36-1</f>
        <v>0.34726168930415935</v>
      </c>
      <c r="C38" s="329">
        <f t="shared" si="3"/>
        <v>9.3559373240136523E-2</v>
      </c>
      <c r="D38" s="329">
        <f t="shared" si="3"/>
        <v>-0.28957060391697698</v>
      </c>
      <c r="E38" s="329">
        <f t="shared" si="3"/>
        <v>0.31558718324475921</v>
      </c>
      <c r="F38" s="329">
        <f t="shared" si="3"/>
        <v>6.6915540188119031</v>
      </c>
      <c r="G38" s="329">
        <f t="shared" si="3"/>
        <v>0.32858745135912826</v>
      </c>
      <c r="H38" s="41"/>
      <c r="I38" s="692"/>
      <c r="J38" s="693"/>
      <c r="K38" s="694"/>
      <c r="L38" s="694"/>
      <c r="M38" s="694"/>
      <c r="N38" s="695"/>
      <c r="O38" s="694"/>
      <c r="P38" s="694"/>
    </row>
    <row r="39" spans="1:16" ht="14.25" customHeight="1" x14ac:dyDescent="0.25">
      <c r="A39" s="36"/>
      <c r="B39" s="691"/>
      <c r="C39" s="691"/>
      <c r="D39" s="42"/>
      <c r="E39" s="42"/>
      <c r="F39" s="328"/>
      <c r="G39" s="39"/>
      <c r="H39" s="41"/>
      <c r="I39" s="692"/>
      <c r="J39" s="693"/>
      <c r="K39" s="694"/>
      <c r="L39" s="694"/>
      <c r="M39" s="694"/>
      <c r="N39" s="695"/>
      <c r="O39" s="694"/>
      <c r="P39" s="694"/>
    </row>
    <row r="40" spans="1:16" ht="14.25" customHeight="1" x14ac:dyDescent="0.25">
      <c r="A40" s="330" t="s">
        <v>275</v>
      </c>
      <c r="B40" s="330"/>
      <c r="C40" s="330"/>
      <c r="D40" s="330"/>
      <c r="E40" s="330"/>
      <c r="F40" s="330"/>
      <c r="G40" s="330"/>
      <c r="H40" s="41"/>
    </row>
    <row r="41" spans="1:16" ht="14.25" customHeight="1" x14ac:dyDescent="0.25">
      <c r="A41" s="7" t="s">
        <v>870</v>
      </c>
      <c r="B41" s="327">
        <v>1297.9639412399999</v>
      </c>
      <c r="C41" s="327">
        <v>117.0636073</v>
      </c>
      <c r="D41" s="42">
        <v>6.7082000000000003E-2</v>
      </c>
      <c r="E41" s="767">
        <v>0</v>
      </c>
      <c r="F41" s="42">
        <v>0</v>
      </c>
      <c r="G41" s="39">
        <f>SUM(B41:F41)</f>
        <v>1415.09463054</v>
      </c>
      <c r="H41" s="41"/>
    </row>
    <row r="42" spans="1:16" ht="14.25" customHeight="1" x14ac:dyDescent="0.25">
      <c r="A42" s="7" t="s">
        <v>905</v>
      </c>
      <c r="B42" s="327">
        <v>1473.6736892200001</v>
      </c>
      <c r="C42" s="327">
        <v>135.34851391999999</v>
      </c>
      <c r="D42" s="767">
        <v>29.83429696</v>
      </c>
      <c r="E42" s="767">
        <v>373.29628405</v>
      </c>
      <c r="F42" s="42">
        <v>77.094333989999996</v>
      </c>
      <c r="G42" s="39">
        <f>SUM(B42:F42)</f>
        <v>2089.2471181400001</v>
      </c>
      <c r="H42" s="41"/>
    </row>
    <row r="43" spans="1:16" ht="14.25" customHeight="1" x14ac:dyDescent="0.25">
      <c r="A43" s="187" t="s">
        <v>274</v>
      </c>
      <c r="B43" s="331">
        <f>B42/B41-1</f>
        <v>0.1353733662370753</v>
      </c>
      <c r="C43" s="331">
        <f t="shared" ref="C43:G43" si="4">C42/C41-1</f>
        <v>0.15619633669019861</v>
      </c>
      <c r="D43" s="331" t="s">
        <v>245</v>
      </c>
      <c r="E43" s="331" t="s">
        <v>245</v>
      </c>
      <c r="F43" s="331" t="s">
        <v>245</v>
      </c>
      <c r="G43" s="331">
        <f t="shared" si="4"/>
        <v>0.47640099329805485</v>
      </c>
      <c r="H43" s="41"/>
    </row>
    <row r="44" spans="1:16" ht="14.25" customHeight="1" x14ac:dyDescent="0.25">
      <c r="A44" s="36"/>
      <c r="B44" s="327"/>
      <c r="C44" s="327"/>
      <c r="D44" s="42"/>
      <c r="E44" s="42"/>
      <c r="F44" s="328"/>
      <c r="G44" s="39"/>
      <c r="H44" s="41"/>
    </row>
    <row r="45" spans="1:16" ht="23.25" customHeight="1" x14ac:dyDescent="0.25">
      <c r="A45" s="1039" t="s">
        <v>229</v>
      </c>
      <c r="B45" s="1039"/>
      <c r="C45" s="1039"/>
      <c r="D45" s="1039"/>
      <c r="E45" s="1039"/>
      <c r="F45" s="1039"/>
      <c r="G45" s="1039"/>
      <c r="H45" s="45"/>
    </row>
    <row r="46" spans="1:16" ht="14.25" customHeight="1" x14ac:dyDescent="0.25">
      <c r="A46" s="43"/>
      <c r="B46" s="46"/>
      <c r="C46" s="47"/>
      <c r="D46" s="48"/>
      <c r="E46" s="49"/>
      <c r="F46" s="49"/>
      <c r="G46" s="49"/>
      <c r="H46" s="20"/>
    </row>
    <row r="47" spans="1:16" ht="14.25" customHeight="1" x14ac:dyDescent="0.25">
      <c r="A47" s="43"/>
      <c r="B47" s="46"/>
      <c r="C47" s="47"/>
      <c r="D47" s="48"/>
      <c r="E47" s="49"/>
      <c r="F47" s="49"/>
      <c r="G47" s="49"/>
      <c r="H47" s="20"/>
    </row>
    <row r="48" spans="1:16" ht="14.25" customHeight="1" x14ac:dyDescent="0.25">
      <c r="A48" s="43"/>
      <c r="B48" s="46"/>
      <c r="C48" s="47"/>
      <c r="D48" s="48"/>
      <c r="E48" s="49"/>
      <c r="F48" s="49"/>
      <c r="G48" s="49"/>
      <c r="H48" s="20"/>
    </row>
    <row r="49" spans="1:8" ht="14.25" customHeight="1" x14ac:dyDescent="0.25">
      <c r="A49" s="43"/>
      <c r="B49" s="46"/>
      <c r="C49" s="47"/>
      <c r="D49" s="48"/>
      <c r="E49" s="49"/>
      <c r="F49" s="49"/>
      <c r="G49" s="49"/>
      <c r="H49" s="20"/>
    </row>
    <row r="50" spans="1:8" ht="14.25" customHeight="1" x14ac:dyDescent="0.25">
      <c r="A50" s="43"/>
      <c r="B50" s="48"/>
      <c r="C50" s="47"/>
      <c r="D50" s="48"/>
      <c r="E50" s="49"/>
      <c r="F50" s="49"/>
      <c r="G50" s="49"/>
      <c r="H50" s="20"/>
    </row>
    <row r="51" spans="1:8" ht="14.25" customHeight="1" x14ac:dyDescent="0.25">
      <c r="A51" s="43"/>
      <c r="B51" s="49"/>
      <c r="C51" s="47"/>
      <c r="D51" s="49"/>
      <c r="E51" s="49"/>
      <c r="F51" s="49"/>
      <c r="G51" s="49"/>
      <c r="H51" s="20"/>
    </row>
    <row r="52" spans="1:8" ht="14.25" customHeight="1" x14ac:dyDescent="0.25">
      <c r="A52" s="43"/>
      <c r="B52" s="49"/>
      <c r="C52" s="49"/>
      <c r="D52" s="49"/>
      <c r="E52" s="49"/>
      <c r="F52" s="49"/>
      <c r="G52" s="49"/>
      <c r="H52" s="20"/>
    </row>
    <row r="53" spans="1:8" ht="14.25" customHeight="1" x14ac:dyDescent="0.25">
      <c r="A53" s="43"/>
      <c r="B53" s="49"/>
      <c r="C53" s="49"/>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4"/>
      <c r="C58" s="44"/>
      <c r="D58" s="44"/>
      <c r="E58" s="44"/>
      <c r="F58" s="44"/>
      <c r="G58" s="44"/>
      <c r="H58" s="41"/>
    </row>
    <row r="59" spans="1:8" ht="53.25" customHeight="1" x14ac:dyDescent="0.25">
      <c r="A59" s="1071" t="s">
        <v>909</v>
      </c>
      <c r="B59" s="1071"/>
      <c r="C59" s="1071"/>
      <c r="D59" s="1071"/>
      <c r="E59" s="1071"/>
      <c r="F59" s="1071"/>
      <c r="G59" s="1071"/>
      <c r="H59" s="50"/>
    </row>
    <row r="60" spans="1:8" ht="14.25" customHeight="1" x14ac:dyDescent="0.25">
      <c r="A60" s="43"/>
      <c r="B60" s="46"/>
      <c r="C60" s="51"/>
      <c r="D60" s="49"/>
      <c r="E60" s="49"/>
      <c r="F60" s="49"/>
      <c r="G60" s="49"/>
      <c r="H60" s="20"/>
    </row>
  </sheetData>
  <mergeCells count="6">
    <mergeCell ref="A59:G59"/>
    <mergeCell ref="B4:C4"/>
    <mergeCell ref="D4:F4"/>
    <mergeCell ref="A30:G30"/>
    <mergeCell ref="A35:G35"/>
    <mergeCell ref="A45:G45"/>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638E8-814C-4B12-B729-C0989D60A749}">
  <sheetPr codeName="Hoja23">
    <tabColor rgb="FF002060"/>
  </sheetPr>
  <dimension ref="B2:J79"/>
  <sheetViews>
    <sheetView showGridLines="0" view="pageBreakPreview" zoomScaleNormal="100" zoomScaleSheetLayoutView="100" workbookViewId="0">
      <selection sqref="A1:J80"/>
    </sheetView>
  </sheetViews>
  <sheetFormatPr baseColWidth="10" defaultColWidth="21.85546875" defaultRowHeight="15" x14ac:dyDescent="0.25"/>
  <cols>
    <col min="1" max="1" width="2.5703125" style="367" customWidth="1"/>
    <col min="2" max="3" width="15.85546875" style="367" customWidth="1"/>
    <col min="4" max="4" width="30.28515625" style="367" customWidth="1"/>
    <col min="5" max="5" width="41.42578125" style="367" bestFit="1" customWidth="1"/>
    <col min="6" max="6" width="16.85546875" style="367" customWidth="1"/>
    <col min="7" max="7" width="18.5703125" style="367" customWidth="1"/>
    <col min="8" max="8" width="21.85546875" style="367"/>
    <col min="9" max="9" width="18.42578125" style="367" customWidth="1"/>
    <col min="10" max="10" width="3.7109375" style="367" customWidth="1"/>
    <col min="11" max="16384" width="21.85546875" style="367"/>
  </cols>
  <sheetData>
    <row r="2" spans="2:9" ht="28.5" x14ac:dyDescent="0.25">
      <c r="B2" s="1072" t="s">
        <v>784</v>
      </c>
      <c r="C2" s="1072"/>
      <c r="D2" s="1072"/>
      <c r="E2" s="1072"/>
      <c r="F2" s="1072"/>
      <c r="G2" s="1072"/>
      <c r="H2" s="1072"/>
      <c r="I2" s="1072"/>
    </row>
    <row r="4" spans="2:9" ht="39.75" customHeight="1" x14ac:dyDescent="0.25">
      <c r="B4" s="368" t="s">
        <v>402</v>
      </c>
      <c r="C4" s="368" t="s">
        <v>403</v>
      </c>
      <c r="D4" s="369" t="s">
        <v>7</v>
      </c>
      <c r="E4" s="369" t="s">
        <v>8</v>
      </c>
      <c r="F4" s="368" t="s">
        <v>183</v>
      </c>
      <c r="G4" s="368" t="s">
        <v>10</v>
      </c>
      <c r="H4" s="368" t="s">
        <v>96</v>
      </c>
      <c r="I4" s="368" t="s">
        <v>442</v>
      </c>
    </row>
    <row r="5" spans="2:9" s="370" customFormat="1" ht="15.75" thickBot="1" x14ac:dyDescent="0.3">
      <c r="B5" s="371"/>
      <c r="C5" s="371"/>
      <c r="D5" s="372"/>
      <c r="E5" s="372"/>
      <c r="F5" s="371"/>
      <c r="G5" s="371"/>
      <c r="H5" s="371"/>
      <c r="I5" s="373"/>
    </row>
    <row r="6" spans="2:9" ht="20.25" customHeight="1" thickBot="1" x14ac:dyDescent="0.3">
      <c r="B6" s="374" t="s">
        <v>404</v>
      </c>
      <c r="C6" s="374">
        <v>2025</v>
      </c>
      <c r="D6" s="375" t="s">
        <v>98</v>
      </c>
      <c r="E6" s="376" t="s">
        <v>99</v>
      </c>
      <c r="F6" s="374" t="s">
        <v>26</v>
      </c>
      <c r="G6" s="374" t="s">
        <v>2</v>
      </c>
      <c r="H6" s="374" t="s">
        <v>405</v>
      </c>
      <c r="I6" s="735">
        <v>650</v>
      </c>
    </row>
    <row r="7" spans="2:9" ht="20.25" customHeight="1" x14ac:dyDescent="0.25">
      <c r="B7" s="732" t="s">
        <v>406</v>
      </c>
      <c r="C7" s="732">
        <v>2024</v>
      </c>
      <c r="D7" s="733" t="s">
        <v>163</v>
      </c>
      <c r="E7" s="734" t="s">
        <v>164</v>
      </c>
      <c r="F7" s="732" t="s">
        <v>27</v>
      </c>
      <c r="G7" s="732" t="s">
        <v>2</v>
      </c>
      <c r="H7" s="732" t="s">
        <v>405</v>
      </c>
      <c r="I7" s="736">
        <v>1318.7470000000001</v>
      </c>
    </row>
    <row r="8" spans="2:9" ht="20.25" customHeight="1" thickBot="1" x14ac:dyDescent="0.3">
      <c r="B8" s="383" t="s">
        <v>735</v>
      </c>
      <c r="C8" s="383">
        <v>2025</v>
      </c>
      <c r="D8" s="384" t="s">
        <v>217</v>
      </c>
      <c r="E8" s="385" t="s">
        <v>97</v>
      </c>
      <c r="F8" s="386" t="s">
        <v>28</v>
      </c>
      <c r="G8" s="386" t="s">
        <v>1</v>
      </c>
      <c r="H8" s="386" t="s">
        <v>405</v>
      </c>
      <c r="I8" s="737">
        <v>814.96</v>
      </c>
    </row>
    <row r="9" spans="2:9" ht="20.25" customHeight="1" x14ac:dyDescent="0.25">
      <c r="B9" s="732" t="s">
        <v>407</v>
      </c>
      <c r="C9" s="732">
        <v>2024</v>
      </c>
      <c r="D9" s="733" t="s">
        <v>107</v>
      </c>
      <c r="E9" s="734" t="s">
        <v>108</v>
      </c>
      <c r="F9" s="732" t="s">
        <v>32</v>
      </c>
      <c r="G9" s="732" t="s">
        <v>1</v>
      </c>
      <c r="H9" s="732" t="s">
        <v>405</v>
      </c>
      <c r="I9" s="736">
        <v>1604</v>
      </c>
    </row>
    <row r="10" spans="2:9" ht="20.25" customHeight="1" thickBot="1" x14ac:dyDescent="0.3">
      <c r="B10" s="383" t="s">
        <v>736</v>
      </c>
      <c r="C10" s="383">
        <v>2026</v>
      </c>
      <c r="D10" s="384" t="s">
        <v>100</v>
      </c>
      <c r="E10" s="385" t="s">
        <v>34</v>
      </c>
      <c r="F10" s="386" t="s">
        <v>16</v>
      </c>
      <c r="G10" s="386" t="s">
        <v>3</v>
      </c>
      <c r="H10" s="386" t="s">
        <v>405</v>
      </c>
      <c r="I10" s="737">
        <v>147</v>
      </c>
    </row>
    <row r="11" spans="2:9" ht="20.25" customHeight="1" x14ac:dyDescent="0.25">
      <c r="B11" s="380" t="s">
        <v>410</v>
      </c>
      <c r="C11" s="380">
        <v>2025</v>
      </c>
      <c r="D11" s="381" t="s">
        <v>737</v>
      </c>
      <c r="E11" s="382" t="s">
        <v>40</v>
      </c>
      <c r="F11" s="380" t="s">
        <v>33</v>
      </c>
      <c r="G11" s="380" t="s">
        <v>272</v>
      </c>
      <c r="H11" s="380" t="s">
        <v>101</v>
      </c>
      <c r="I11" s="738">
        <v>293.5</v>
      </c>
    </row>
    <row r="12" spans="2:9" ht="20.25" customHeight="1" x14ac:dyDescent="0.25">
      <c r="B12" s="380" t="s">
        <v>738</v>
      </c>
      <c r="C12" s="380">
        <v>2025</v>
      </c>
      <c r="D12" s="381" t="s">
        <v>167</v>
      </c>
      <c r="E12" s="382" t="s">
        <v>739</v>
      </c>
      <c r="F12" s="380" t="s">
        <v>22</v>
      </c>
      <c r="G12" s="380" t="s">
        <v>2</v>
      </c>
      <c r="H12" s="380" t="s">
        <v>104</v>
      </c>
      <c r="I12" s="738">
        <v>127.118154</v>
      </c>
    </row>
    <row r="13" spans="2:9" ht="20.25" customHeight="1" x14ac:dyDescent="0.25">
      <c r="B13" s="380" t="s">
        <v>740</v>
      </c>
      <c r="C13" s="380">
        <v>2025</v>
      </c>
      <c r="D13" s="381" t="s">
        <v>421</v>
      </c>
      <c r="E13" s="382" t="s">
        <v>422</v>
      </c>
      <c r="F13" s="380" t="s">
        <v>15</v>
      </c>
      <c r="G13" s="380" t="s">
        <v>1</v>
      </c>
      <c r="H13" s="380" t="s">
        <v>101</v>
      </c>
      <c r="I13" s="738">
        <v>502.47</v>
      </c>
    </row>
    <row r="14" spans="2:9" ht="20.25" customHeight="1" x14ac:dyDescent="0.25">
      <c r="B14" s="380" t="s">
        <v>410</v>
      </c>
      <c r="C14" s="380">
        <v>2026</v>
      </c>
      <c r="D14" s="381" t="s">
        <v>165</v>
      </c>
      <c r="E14" s="382" t="s">
        <v>166</v>
      </c>
      <c r="F14" s="380" t="s">
        <v>24</v>
      </c>
      <c r="G14" s="380" t="s">
        <v>3</v>
      </c>
      <c r="H14" s="380" t="s">
        <v>104</v>
      </c>
      <c r="I14" s="738">
        <v>76.2</v>
      </c>
    </row>
    <row r="15" spans="2:9" ht="20.25" customHeight="1" x14ac:dyDescent="0.25">
      <c r="B15" s="380" t="s">
        <v>741</v>
      </c>
      <c r="C15" s="380">
        <v>2027</v>
      </c>
      <c r="D15" s="381" t="s">
        <v>173</v>
      </c>
      <c r="E15" s="382" t="s">
        <v>742</v>
      </c>
      <c r="F15" s="380" t="s">
        <v>19</v>
      </c>
      <c r="G15" s="380" t="s">
        <v>1</v>
      </c>
      <c r="H15" s="380" t="s">
        <v>104</v>
      </c>
      <c r="I15" s="738">
        <v>1802</v>
      </c>
    </row>
    <row r="16" spans="2:9" ht="20.25" customHeight="1" x14ac:dyDescent="0.25">
      <c r="B16" s="377" t="s">
        <v>410</v>
      </c>
      <c r="C16" s="377">
        <v>2028</v>
      </c>
      <c r="D16" s="378" t="s">
        <v>102</v>
      </c>
      <c r="E16" s="379" t="s">
        <v>103</v>
      </c>
      <c r="F16" s="377" t="s">
        <v>33</v>
      </c>
      <c r="G16" s="377" t="s">
        <v>4</v>
      </c>
      <c r="H16" s="377" t="s">
        <v>104</v>
      </c>
      <c r="I16" s="739">
        <v>579</v>
      </c>
    </row>
    <row r="17" spans="2:9" ht="20.25" customHeight="1" x14ac:dyDescent="0.25">
      <c r="B17" s="387" t="s">
        <v>411</v>
      </c>
      <c r="C17" s="387">
        <v>2028</v>
      </c>
      <c r="D17" s="381" t="s">
        <v>156</v>
      </c>
      <c r="E17" s="382" t="s">
        <v>157</v>
      </c>
      <c r="F17" s="380" t="s">
        <v>19</v>
      </c>
      <c r="G17" s="380" t="s">
        <v>5</v>
      </c>
      <c r="H17" s="380" t="s">
        <v>101</v>
      </c>
      <c r="I17" s="738">
        <v>1781.25</v>
      </c>
    </row>
    <row r="18" spans="2:9" ht="20.25" customHeight="1" x14ac:dyDescent="0.25">
      <c r="B18" s="388" t="s">
        <v>410</v>
      </c>
      <c r="C18" s="388">
        <v>2029</v>
      </c>
      <c r="D18" s="389" t="s">
        <v>110</v>
      </c>
      <c r="E18" s="390" t="s">
        <v>111</v>
      </c>
      <c r="F18" s="391" t="s">
        <v>19</v>
      </c>
      <c r="G18" s="391" t="s">
        <v>1</v>
      </c>
      <c r="H18" s="391" t="s">
        <v>101</v>
      </c>
      <c r="I18" s="740">
        <v>1900</v>
      </c>
    </row>
    <row r="19" spans="2:9" ht="20.25" customHeight="1" thickBot="1" x14ac:dyDescent="0.3">
      <c r="B19" s="386" t="s">
        <v>743</v>
      </c>
      <c r="C19" s="386">
        <v>2029</v>
      </c>
      <c r="D19" s="384" t="s">
        <v>408</v>
      </c>
      <c r="E19" s="385" t="s">
        <v>409</v>
      </c>
      <c r="F19" s="386" t="s">
        <v>32</v>
      </c>
      <c r="G19" s="386" t="s">
        <v>3</v>
      </c>
      <c r="H19" s="386" t="s">
        <v>101</v>
      </c>
      <c r="I19" s="737">
        <v>344.98774900000001</v>
      </c>
    </row>
    <row r="20" spans="2:9" ht="20.25" customHeight="1" x14ac:dyDescent="0.25">
      <c r="B20" s="388" t="s">
        <v>744</v>
      </c>
      <c r="C20" s="391">
        <v>2026</v>
      </c>
      <c r="D20" s="389" t="s">
        <v>745</v>
      </c>
      <c r="E20" s="390" t="s">
        <v>746</v>
      </c>
      <c r="F20" s="391" t="s">
        <v>15</v>
      </c>
      <c r="G20" s="391" t="s">
        <v>4</v>
      </c>
      <c r="H20" s="391" t="s">
        <v>101</v>
      </c>
      <c r="I20" s="740">
        <v>118.08574900000001</v>
      </c>
    </row>
    <row r="21" spans="2:9" ht="20.25" customHeight="1" x14ac:dyDescent="0.25">
      <c r="B21" s="392" t="s">
        <v>747</v>
      </c>
      <c r="C21" s="377">
        <v>2026</v>
      </c>
      <c r="D21" s="378" t="s">
        <v>748</v>
      </c>
      <c r="E21" s="379" t="s">
        <v>749</v>
      </c>
      <c r="F21" s="377" t="s">
        <v>19</v>
      </c>
      <c r="G21" s="377" t="s">
        <v>1</v>
      </c>
      <c r="H21" s="377" t="s">
        <v>101</v>
      </c>
      <c r="I21" s="739">
        <v>2100</v>
      </c>
    </row>
    <row r="22" spans="2:9" ht="20.25" customHeight="1" thickBot="1" x14ac:dyDescent="0.3">
      <c r="B22" s="393" t="s">
        <v>750</v>
      </c>
      <c r="C22" s="394">
        <v>2027</v>
      </c>
      <c r="D22" s="395" t="s">
        <v>423</v>
      </c>
      <c r="E22" s="396" t="s">
        <v>135</v>
      </c>
      <c r="F22" s="394" t="s">
        <v>36</v>
      </c>
      <c r="G22" s="394" t="s">
        <v>1</v>
      </c>
      <c r="H22" s="394" t="s">
        <v>104</v>
      </c>
      <c r="I22" s="741">
        <v>1753.278879</v>
      </c>
    </row>
    <row r="23" spans="2:9" ht="20.25" customHeight="1" x14ac:dyDescent="0.25">
      <c r="B23" s="742" t="s">
        <v>751</v>
      </c>
      <c r="C23" s="732">
        <v>2027</v>
      </c>
      <c r="D23" s="733" t="s">
        <v>147</v>
      </c>
      <c r="E23" s="734" t="s">
        <v>148</v>
      </c>
      <c r="F23" s="732" t="s">
        <v>39</v>
      </c>
      <c r="G23" s="732" t="s">
        <v>1</v>
      </c>
      <c r="H23" s="732" t="s">
        <v>101</v>
      </c>
      <c r="I23" s="736">
        <v>1500</v>
      </c>
    </row>
    <row r="24" spans="2:9" ht="20.25" customHeight="1" x14ac:dyDescent="0.25">
      <c r="B24" s="387" t="s">
        <v>752</v>
      </c>
      <c r="C24" s="380">
        <v>2029</v>
      </c>
      <c r="D24" s="381" t="s">
        <v>152</v>
      </c>
      <c r="E24" s="382" t="s">
        <v>153</v>
      </c>
      <c r="F24" s="380" t="s">
        <v>26</v>
      </c>
      <c r="G24" s="380" t="s">
        <v>1</v>
      </c>
      <c r="H24" s="380" t="s">
        <v>115</v>
      </c>
      <c r="I24" s="738">
        <v>655</v>
      </c>
    </row>
    <row r="25" spans="2:9" ht="20.25" customHeight="1" thickBot="1" x14ac:dyDescent="0.3">
      <c r="B25" s="392" t="s">
        <v>753</v>
      </c>
      <c r="C25" s="386">
        <v>2031</v>
      </c>
      <c r="D25" s="384" t="s">
        <v>116</v>
      </c>
      <c r="E25" s="385" t="s">
        <v>117</v>
      </c>
      <c r="F25" s="386" t="s">
        <v>36</v>
      </c>
      <c r="G25" s="386" t="s">
        <v>1</v>
      </c>
      <c r="H25" s="386" t="s">
        <v>101</v>
      </c>
      <c r="I25" s="737">
        <v>1038.4079999999999</v>
      </c>
    </row>
    <row r="26" spans="2:9" ht="20.25" customHeight="1" thickBot="1" x14ac:dyDescent="0.3">
      <c r="B26" s="397" t="s">
        <v>754</v>
      </c>
      <c r="C26" s="386">
        <v>2032</v>
      </c>
      <c r="D26" s="384" t="s">
        <v>412</v>
      </c>
      <c r="E26" s="385" t="s">
        <v>168</v>
      </c>
      <c r="F26" s="386" t="s">
        <v>22</v>
      </c>
      <c r="G26" s="386" t="s">
        <v>413</v>
      </c>
      <c r="H26" s="386" t="s">
        <v>113</v>
      </c>
      <c r="I26" s="737">
        <v>597.88286723400199</v>
      </c>
    </row>
    <row r="27" spans="2:9" ht="20.25" customHeight="1" x14ac:dyDescent="0.25">
      <c r="B27" s="1073" t="s">
        <v>220</v>
      </c>
      <c r="C27" s="377">
        <v>2027</v>
      </c>
      <c r="D27" s="378" t="s">
        <v>414</v>
      </c>
      <c r="E27" s="379" t="s">
        <v>415</v>
      </c>
      <c r="F27" s="377" t="s">
        <v>45</v>
      </c>
      <c r="G27" s="377" t="s">
        <v>1</v>
      </c>
      <c r="H27" s="377" t="s">
        <v>113</v>
      </c>
      <c r="I27" s="739">
        <v>500</v>
      </c>
    </row>
    <row r="28" spans="2:9" ht="20.25" customHeight="1" x14ac:dyDescent="0.25">
      <c r="B28" s="1074"/>
      <c r="C28" s="380">
        <v>2029</v>
      </c>
      <c r="D28" s="381" t="s">
        <v>112</v>
      </c>
      <c r="E28" s="382" t="s">
        <v>742</v>
      </c>
      <c r="F28" s="380" t="s">
        <v>26</v>
      </c>
      <c r="G28" s="380" t="s">
        <v>1</v>
      </c>
      <c r="H28" s="380" t="s">
        <v>113</v>
      </c>
      <c r="I28" s="738">
        <v>1354</v>
      </c>
    </row>
    <row r="29" spans="2:9" ht="20.25" customHeight="1" x14ac:dyDescent="0.25">
      <c r="B29" s="1074"/>
      <c r="C29" s="392">
        <v>2031</v>
      </c>
      <c r="D29" s="378" t="s">
        <v>114</v>
      </c>
      <c r="E29" s="379" t="s">
        <v>742</v>
      </c>
      <c r="F29" s="377" t="s">
        <v>36</v>
      </c>
      <c r="G29" s="377" t="s">
        <v>1</v>
      </c>
      <c r="H29" s="377" t="s">
        <v>115</v>
      </c>
      <c r="I29" s="739">
        <v>2600</v>
      </c>
    </row>
    <row r="30" spans="2:9" ht="20.25" customHeight="1" x14ac:dyDescent="0.25">
      <c r="B30" s="1074"/>
      <c r="C30" s="380">
        <v>2032</v>
      </c>
      <c r="D30" s="381" t="s">
        <v>118</v>
      </c>
      <c r="E30" s="382" t="s">
        <v>742</v>
      </c>
      <c r="F30" s="380" t="s">
        <v>22</v>
      </c>
      <c r="G30" s="380" t="s">
        <v>1</v>
      </c>
      <c r="H30" s="380" t="s">
        <v>113</v>
      </c>
      <c r="I30" s="738">
        <v>2500</v>
      </c>
    </row>
    <row r="31" spans="2:9" ht="20.25" customHeight="1" x14ac:dyDescent="0.25">
      <c r="B31" s="1074"/>
      <c r="C31" s="377" t="s">
        <v>119</v>
      </c>
      <c r="D31" s="378" t="s">
        <v>120</v>
      </c>
      <c r="E31" s="379" t="s">
        <v>121</v>
      </c>
      <c r="F31" s="377" t="s">
        <v>122</v>
      </c>
      <c r="G31" s="377" t="s">
        <v>218</v>
      </c>
      <c r="H31" s="377" t="s">
        <v>101</v>
      </c>
      <c r="I31" s="739">
        <v>450</v>
      </c>
    </row>
    <row r="32" spans="2:9" ht="20.25" customHeight="1" x14ac:dyDescent="0.25">
      <c r="B32" s="1074"/>
      <c r="C32" s="380" t="s">
        <v>119</v>
      </c>
      <c r="D32" s="381" t="s">
        <v>755</v>
      </c>
      <c r="E32" s="382" t="s">
        <v>756</v>
      </c>
      <c r="F32" s="380" t="s">
        <v>25</v>
      </c>
      <c r="G32" s="380" t="s">
        <v>1</v>
      </c>
      <c r="H32" s="380" t="s">
        <v>115</v>
      </c>
      <c r="I32" s="738">
        <v>93.3</v>
      </c>
    </row>
    <row r="33" spans="2:9" ht="20.25" customHeight="1" x14ac:dyDescent="0.25">
      <c r="B33" s="1074"/>
      <c r="C33" s="377" t="s">
        <v>119</v>
      </c>
      <c r="D33" s="378" t="s">
        <v>757</v>
      </c>
      <c r="E33" s="379" t="s">
        <v>758</v>
      </c>
      <c r="F33" s="377" t="s">
        <v>32</v>
      </c>
      <c r="G33" s="377" t="s">
        <v>1</v>
      </c>
      <c r="H33" s="377" t="s">
        <v>113</v>
      </c>
      <c r="I33" s="739">
        <v>362.15070800000001</v>
      </c>
    </row>
    <row r="34" spans="2:9" ht="20.25" customHeight="1" x14ac:dyDescent="0.25">
      <c r="B34" s="1074"/>
      <c r="C34" s="380" t="s">
        <v>119</v>
      </c>
      <c r="D34" s="381" t="s">
        <v>123</v>
      </c>
      <c r="E34" s="382" t="s">
        <v>742</v>
      </c>
      <c r="F34" s="380" t="s">
        <v>26</v>
      </c>
      <c r="G34" s="380" t="s">
        <v>1</v>
      </c>
      <c r="H34" s="380" t="s">
        <v>113</v>
      </c>
      <c r="I34" s="738">
        <v>604.99066900000003</v>
      </c>
    </row>
    <row r="35" spans="2:9" ht="20.25" customHeight="1" x14ac:dyDescent="0.25">
      <c r="B35" s="1074"/>
      <c r="C35" s="377" t="s">
        <v>119</v>
      </c>
      <c r="D35" s="378" t="s">
        <v>759</v>
      </c>
      <c r="E35" s="379" t="s">
        <v>760</v>
      </c>
      <c r="F35" s="377" t="s">
        <v>19</v>
      </c>
      <c r="G35" s="377" t="s">
        <v>2</v>
      </c>
      <c r="H35" s="377" t="s">
        <v>115</v>
      </c>
      <c r="I35" s="739">
        <v>300</v>
      </c>
    </row>
    <row r="36" spans="2:9" ht="20.25" customHeight="1" x14ac:dyDescent="0.25">
      <c r="B36" s="1074"/>
      <c r="C36" s="387" t="s">
        <v>119</v>
      </c>
      <c r="D36" s="381" t="s">
        <v>416</v>
      </c>
      <c r="E36" s="382" t="s">
        <v>417</v>
      </c>
      <c r="F36" s="380" t="s">
        <v>25</v>
      </c>
      <c r="G36" s="380" t="s">
        <v>4</v>
      </c>
      <c r="H36" s="380" t="s">
        <v>101</v>
      </c>
      <c r="I36" s="738">
        <v>167.487661</v>
      </c>
    </row>
    <row r="37" spans="2:9" ht="20.25" customHeight="1" x14ac:dyDescent="0.25">
      <c r="B37" s="1074"/>
      <c r="C37" s="377" t="s">
        <v>119</v>
      </c>
      <c r="D37" s="378" t="s">
        <v>124</v>
      </c>
      <c r="E37" s="379" t="s">
        <v>125</v>
      </c>
      <c r="F37" s="377" t="s">
        <v>32</v>
      </c>
      <c r="G37" s="377" t="s">
        <v>3</v>
      </c>
      <c r="H37" s="377" t="s">
        <v>101</v>
      </c>
      <c r="I37" s="739">
        <v>116.5</v>
      </c>
    </row>
    <row r="38" spans="2:9" ht="20.25" customHeight="1" x14ac:dyDescent="0.25">
      <c r="B38" s="1074"/>
      <c r="C38" s="380" t="s">
        <v>119</v>
      </c>
      <c r="D38" s="381" t="s">
        <v>761</v>
      </c>
      <c r="E38" s="382" t="s">
        <v>762</v>
      </c>
      <c r="F38" s="380" t="s">
        <v>26</v>
      </c>
      <c r="G38" s="380" t="s">
        <v>1</v>
      </c>
      <c r="H38" s="380" t="s">
        <v>115</v>
      </c>
      <c r="I38" s="738">
        <v>850</v>
      </c>
    </row>
    <row r="39" spans="2:9" ht="20.25" customHeight="1" x14ac:dyDescent="0.25">
      <c r="B39" s="1074"/>
      <c r="C39" s="377" t="s">
        <v>119</v>
      </c>
      <c r="D39" s="378" t="s">
        <v>763</v>
      </c>
      <c r="E39" s="379" t="s">
        <v>764</v>
      </c>
      <c r="F39" s="377" t="s">
        <v>25</v>
      </c>
      <c r="G39" s="377" t="s">
        <v>4</v>
      </c>
      <c r="H39" s="377" t="s">
        <v>115</v>
      </c>
      <c r="I39" s="739">
        <v>138</v>
      </c>
    </row>
    <row r="40" spans="2:9" ht="20.25" customHeight="1" x14ac:dyDescent="0.25">
      <c r="B40" s="1074"/>
      <c r="C40" s="380" t="s">
        <v>119</v>
      </c>
      <c r="D40" s="381" t="s">
        <v>765</v>
      </c>
      <c r="E40" s="382" t="s">
        <v>766</v>
      </c>
      <c r="F40" s="380" t="s">
        <v>45</v>
      </c>
      <c r="G40" s="380" t="s">
        <v>5</v>
      </c>
      <c r="H40" s="380" t="s">
        <v>115</v>
      </c>
      <c r="I40" s="738">
        <v>900</v>
      </c>
    </row>
    <row r="41" spans="2:9" ht="20.25" customHeight="1" x14ac:dyDescent="0.25">
      <c r="B41" s="1074"/>
      <c r="C41" s="380" t="s">
        <v>119</v>
      </c>
      <c r="D41" s="381" t="s">
        <v>767</v>
      </c>
      <c r="E41" s="382" t="s">
        <v>768</v>
      </c>
      <c r="F41" s="380" t="s">
        <v>16</v>
      </c>
      <c r="G41" s="380" t="s">
        <v>1</v>
      </c>
      <c r="H41" s="380" t="s">
        <v>115</v>
      </c>
      <c r="I41" s="738">
        <v>235</v>
      </c>
    </row>
    <row r="42" spans="2:9" ht="20.25" customHeight="1" x14ac:dyDescent="0.25">
      <c r="B42" s="1074"/>
      <c r="C42" s="380" t="s">
        <v>119</v>
      </c>
      <c r="D42" s="381" t="s">
        <v>126</v>
      </c>
      <c r="E42" s="382" t="s">
        <v>418</v>
      </c>
      <c r="F42" s="380" t="s">
        <v>36</v>
      </c>
      <c r="G42" s="380" t="s">
        <v>1</v>
      </c>
      <c r="H42" s="380" t="s">
        <v>115</v>
      </c>
      <c r="I42" s="738">
        <v>250</v>
      </c>
    </row>
    <row r="43" spans="2:9" ht="20.25" customHeight="1" x14ac:dyDescent="0.25">
      <c r="B43" s="1074"/>
      <c r="C43" s="380" t="s">
        <v>119</v>
      </c>
      <c r="D43" s="381" t="s">
        <v>219</v>
      </c>
      <c r="E43" s="382" t="s">
        <v>128</v>
      </c>
      <c r="F43" s="380" t="s">
        <v>28</v>
      </c>
      <c r="G43" s="380" t="s">
        <v>1</v>
      </c>
      <c r="H43" s="380" t="s">
        <v>419</v>
      </c>
      <c r="I43" s="738">
        <v>140</v>
      </c>
    </row>
    <row r="44" spans="2:9" ht="20.25" customHeight="1" x14ac:dyDescent="0.25">
      <c r="B44" s="1074"/>
      <c r="C44" s="380" t="s">
        <v>119</v>
      </c>
      <c r="D44" s="381" t="s">
        <v>129</v>
      </c>
      <c r="E44" s="382" t="s">
        <v>130</v>
      </c>
      <c r="F44" s="380" t="s">
        <v>15</v>
      </c>
      <c r="G44" s="380" t="s">
        <v>3</v>
      </c>
      <c r="H44" s="380" t="s">
        <v>113</v>
      </c>
      <c r="I44" s="738">
        <v>382</v>
      </c>
    </row>
    <row r="45" spans="2:9" ht="20.25" customHeight="1" x14ac:dyDescent="0.25">
      <c r="B45" s="1074"/>
      <c r="C45" s="380" t="s">
        <v>119</v>
      </c>
      <c r="D45" s="381" t="s">
        <v>131</v>
      </c>
      <c r="E45" s="382" t="s">
        <v>132</v>
      </c>
      <c r="F45" s="380" t="s">
        <v>133</v>
      </c>
      <c r="G45" s="380" t="s">
        <v>1</v>
      </c>
      <c r="H45" s="380" t="s">
        <v>115</v>
      </c>
      <c r="I45" s="738">
        <v>2160.1999999999998</v>
      </c>
    </row>
    <row r="46" spans="2:9" ht="20.25" customHeight="1" x14ac:dyDescent="0.25">
      <c r="B46" s="1074"/>
      <c r="C46" s="380" t="s">
        <v>119</v>
      </c>
      <c r="D46" s="381" t="s">
        <v>134</v>
      </c>
      <c r="E46" s="382" t="s">
        <v>106</v>
      </c>
      <c r="F46" s="380" t="s">
        <v>18</v>
      </c>
      <c r="G46" s="380" t="s">
        <v>3</v>
      </c>
      <c r="H46" s="380" t="s">
        <v>113</v>
      </c>
      <c r="I46" s="738">
        <v>214</v>
      </c>
    </row>
    <row r="47" spans="2:9" ht="20.25" customHeight="1" x14ac:dyDescent="0.25">
      <c r="B47" s="1074"/>
      <c r="C47" s="380" t="s">
        <v>119</v>
      </c>
      <c r="D47" s="381" t="s">
        <v>136</v>
      </c>
      <c r="E47" s="382" t="s">
        <v>21</v>
      </c>
      <c r="F47" s="380" t="s">
        <v>22</v>
      </c>
      <c r="G47" s="380" t="s">
        <v>2</v>
      </c>
      <c r="H47" s="380" t="s">
        <v>101</v>
      </c>
      <c r="I47" s="738">
        <v>4800</v>
      </c>
    </row>
    <row r="48" spans="2:9" ht="20.25" customHeight="1" x14ac:dyDescent="0.25">
      <c r="B48" s="1074"/>
      <c r="C48" s="380" t="s">
        <v>119</v>
      </c>
      <c r="D48" s="381" t="s">
        <v>137</v>
      </c>
      <c r="E48" s="382" t="s">
        <v>127</v>
      </c>
      <c r="F48" s="380" t="s">
        <v>36</v>
      </c>
      <c r="G48" s="380" t="s">
        <v>1</v>
      </c>
      <c r="H48" s="380" t="s">
        <v>115</v>
      </c>
      <c r="I48" s="738">
        <v>1486</v>
      </c>
    </row>
    <row r="49" spans="2:9" ht="20.25" customHeight="1" x14ac:dyDescent="0.25">
      <c r="B49" s="1074"/>
      <c r="C49" s="380" t="s">
        <v>119</v>
      </c>
      <c r="D49" s="381" t="s">
        <v>138</v>
      </c>
      <c r="E49" s="382" t="s">
        <v>139</v>
      </c>
      <c r="F49" s="380" t="s">
        <v>19</v>
      </c>
      <c r="G49" s="380" t="s">
        <v>1</v>
      </c>
      <c r="H49" s="380" t="s">
        <v>113</v>
      </c>
      <c r="I49" s="738">
        <v>600</v>
      </c>
    </row>
    <row r="50" spans="2:9" ht="20.25" customHeight="1" x14ac:dyDescent="0.25">
      <c r="B50" s="1074"/>
      <c r="C50" s="380" t="s">
        <v>119</v>
      </c>
      <c r="D50" s="381" t="s">
        <v>140</v>
      </c>
      <c r="E50" s="382" t="s">
        <v>141</v>
      </c>
      <c r="F50" s="380" t="s">
        <v>22</v>
      </c>
      <c r="G50" s="380" t="s">
        <v>1</v>
      </c>
      <c r="H50" s="380" t="s">
        <v>115</v>
      </c>
      <c r="I50" s="738">
        <v>3500</v>
      </c>
    </row>
    <row r="51" spans="2:9" ht="20.25" customHeight="1" x14ac:dyDescent="0.25">
      <c r="B51" s="1074"/>
      <c r="C51" s="380" t="s">
        <v>119</v>
      </c>
      <c r="D51" s="381" t="s">
        <v>142</v>
      </c>
      <c r="E51" s="382" t="s">
        <v>143</v>
      </c>
      <c r="F51" s="380" t="s">
        <v>36</v>
      </c>
      <c r="G51" s="380" t="s">
        <v>1</v>
      </c>
      <c r="H51" s="380" t="s">
        <v>115</v>
      </c>
      <c r="I51" s="738">
        <v>1860</v>
      </c>
    </row>
    <row r="52" spans="2:9" ht="20.25" customHeight="1" x14ac:dyDescent="0.25">
      <c r="B52" s="1074"/>
      <c r="C52" s="377" t="s">
        <v>119</v>
      </c>
      <c r="D52" s="378" t="s">
        <v>144</v>
      </c>
      <c r="E52" s="379" t="s">
        <v>145</v>
      </c>
      <c r="F52" s="377" t="s">
        <v>36</v>
      </c>
      <c r="G52" s="377" t="s">
        <v>5</v>
      </c>
      <c r="H52" s="377" t="s">
        <v>115</v>
      </c>
      <c r="I52" s="739">
        <v>2900</v>
      </c>
    </row>
    <row r="53" spans="2:9" ht="20.25" customHeight="1" x14ac:dyDescent="0.25">
      <c r="B53" s="1074"/>
      <c r="C53" s="380" t="s">
        <v>119</v>
      </c>
      <c r="D53" s="381" t="s">
        <v>146</v>
      </c>
      <c r="E53" s="382" t="s">
        <v>106</v>
      </c>
      <c r="F53" s="380" t="s">
        <v>32</v>
      </c>
      <c r="G53" s="380" t="s">
        <v>3</v>
      </c>
      <c r="H53" s="380" t="s">
        <v>115</v>
      </c>
      <c r="I53" s="738">
        <v>585.10599999999999</v>
      </c>
    </row>
    <row r="54" spans="2:9" ht="20.25" customHeight="1" x14ac:dyDescent="0.25">
      <c r="B54" s="1074"/>
      <c r="C54" s="377" t="s">
        <v>119</v>
      </c>
      <c r="D54" s="378" t="s">
        <v>769</v>
      </c>
      <c r="E54" s="379" t="s">
        <v>770</v>
      </c>
      <c r="F54" s="377" t="s">
        <v>26</v>
      </c>
      <c r="G54" s="377" t="s">
        <v>1</v>
      </c>
      <c r="H54" s="377" t="s">
        <v>115</v>
      </c>
      <c r="I54" s="739">
        <v>250</v>
      </c>
    </row>
    <row r="55" spans="2:9" ht="20.25" customHeight="1" x14ac:dyDescent="0.25">
      <c r="B55" s="1074"/>
      <c r="C55" s="380" t="s">
        <v>119</v>
      </c>
      <c r="D55" s="381" t="s">
        <v>149</v>
      </c>
      <c r="E55" s="382" t="s">
        <v>150</v>
      </c>
      <c r="F55" s="380" t="s">
        <v>13</v>
      </c>
      <c r="G55" s="380" t="s">
        <v>1</v>
      </c>
      <c r="H55" s="380" t="s">
        <v>113</v>
      </c>
      <c r="I55" s="738">
        <v>1346</v>
      </c>
    </row>
    <row r="56" spans="2:9" ht="20.25" customHeight="1" x14ac:dyDescent="0.25">
      <c r="B56" s="1074"/>
      <c r="C56" s="377" t="s">
        <v>119</v>
      </c>
      <c r="D56" s="378" t="s">
        <v>151</v>
      </c>
      <c r="E56" s="379" t="s">
        <v>420</v>
      </c>
      <c r="F56" s="377" t="s">
        <v>22</v>
      </c>
      <c r="G56" s="377" t="s">
        <v>1</v>
      </c>
      <c r="H56" s="377" t="s">
        <v>113</v>
      </c>
      <c r="I56" s="739">
        <v>2400</v>
      </c>
    </row>
    <row r="57" spans="2:9" ht="20.25" customHeight="1" x14ac:dyDescent="0.25">
      <c r="B57" s="1074"/>
      <c r="C57" s="380" t="s">
        <v>119</v>
      </c>
      <c r="D57" s="381" t="s">
        <v>105</v>
      </c>
      <c r="E57" s="382" t="s">
        <v>106</v>
      </c>
      <c r="F57" s="380" t="s">
        <v>32</v>
      </c>
      <c r="G57" s="380" t="s">
        <v>1</v>
      </c>
      <c r="H57" s="380" t="s">
        <v>101</v>
      </c>
      <c r="I57" s="738">
        <v>492.7</v>
      </c>
    </row>
    <row r="58" spans="2:9" ht="20.25" customHeight="1" x14ac:dyDescent="0.25">
      <c r="B58" s="1074"/>
      <c r="C58" s="377" t="s">
        <v>119</v>
      </c>
      <c r="D58" s="378" t="s">
        <v>154</v>
      </c>
      <c r="E58" s="379" t="s">
        <v>155</v>
      </c>
      <c r="F58" s="377" t="s">
        <v>33</v>
      </c>
      <c r="G58" s="377" t="s">
        <v>2</v>
      </c>
      <c r="H58" s="377" t="s">
        <v>115</v>
      </c>
      <c r="I58" s="739">
        <v>126</v>
      </c>
    </row>
    <row r="59" spans="2:9" ht="20.25" customHeight="1" x14ac:dyDescent="0.25">
      <c r="B59" s="1074"/>
      <c r="C59" s="380" t="s">
        <v>119</v>
      </c>
      <c r="D59" s="381" t="s">
        <v>771</v>
      </c>
      <c r="E59" s="382" t="s">
        <v>772</v>
      </c>
      <c r="F59" s="380" t="s">
        <v>16</v>
      </c>
      <c r="G59" s="380" t="s">
        <v>3</v>
      </c>
      <c r="H59" s="380" t="s">
        <v>101</v>
      </c>
      <c r="I59" s="738">
        <v>95.867305999999999</v>
      </c>
    </row>
    <row r="60" spans="2:9" ht="20.25" customHeight="1" x14ac:dyDescent="0.25">
      <c r="B60" s="1074"/>
      <c r="C60" s="377" t="s">
        <v>119</v>
      </c>
      <c r="D60" s="378" t="s">
        <v>773</v>
      </c>
      <c r="E60" s="379" t="s">
        <v>37</v>
      </c>
      <c r="F60" s="377" t="s">
        <v>39</v>
      </c>
      <c r="G60" s="377" t="s">
        <v>1</v>
      </c>
      <c r="H60" s="377" t="s">
        <v>115</v>
      </c>
      <c r="I60" s="739">
        <v>500</v>
      </c>
    </row>
    <row r="61" spans="2:9" ht="20.25" customHeight="1" x14ac:dyDescent="0.25">
      <c r="B61" s="1074"/>
      <c r="C61" s="380" t="s">
        <v>119</v>
      </c>
      <c r="D61" s="381" t="s">
        <v>774</v>
      </c>
      <c r="E61" s="382" t="s">
        <v>99</v>
      </c>
      <c r="F61" s="380" t="s">
        <v>25</v>
      </c>
      <c r="G61" s="380" t="s">
        <v>4</v>
      </c>
      <c r="H61" s="380" t="s">
        <v>115</v>
      </c>
      <c r="I61" s="738">
        <v>101</v>
      </c>
    </row>
    <row r="62" spans="2:9" ht="20.25" customHeight="1" x14ac:dyDescent="0.25">
      <c r="B62" s="1074"/>
      <c r="C62" s="377" t="s">
        <v>119</v>
      </c>
      <c r="D62" s="378" t="s">
        <v>775</v>
      </c>
      <c r="E62" s="379" t="s">
        <v>30</v>
      </c>
      <c r="F62" s="377" t="s">
        <v>27</v>
      </c>
      <c r="G62" s="377" t="s">
        <v>4</v>
      </c>
      <c r="H62" s="377" t="s">
        <v>115</v>
      </c>
      <c r="I62" s="739">
        <v>511.45</v>
      </c>
    </row>
    <row r="63" spans="2:9" ht="20.25" customHeight="1" x14ac:dyDescent="0.25">
      <c r="B63" s="1074"/>
      <c r="C63" s="380" t="s">
        <v>119</v>
      </c>
      <c r="D63" s="381" t="s">
        <v>776</v>
      </c>
      <c r="E63" s="382" t="s">
        <v>40</v>
      </c>
      <c r="F63" s="380" t="s">
        <v>44</v>
      </c>
      <c r="G63" s="380" t="s">
        <v>2</v>
      </c>
      <c r="H63" s="380" t="s">
        <v>104</v>
      </c>
      <c r="I63" s="738">
        <v>105.64497</v>
      </c>
    </row>
    <row r="64" spans="2:9" ht="20.25" customHeight="1" x14ac:dyDescent="0.25">
      <c r="B64" s="1074"/>
      <c r="C64" s="377" t="s">
        <v>119</v>
      </c>
      <c r="D64" s="378" t="s">
        <v>158</v>
      </c>
      <c r="E64" s="379" t="s">
        <v>159</v>
      </c>
      <c r="F64" s="377" t="s">
        <v>16</v>
      </c>
      <c r="G64" s="377" t="s">
        <v>1</v>
      </c>
      <c r="H64" s="377" t="s">
        <v>101</v>
      </c>
      <c r="I64" s="739">
        <v>410</v>
      </c>
    </row>
    <row r="65" spans="2:10" ht="20.25" customHeight="1" x14ac:dyDescent="0.25">
      <c r="B65" s="1074"/>
      <c r="C65" s="380" t="s">
        <v>119</v>
      </c>
      <c r="D65" s="381" t="s">
        <v>160</v>
      </c>
      <c r="E65" s="382" t="s">
        <v>777</v>
      </c>
      <c r="F65" s="380" t="s">
        <v>25</v>
      </c>
      <c r="G65" s="380" t="s">
        <v>1</v>
      </c>
      <c r="H65" s="380" t="s">
        <v>115</v>
      </c>
      <c r="I65" s="738">
        <v>654.9</v>
      </c>
    </row>
    <row r="66" spans="2:10" ht="20.25" customHeight="1" x14ac:dyDescent="0.25">
      <c r="B66" s="1074"/>
      <c r="C66" s="377" t="s">
        <v>119</v>
      </c>
      <c r="D66" s="378" t="s">
        <v>161</v>
      </c>
      <c r="E66" s="379" t="s">
        <v>162</v>
      </c>
      <c r="F66" s="377" t="s">
        <v>39</v>
      </c>
      <c r="G66" s="377" t="s">
        <v>1</v>
      </c>
      <c r="H66" s="377" t="s">
        <v>115</v>
      </c>
      <c r="I66" s="739">
        <v>1290</v>
      </c>
    </row>
    <row r="67" spans="2:10" ht="20.25" customHeight="1" x14ac:dyDescent="0.25">
      <c r="B67" s="1074"/>
      <c r="C67" s="380" t="s">
        <v>119</v>
      </c>
      <c r="D67" s="381" t="s">
        <v>778</v>
      </c>
      <c r="E67" s="382" t="s">
        <v>779</v>
      </c>
      <c r="F67" s="380" t="s">
        <v>13</v>
      </c>
      <c r="G67" s="380" t="s">
        <v>2</v>
      </c>
      <c r="H67" s="380" t="s">
        <v>115</v>
      </c>
      <c r="I67" s="738">
        <v>235</v>
      </c>
    </row>
    <row r="68" spans="2:10" ht="20.25" customHeight="1" x14ac:dyDescent="0.25">
      <c r="B68" s="1074"/>
      <c r="C68" s="377" t="s">
        <v>119</v>
      </c>
      <c r="D68" s="378" t="s">
        <v>780</v>
      </c>
      <c r="E68" s="379" t="s">
        <v>781</v>
      </c>
      <c r="F68" s="377" t="s">
        <v>15</v>
      </c>
      <c r="G68" s="377" t="s">
        <v>3</v>
      </c>
      <c r="H68" s="377" t="s">
        <v>115</v>
      </c>
      <c r="I68" s="739">
        <v>129.216736</v>
      </c>
    </row>
    <row r="69" spans="2:10" ht="20.25" customHeight="1" x14ac:dyDescent="0.25">
      <c r="B69" s="1074"/>
      <c r="C69" s="380" t="s">
        <v>119</v>
      </c>
      <c r="D69" s="381" t="s">
        <v>782</v>
      </c>
      <c r="E69" s="382" t="s">
        <v>783</v>
      </c>
      <c r="F69" s="380" t="s">
        <v>22</v>
      </c>
      <c r="G69" s="380" t="s">
        <v>2</v>
      </c>
      <c r="H69" s="380" t="s">
        <v>101</v>
      </c>
      <c r="I69" s="738">
        <v>288.60000000000002</v>
      </c>
    </row>
    <row r="70" spans="2:10" ht="20.25" customHeight="1" x14ac:dyDescent="0.25">
      <c r="B70" s="1074"/>
      <c r="C70" s="377" t="s">
        <v>119</v>
      </c>
      <c r="D70" s="378" t="s">
        <v>169</v>
      </c>
      <c r="E70" s="379" t="s">
        <v>170</v>
      </c>
      <c r="F70" s="377" t="s">
        <v>122</v>
      </c>
      <c r="G70" s="377" t="s">
        <v>1</v>
      </c>
      <c r="H70" s="377" t="s">
        <v>101</v>
      </c>
      <c r="I70" s="739">
        <v>2792</v>
      </c>
    </row>
    <row r="71" spans="2:10" ht="20.25" customHeight="1" x14ac:dyDescent="0.25">
      <c r="B71" s="1074"/>
      <c r="C71" s="380" t="s">
        <v>119</v>
      </c>
      <c r="D71" s="381" t="s">
        <v>171</v>
      </c>
      <c r="E71" s="382" t="s">
        <v>172</v>
      </c>
      <c r="F71" s="380" t="s">
        <v>32</v>
      </c>
      <c r="G71" s="380" t="s">
        <v>4</v>
      </c>
      <c r="H71" s="380" t="s">
        <v>101</v>
      </c>
      <c r="I71" s="738">
        <v>90.4</v>
      </c>
    </row>
    <row r="72" spans="2:10" ht="20.25" customHeight="1" thickBot="1" x14ac:dyDescent="0.3">
      <c r="B72" s="1075"/>
      <c r="C72" s="386" t="s">
        <v>119</v>
      </c>
      <c r="D72" s="384" t="s">
        <v>109</v>
      </c>
      <c r="E72" s="385" t="s">
        <v>21</v>
      </c>
      <c r="F72" s="386" t="s">
        <v>22</v>
      </c>
      <c r="G72" s="386" t="s">
        <v>1</v>
      </c>
      <c r="H72" s="386" t="s">
        <v>104</v>
      </c>
      <c r="I72" s="737">
        <v>2500</v>
      </c>
    </row>
    <row r="73" spans="2:10" ht="15.75" thickBot="1" x14ac:dyDescent="0.3">
      <c r="B73" s="398"/>
      <c r="C73" s="398"/>
      <c r="D73" s="398"/>
      <c r="E73" s="398"/>
      <c r="F73" s="398"/>
      <c r="G73" s="398"/>
      <c r="H73" s="398"/>
      <c r="I73" s="398"/>
    </row>
    <row r="74" spans="2:10" ht="15.75" thickBot="1" x14ac:dyDescent="0.3">
      <c r="B74" s="399" t="s">
        <v>0</v>
      </c>
      <c r="C74" s="400">
        <v>67</v>
      </c>
      <c r="D74" s="399" t="s">
        <v>174</v>
      </c>
      <c r="E74" s="399"/>
      <c r="F74" s="400"/>
      <c r="G74" s="400"/>
      <c r="H74" s="400"/>
      <c r="I74" s="743">
        <f>SUM(I6:I72)</f>
        <v>64071.402448233996</v>
      </c>
    </row>
    <row r="76" spans="2:10" ht="14.25" customHeight="1" x14ac:dyDescent="0.25">
      <c r="B76" s="725" t="s">
        <v>443</v>
      </c>
      <c r="C76" s="725"/>
      <c r="D76" s="725"/>
      <c r="E76" s="744"/>
      <c r="F76" s="725"/>
      <c r="G76" s="725"/>
      <c r="H76" s="725"/>
      <c r="I76" s="725"/>
    </row>
    <row r="77" spans="2:10" ht="14.25" customHeight="1" x14ac:dyDescent="0.25">
      <c r="B77" s="745" t="s">
        <v>445</v>
      </c>
      <c r="C77" s="745"/>
      <c r="D77" s="745"/>
      <c r="E77" s="746"/>
      <c r="F77" s="745"/>
      <c r="G77" s="745"/>
      <c r="H77" s="745"/>
      <c r="I77" s="745"/>
    </row>
    <row r="78" spans="2:10" ht="14.25" customHeight="1" x14ac:dyDescent="0.25">
      <c r="B78" s="726" t="s">
        <v>446</v>
      </c>
      <c r="C78" s="726"/>
      <c r="D78" s="726"/>
      <c r="E78" s="747"/>
      <c r="F78" s="726"/>
      <c r="G78" s="726"/>
      <c r="H78" s="726"/>
      <c r="I78" s="726"/>
    </row>
    <row r="79" spans="2:10" ht="26.25" customHeight="1" x14ac:dyDescent="0.25">
      <c r="B79" s="1076" t="s">
        <v>444</v>
      </c>
      <c r="C79" s="1076"/>
      <c r="D79" s="1076"/>
      <c r="E79" s="1076"/>
      <c r="F79" s="1076"/>
      <c r="G79" s="1076"/>
      <c r="H79" s="1076"/>
      <c r="I79" s="1076"/>
      <c r="J79" s="1076"/>
    </row>
  </sheetData>
  <mergeCells count="3">
    <mergeCell ref="B2:I2"/>
    <mergeCell ref="B27:B72"/>
    <mergeCell ref="B79:J79"/>
  </mergeCells>
  <pageMargins left="0.7" right="0.7" top="0.75" bottom="0.75" header="0.3" footer="0.3"/>
  <pageSetup scale="4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91"/>
  <sheetViews>
    <sheetView showGridLines="0" view="pageBreakPreview" zoomScaleNormal="100" zoomScaleSheetLayoutView="100" workbookViewId="0">
      <selection sqref="A1:M91"/>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087" t="s">
        <v>914</v>
      </c>
      <c r="C2" s="1087"/>
      <c r="D2" s="1087"/>
      <c r="E2" s="1087"/>
      <c r="F2" s="1087"/>
      <c r="G2" s="1087"/>
      <c r="H2" s="1087"/>
      <c r="I2" s="1087"/>
      <c r="J2" s="1087"/>
      <c r="K2" s="1087"/>
      <c r="L2" s="1087"/>
    </row>
    <row r="4" spans="2:13" s="26" customFormat="1" ht="48.75" customHeight="1" x14ac:dyDescent="0.25">
      <c r="B4" s="405" t="s">
        <v>6</v>
      </c>
      <c r="C4" s="405" t="s">
        <v>7</v>
      </c>
      <c r="D4" s="405" t="s">
        <v>8</v>
      </c>
      <c r="E4" s="405" t="s">
        <v>183</v>
      </c>
      <c r="F4" s="405" t="s">
        <v>9</v>
      </c>
      <c r="G4" s="405" t="s">
        <v>10</v>
      </c>
      <c r="H4" s="405" t="s">
        <v>11</v>
      </c>
      <c r="I4" s="405" t="s">
        <v>12</v>
      </c>
      <c r="J4" s="405" t="s">
        <v>621</v>
      </c>
      <c r="K4" s="405" t="s">
        <v>622</v>
      </c>
      <c r="L4" s="405" t="s">
        <v>184</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078" t="s">
        <v>623</v>
      </c>
      <c r="C6" s="945" t="s">
        <v>624</v>
      </c>
      <c r="D6" s="946" t="s">
        <v>463</v>
      </c>
      <c r="E6" s="946" t="s">
        <v>27</v>
      </c>
      <c r="F6" s="946" t="s">
        <v>14</v>
      </c>
      <c r="G6" s="946" t="s">
        <v>1</v>
      </c>
      <c r="H6" s="947" t="s">
        <v>451</v>
      </c>
      <c r="I6" s="948" t="s">
        <v>625</v>
      </c>
      <c r="J6" s="948" t="s">
        <v>246</v>
      </c>
      <c r="K6" s="948" t="s">
        <v>246</v>
      </c>
      <c r="L6" s="949">
        <v>1</v>
      </c>
    </row>
    <row r="7" spans="2:13" ht="18" customHeight="1" x14ac:dyDescent="0.25">
      <c r="B7" s="1079"/>
      <c r="C7" s="950" t="s">
        <v>626</v>
      </c>
      <c r="D7" s="951" t="s">
        <v>418</v>
      </c>
      <c r="E7" s="951" t="s">
        <v>36</v>
      </c>
      <c r="F7" s="951" t="s">
        <v>14</v>
      </c>
      <c r="G7" s="951" t="s">
        <v>1</v>
      </c>
      <c r="H7" s="952" t="s">
        <v>456</v>
      </c>
      <c r="I7" s="953" t="s">
        <v>625</v>
      </c>
      <c r="J7" s="953" t="s">
        <v>246</v>
      </c>
      <c r="K7" s="953" t="s">
        <v>246</v>
      </c>
      <c r="L7" s="954">
        <v>21</v>
      </c>
    </row>
    <row r="8" spans="2:13" ht="18" customHeight="1" x14ac:dyDescent="0.25">
      <c r="B8" s="1079"/>
      <c r="C8" s="950" t="s">
        <v>627</v>
      </c>
      <c r="D8" s="951" t="s">
        <v>628</v>
      </c>
      <c r="E8" s="951" t="s">
        <v>44</v>
      </c>
      <c r="F8" s="951" t="s">
        <v>14</v>
      </c>
      <c r="G8" s="951" t="s">
        <v>2</v>
      </c>
      <c r="H8" s="952" t="s">
        <v>451</v>
      </c>
      <c r="I8" s="953" t="s">
        <v>625</v>
      </c>
      <c r="J8" s="953" t="s">
        <v>246</v>
      </c>
      <c r="K8" s="953" t="s">
        <v>246</v>
      </c>
      <c r="L8" s="954">
        <v>1.3298464999999999</v>
      </c>
    </row>
    <row r="9" spans="2:13" ht="18" customHeight="1" x14ac:dyDescent="0.25">
      <c r="B9" s="1079"/>
      <c r="C9" s="950" t="s">
        <v>629</v>
      </c>
      <c r="D9" s="951" t="s">
        <v>628</v>
      </c>
      <c r="E9" s="951" t="s">
        <v>44</v>
      </c>
      <c r="F9" s="951" t="s">
        <v>14</v>
      </c>
      <c r="G9" s="951" t="s">
        <v>2</v>
      </c>
      <c r="H9" s="952" t="s">
        <v>451</v>
      </c>
      <c r="I9" s="953" t="s">
        <v>625</v>
      </c>
      <c r="J9" s="955" t="s">
        <v>246</v>
      </c>
      <c r="K9" s="955" t="s">
        <v>246</v>
      </c>
      <c r="L9" s="956">
        <v>1.155</v>
      </c>
    </row>
    <row r="10" spans="2:13" s="34" customFormat="1" ht="18" customHeight="1" x14ac:dyDescent="0.25">
      <c r="B10" s="1079"/>
      <c r="C10" s="950" t="s">
        <v>630</v>
      </c>
      <c r="D10" s="951" t="s">
        <v>130</v>
      </c>
      <c r="E10" s="951" t="s">
        <v>15</v>
      </c>
      <c r="F10" s="951" t="s">
        <v>14</v>
      </c>
      <c r="G10" s="951" t="s">
        <v>3</v>
      </c>
      <c r="H10" s="952" t="s">
        <v>631</v>
      </c>
      <c r="I10" s="953">
        <v>45040</v>
      </c>
      <c r="J10" s="953" t="s">
        <v>246</v>
      </c>
      <c r="K10" s="953" t="s">
        <v>246</v>
      </c>
      <c r="L10" s="954">
        <v>10</v>
      </c>
      <c r="M10" s="35"/>
    </row>
    <row r="11" spans="2:13" ht="18" customHeight="1" x14ac:dyDescent="0.25">
      <c r="B11" s="1079"/>
      <c r="C11" s="950" t="s">
        <v>194</v>
      </c>
      <c r="D11" s="951" t="s">
        <v>453</v>
      </c>
      <c r="E11" s="951" t="s">
        <v>33</v>
      </c>
      <c r="F11" s="951" t="s">
        <v>14</v>
      </c>
      <c r="G11" s="951" t="s">
        <v>4</v>
      </c>
      <c r="H11" s="952" t="s">
        <v>23</v>
      </c>
      <c r="I11" s="953">
        <v>45411</v>
      </c>
      <c r="J11" s="953" t="s">
        <v>246</v>
      </c>
      <c r="K11" s="953" t="s">
        <v>246</v>
      </c>
      <c r="L11" s="954">
        <v>5</v>
      </c>
    </row>
    <row r="12" spans="2:13" ht="18" customHeight="1" x14ac:dyDescent="0.25">
      <c r="B12" s="1079"/>
      <c r="C12" s="950" t="s">
        <v>49</v>
      </c>
      <c r="D12" s="951" t="s">
        <v>30</v>
      </c>
      <c r="E12" s="951" t="s">
        <v>44</v>
      </c>
      <c r="F12" s="951" t="s">
        <v>14</v>
      </c>
      <c r="G12" s="951" t="s">
        <v>1</v>
      </c>
      <c r="H12" s="952" t="s">
        <v>451</v>
      </c>
      <c r="I12" s="953">
        <v>44791</v>
      </c>
      <c r="J12" s="953" t="s">
        <v>246</v>
      </c>
      <c r="K12" s="953" t="s">
        <v>246</v>
      </c>
      <c r="L12" s="954">
        <v>2.2999999999999998</v>
      </c>
    </row>
    <row r="13" spans="2:13" ht="18" customHeight="1" x14ac:dyDescent="0.25">
      <c r="B13" s="1079"/>
      <c r="C13" s="950" t="s">
        <v>637</v>
      </c>
      <c r="D13" s="951" t="s">
        <v>638</v>
      </c>
      <c r="E13" s="951" t="s">
        <v>36</v>
      </c>
      <c r="F13" s="951" t="s">
        <v>14</v>
      </c>
      <c r="G13" s="951" t="s">
        <v>1</v>
      </c>
      <c r="H13" s="952" t="s">
        <v>639</v>
      </c>
      <c r="I13" s="953">
        <v>45586</v>
      </c>
      <c r="J13" s="953" t="s">
        <v>246</v>
      </c>
      <c r="K13" s="953" t="s">
        <v>246</v>
      </c>
      <c r="L13" s="954">
        <v>21</v>
      </c>
    </row>
    <row r="14" spans="2:13" ht="18" customHeight="1" x14ac:dyDescent="0.25">
      <c r="B14" s="1079"/>
      <c r="C14" s="950" t="s">
        <v>50</v>
      </c>
      <c r="D14" s="951" t="s">
        <v>51</v>
      </c>
      <c r="E14" s="951" t="s">
        <v>25</v>
      </c>
      <c r="F14" s="951" t="s">
        <v>14</v>
      </c>
      <c r="G14" s="951" t="s">
        <v>4</v>
      </c>
      <c r="H14" s="952" t="s">
        <v>451</v>
      </c>
      <c r="I14" s="953">
        <v>45169</v>
      </c>
      <c r="J14" s="953" t="s">
        <v>246</v>
      </c>
      <c r="K14" s="953" t="s">
        <v>246</v>
      </c>
      <c r="L14" s="954">
        <v>5.1735199999999999</v>
      </c>
    </row>
    <row r="15" spans="2:13" ht="18" customHeight="1" x14ac:dyDescent="0.25">
      <c r="B15" s="1079"/>
      <c r="C15" s="950" t="s">
        <v>640</v>
      </c>
      <c r="D15" s="951" t="s">
        <v>141</v>
      </c>
      <c r="E15" s="951" t="s">
        <v>22</v>
      </c>
      <c r="F15" s="951" t="s">
        <v>14</v>
      </c>
      <c r="G15" s="951" t="s">
        <v>1</v>
      </c>
      <c r="H15" s="952" t="s">
        <v>641</v>
      </c>
      <c r="I15" s="953">
        <v>45317</v>
      </c>
      <c r="J15" s="953" t="s">
        <v>246</v>
      </c>
      <c r="K15" s="953" t="s">
        <v>246</v>
      </c>
      <c r="L15" s="954">
        <v>10</v>
      </c>
    </row>
    <row r="16" spans="2:13" ht="18" customHeight="1" x14ac:dyDescent="0.25">
      <c r="B16" s="1079"/>
      <c r="C16" s="950" t="s">
        <v>642</v>
      </c>
      <c r="D16" s="951" t="s">
        <v>143</v>
      </c>
      <c r="E16" s="951" t="s">
        <v>36</v>
      </c>
      <c r="F16" s="951" t="s">
        <v>14</v>
      </c>
      <c r="G16" s="951" t="s">
        <v>1</v>
      </c>
      <c r="H16" s="952" t="s">
        <v>639</v>
      </c>
      <c r="I16" s="953">
        <v>45327</v>
      </c>
      <c r="J16" s="953" t="s">
        <v>246</v>
      </c>
      <c r="K16" s="953" t="s">
        <v>246</v>
      </c>
      <c r="L16" s="954">
        <v>22.515000000000001</v>
      </c>
    </row>
    <row r="17" spans="2:13" s="34" customFormat="1" ht="18" customHeight="1" x14ac:dyDescent="0.25">
      <c r="B17" s="1079"/>
      <c r="C17" s="950" t="s">
        <v>645</v>
      </c>
      <c r="D17" s="951" t="s">
        <v>646</v>
      </c>
      <c r="E17" s="951" t="s">
        <v>33</v>
      </c>
      <c r="F17" s="951" t="s">
        <v>14</v>
      </c>
      <c r="G17" s="951" t="s">
        <v>647</v>
      </c>
      <c r="H17" s="952" t="s">
        <v>451</v>
      </c>
      <c r="I17" s="953" t="s">
        <v>625</v>
      </c>
      <c r="J17" s="953" t="s">
        <v>246</v>
      </c>
      <c r="K17" s="953" t="s">
        <v>246</v>
      </c>
      <c r="L17" s="954">
        <v>10.0114</v>
      </c>
      <c r="M17" s="35"/>
    </row>
    <row r="18" spans="2:13" s="34" customFormat="1" ht="18" customHeight="1" x14ac:dyDescent="0.25">
      <c r="B18" s="1079"/>
      <c r="C18" s="950" t="s">
        <v>648</v>
      </c>
      <c r="D18" s="951" t="s">
        <v>649</v>
      </c>
      <c r="E18" s="951" t="s">
        <v>25</v>
      </c>
      <c r="F18" s="951" t="s">
        <v>20</v>
      </c>
      <c r="G18" s="951" t="s">
        <v>4</v>
      </c>
      <c r="H18" s="952" t="s">
        <v>451</v>
      </c>
      <c r="I18" s="953" t="s">
        <v>625</v>
      </c>
      <c r="J18" s="953" t="s">
        <v>246</v>
      </c>
      <c r="K18" s="953" t="s">
        <v>246</v>
      </c>
      <c r="L18" s="954">
        <v>2.7280929999999999</v>
      </c>
      <c r="M18" s="35"/>
    </row>
    <row r="19" spans="2:13" s="34" customFormat="1" ht="18" customHeight="1" x14ac:dyDescent="0.25">
      <c r="B19" s="1079"/>
      <c r="C19" s="950" t="s">
        <v>650</v>
      </c>
      <c r="D19" s="951" t="s">
        <v>651</v>
      </c>
      <c r="E19" s="951" t="s">
        <v>16</v>
      </c>
      <c r="F19" s="951" t="s">
        <v>14</v>
      </c>
      <c r="G19" s="951" t="s">
        <v>1</v>
      </c>
      <c r="H19" s="952" t="s">
        <v>185</v>
      </c>
      <c r="I19" s="953">
        <v>44888</v>
      </c>
      <c r="J19" s="953" t="s">
        <v>246</v>
      </c>
      <c r="K19" s="953" t="s">
        <v>246</v>
      </c>
      <c r="L19" s="954">
        <v>1.8</v>
      </c>
      <c r="M19" s="35"/>
    </row>
    <row r="20" spans="2:13" ht="18" customHeight="1" x14ac:dyDescent="0.25">
      <c r="B20" s="1079"/>
      <c r="C20" s="950" t="s">
        <v>652</v>
      </c>
      <c r="D20" s="951" t="s">
        <v>135</v>
      </c>
      <c r="E20" s="951" t="s">
        <v>36</v>
      </c>
      <c r="F20" s="951" t="s">
        <v>20</v>
      </c>
      <c r="G20" s="951" t="s">
        <v>1</v>
      </c>
      <c r="H20" s="952" t="s">
        <v>451</v>
      </c>
      <c r="I20" s="953">
        <v>45631</v>
      </c>
      <c r="J20" s="953" t="s">
        <v>246</v>
      </c>
      <c r="K20" s="953" t="s">
        <v>246</v>
      </c>
      <c r="L20" s="954">
        <v>3.5156000000000001</v>
      </c>
    </row>
    <row r="21" spans="2:13" ht="18" customHeight="1" x14ac:dyDescent="0.25">
      <c r="B21" s="1079"/>
      <c r="C21" s="950" t="s">
        <v>56</v>
      </c>
      <c r="D21" s="951" t="s">
        <v>57</v>
      </c>
      <c r="E21" s="951" t="s">
        <v>16</v>
      </c>
      <c r="F21" s="951" t="s">
        <v>14</v>
      </c>
      <c r="G21" s="951" t="s">
        <v>3</v>
      </c>
      <c r="H21" s="951" t="s">
        <v>58</v>
      </c>
      <c r="I21" s="951" t="s">
        <v>625</v>
      </c>
      <c r="J21" s="951" t="s">
        <v>246</v>
      </c>
      <c r="K21" s="951" t="s">
        <v>246</v>
      </c>
      <c r="L21" s="954">
        <v>6.9361040000000003</v>
      </c>
    </row>
    <row r="22" spans="2:13" ht="18" customHeight="1" x14ac:dyDescent="0.25">
      <c r="B22" s="1079"/>
      <c r="C22" s="950" t="s">
        <v>655</v>
      </c>
      <c r="D22" s="951" t="s">
        <v>656</v>
      </c>
      <c r="E22" s="951" t="s">
        <v>13</v>
      </c>
      <c r="F22" s="951" t="s">
        <v>20</v>
      </c>
      <c r="G22" s="951" t="s">
        <v>2</v>
      </c>
      <c r="H22" s="952" t="s">
        <v>451</v>
      </c>
      <c r="I22" s="953" t="s">
        <v>625</v>
      </c>
      <c r="J22" s="953" t="s">
        <v>246</v>
      </c>
      <c r="K22" s="953" t="s">
        <v>246</v>
      </c>
      <c r="L22" s="954">
        <v>1.2479882199999999</v>
      </c>
    </row>
    <row r="23" spans="2:13" ht="18" customHeight="1" x14ac:dyDescent="0.25">
      <c r="B23" s="1079"/>
      <c r="C23" s="950" t="s">
        <v>188</v>
      </c>
      <c r="D23" s="951" t="s">
        <v>657</v>
      </c>
      <c r="E23" s="951" t="s">
        <v>33</v>
      </c>
      <c r="F23" s="951" t="s">
        <v>14</v>
      </c>
      <c r="G23" s="951" t="s">
        <v>1</v>
      </c>
      <c r="H23" s="952" t="s">
        <v>58</v>
      </c>
      <c r="I23" s="953" t="s">
        <v>625</v>
      </c>
      <c r="J23" s="953" t="s">
        <v>246</v>
      </c>
      <c r="K23" s="953" t="s">
        <v>246</v>
      </c>
      <c r="L23" s="954">
        <v>20</v>
      </c>
    </row>
    <row r="24" spans="2:13" ht="18" customHeight="1" x14ac:dyDescent="0.25">
      <c r="B24" s="1079"/>
      <c r="C24" s="957" t="s">
        <v>658</v>
      </c>
      <c r="D24" s="958" t="s">
        <v>40</v>
      </c>
      <c r="E24" s="958" t="s">
        <v>33</v>
      </c>
      <c r="F24" s="958" t="s">
        <v>20</v>
      </c>
      <c r="G24" s="958" t="s">
        <v>272</v>
      </c>
      <c r="H24" s="959" t="s">
        <v>17</v>
      </c>
      <c r="I24" s="960" t="s">
        <v>625</v>
      </c>
      <c r="J24" s="960" t="s">
        <v>246</v>
      </c>
      <c r="K24" s="960" t="s">
        <v>246</v>
      </c>
      <c r="L24" s="961">
        <v>104.5214</v>
      </c>
    </row>
    <row r="25" spans="2:13" ht="18" customHeight="1" x14ac:dyDescent="0.25">
      <c r="B25" s="1079"/>
      <c r="C25" s="962" t="s">
        <v>659</v>
      </c>
      <c r="D25" s="963" t="s">
        <v>29</v>
      </c>
      <c r="E25" s="963" t="s">
        <v>26</v>
      </c>
      <c r="F25" s="963" t="s">
        <v>14</v>
      </c>
      <c r="G25" s="963" t="s">
        <v>1</v>
      </c>
      <c r="H25" s="964" t="s">
        <v>185</v>
      </c>
      <c r="I25" s="965">
        <v>44750</v>
      </c>
      <c r="J25" s="965" t="s">
        <v>246</v>
      </c>
      <c r="K25" s="965" t="s">
        <v>246</v>
      </c>
      <c r="L25" s="966">
        <v>1.6544000000000001</v>
      </c>
    </row>
    <row r="26" spans="2:13" ht="18" customHeight="1" x14ac:dyDescent="0.25">
      <c r="B26" s="1079"/>
      <c r="C26" s="957" t="s">
        <v>465</v>
      </c>
      <c r="D26" s="958" t="s">
        <v>34</v>
      </c>
      <c r="E26" s="958" t="s">
        <v>28</v>
      </c>
      <c r="F26" s="958" t="s">
        <v>20</v>
      </c>
      <c r="G26" s="958" t="s">
        <v>3</v>
      </c>
      <c r="H26" s="958" t="s">
        <v>17</v>
      </c>
      <c r="I26" s="967">
        <v>45569</v>
      </c>
      <c r="J26" s="967" t="s">
        <v>246</v>
      </c>
      <c r="K26" s="967" t="s">
        <v>246</v>
      </c>
      <c r="L26" s="961">
        <v>28.649262539999999</v>
      </c>
    </row>
    <row r="27" spans="2:13" s="34" customFormat="1" ht="18" customHeight="1" x14ac:dyDescent="0.25">
      <c r="B27" s="1079"/>
      <c r="C27" s="962" t="s">
        <v>660</v>
      </c>
      <c r="D27" s="963" t="s">
        <v>99</v>
      </c>
      <c r="E27" s="963" t="s">
        <v>26</v>
      </c>
      <c r="F27" s="963" t="s">
        <v>14</v>
      </c>
      <c r="G27" s="963" t="s">
        <v>2</v>
      </c>
      <c r="H27" s="964" t="s">
        <v>452</v>
      </c>
      <c r="I27" s="965" t="s">
        <v>625</v>
      </c>
      <c r="J27" s="965" t="s">
        <v>246</v>
      </c>
      <c r="K27" s="965" t="s">
        <v>246</v>
      </c>
      <c r="L27" s="966">
        <v>39.339342000000002</v>
      </c>
      <c r="M27" s="35"/>
    </row>
    <row r="28" spans="2:13" s="34" customFormat="1" ht="18" customHeight="1" x14ac:dyDescent="0.25">
      <c r="B28" s="1079"/>
      <c r="C28" s="957" t="s">
        <v>204</v>
      </c>
      <c r="D28" s="958" t="s">
        <v>661</v>
      </c>
      <c r="E28" s="958" t="s">
        <v>15</v>
      </c>
      <c r="F28" s="958" t="s">
        <v>20</v>
      </c>
      <c r="G28" s="958" t="s">
        <v>3</v>
      </c>
      <c r="H28" s="958" t="s">
        <v>451</v>
      </c>
      <c r="I28" s="967">
        <v>45026</v>
      </c>
      <c r="J28" s="967" t="s">
        <v>246</v>
      </c>
      <c r="K28" s="967" t="s">
        <v>246</v>
      </c>
      <c r="L28" s="961">
        <v>4.5</v>
      </c>
      <c r="M28" s="35"/>
    </row>
    <row r="29" spans="2:13" s="34" customFormat="1" ht="18" customHeight="1" x14ac:dyDescent="0.25">
      <c r="B29" s="1079"/>
      <c r="C29" s="962" t="s">
        <v>206</v>
      </c>
      <c r="D29" s="963" t="s">
        <v>40</v>
      </c>
      <c r="E29" s="963" t="s">
        <v>16</v>
      </c>
      <c r="F29" s="963" t="s">
        <v>14</v>
      </c>
      <c r="G29" s="963" t="s">
        <v>1</v>
      </c>
      <c r="H29" s="964" t="s">
        <v>456</v>
      </c>
      <c r="I29" s="965" t="s">
        <v>625</v>
      </c>
      <c r="J29" s="965" t="s">
        <v>246</v>
      </c>
      <c r="K29" s="965" t="s">
        <v>246</v>
      </c>
      <c r="L29" s="966">
        <v>6.25</v>
      </c>
      <c r="M29" s="35"/>
    </row>
    <row r="30" spans="2:13" s="34" customFormat="1" ht="18" customHeight="1" x14ac:dyDescent="0.25">
      <c r="B30" s="1079"/>
      <c r="C30" s="957" t="s">
        <v>189</v>
      </c>
      <c r="D30" s="958" t="s">
        <v>99</v>
      </c>
      <c r="E30" s="958" t="s">
        <v>19</v>
      </c>
      <c r="F30" s="958" t="s">
        <v>20</v>
      </c>
      <c r="G30" s="958" t="s">
        <v>2</v>
      </c>
      <c r="H30" s="959" t="s">
        <v>452</v>
      </c>
      <c r="I30" s="960" t="s">
        <v>625</v>
      </c>
      <c r="J30" s="960" t="s">
        <v>246</v>
      </c>
      <c r="K30" s="960" t="s">
        <v>246</v>
      </c>
      <c r="L30" s="961">
        <v>106.95807787999999</v>
      </c>
      <c r="M30" s="35"/>
    </row>
    <row r="31" spans="2:13" ht="18" customHeight="1" x14ac:dyDescent="0.25">
      <c r="B31" s="1079"/>
      <c r="C31" s="962" t="s">
        <v>471</v>
      </c>
      <c r="D31" s="963" t="s">
        <v>191</v>
      </c>
      <c r="E31" s="963" t="s">
        <v>26</v>
      </c>
      <c r="F31" s="963" t="s">
        <v>14</v>
      </c>
      <c r="G31" s="963" t="s">
        <v>4</v>
      </c>
      <c r="H31" s="964" t="s">
        <v>451</v>
      </c>
      <c r="I31" s="965">
        <v>45323</v>
      </c>
      <c r="J31" s="965" t="s">
        <v>246</v>
      </c>
      <c r="K31" s="965" t="s">
        <v>246</v>
      </c>
      <c r="L31" s="966">
        <v>2.8290000000000002</v>
      </c>
    </row>
    <row r="32" spans="2:13" ht="18" customHeight="1" x14ac:dyDescent="0.25">
      <c r="B32" s="1079"/>
      <c r="C32" s="957" t="s">
        <v>662</v>
      </c>
      <c r="D32" s="958" t="s">
        <v>191</v>
      </c>
      <c r="E32" s="958" t="s">
        <v>25</v>
      </c>
      <c r="F32" s="958" t="s">
        <v>14</v>
      </c>
      <c r="G32" s="958" t="s">
        <v>1</v>
      </c>
      <c r="H32" s="958" t="s">
        <v>451</v>
      </c>
      <c r="I32" s="965" t="s">
        <v>625</v>
      </c>
      <c r="J32" s="965" t="s">
        <v>246</v>
      </c>
      <c r="K32" s="965" t="s">
        <v>246</v>
      </c>
      <c r="L32" s="966">
        <v>2.7890000000000001</v>
      </c>
    </row>
    <row r="33" spans="2:13" ht="18" customHeight="1" thickBot="1" x14ac:dyDescent="0.3">
      <c r="B33" s="1080"/>
      <c r="C33" s="968" t="s">
        <v>190</v>
      </c>
      <c r="D33" s="969" t="s">
        <v>29</v>
      </c>
      <c r="E33" s="969" t="s">
        <v>32</v>
      </c>
      <c r="F33" s="969" t="s">
        <v>14</v>
      </c>
      <c r="G33" s="969" t="s">
        <v>1</v>
      </c>
      <c r="H33" s="969" t="s">
        <v>663</v>
      </c>
      <c r="I33" s="970">
        <v>45484</v>
      </c>
      <c r="J33" s="970" t="s">
        <v>246</v>
      </c>
      <c r="K33" s="970" t="s">
        <v>246</v>
      </c>
      <c r="L33" s="971">
        <v>3.20434872</v>
      </c>
    </row>
    <row r="34" spans="2:13" s="34" customFormat="1" ht="18" customHeight="1" thickTop="1" x14ac:dyDescent="0.25">
      <c r="B34" s="1081" t="s">
        <v>664</v>
      </c>
      <c r="C34" s="972" t="s">
        <v>192</v>
      </c>
      <c r="D34" s="973" t="s">
        <v>193</v>
      </c>
      <c r="E34" s="973" t="s">
        <v>15</v>
      </c>
      <c r="F34" s="973" t="s">
        <v>20</v>
      </c>
      <c r="G34" s="973" t="s">
        <v>271</v>
      </c>
      <c r="H34" s="974" t="s">
        <v>58</v>
      </c>
      <c r="I34" s="975">
        <v>45280</v>
      </c>
      <c r="J34" s="975">
        <v>45343</v>
      </c>
      <c r="K34" s="975" t="s">
        <v>246</v>
      </c>
      <c r="L34" s="976">
        <v>3.5739999999999998</v>
      </c>
      <c r="M34" s="35"/>
    </row>
    <row r="35" spans="2:13" s="34" customFormat="1" ht="18" customHeight="1" x14ac:dyDescent="0.25">
      <c r="B35" s="1082"/>
      <c r="C35" s="977" t="s">
        <v>450</v>
      </c>
      <c r="D35" s="978" t="s">
        <v>43</v>
      </c>
      <c r="E35" s="978" t="s">
        <v>36</v>
      </c>
      <c r="F35" s="978" t="s">
        <v>14</v>
      </c>
      <c r="G35" s="978" t="s">
        <v>1</v>
      </c>
      <c r="H35" s="978" t="s">
        <v>451</v>
      </c>
      <c r="I35" s="979">
        <v>45631</v>
      </c>
      <c r="J35" s="979">
        <v>45819</v>
      </c>
      <c r="K35" s="980" t="s">
        <v>246</v>
      </c>
      <c r="L35" s="981">
        <v>11.3025</v>
      </c>
      <c r="M35" s="35"/>
    </row>
    <row r="36" spans="2:13" s="34" customFormat="1" ht="18" customHeight="1" x14ac:dyDescent="0.25">
      <c r="B36" s="1082"/>
      <c r="C36" s="982" t="s">
        <v>668</v>
      </c>
      <c r="D36" s="983" t="s">
        <v>667</v>
      </c>
      <c r="E36" s="983" t="s">
        <v>19</v>
      </c>
      <c r="F36" s="983" t="s">
        <v>14</v>
      </c>
      <c r="G36" s="983" t="s">
        <v>5</v>
      </c>
      <c r="H36" s="983" t="s">
        <v>185</v>
      </c>
      <c r="I36" s="984">
        <v>45673</v>
      </c>
      <c r="J36" s="984">
        <v>45705</v>
      </c>
      <c r="K36" s="985" t="s">
        <v>246</v>
      </c>
      <c r="L36" s="986">
        <v>2</v>
      </c>
      <c r="M36" s="35"/>
    </row>
    <row r="37" spans="2:13" s="34" customFormat="1" ht="18" customHeight="1" x14ac:dyDescent="0.25">
      <c r="B37" s="1082"/>
      <c r="C37" s="982" t="s">
        <v>632</v>
      </c>
      <c r="D37" s="983" t="s">
        <v>633</v>
      </c>
      <c r="E37" s="983" t="s">
        <v>133</v>
      </c>
      <c r="F37" s="983" t="s">
        <v>14</v>
      </c>
      <c r="G37" s="983" t="s">
        <v>1</v>
      </c>
      <c r="H37" s="983" t="s">
        <v>451</v>
      </c>
      <c r="I37" s="984">
        <v>45574</v>
      </c>
      <c r="J37" s="984">
        <v>45729</v>
      </c>
      <c r="K37" s="985" t="s">
        <v>246</v>
      </c>
      <c r="L37" s="986">
        <v>5.89</v>
      </c>
      <c r="M37" s="35"/>
    </row>
    <row r="38" spans="2:13" s="34" customFormat="1" ht="18" customHeight="1" x14ac:dyDescent="0.25">
      <c r="B38" s="1082"/>
      <c r="C38" s="982" t="s">
        <v>187</v>
      </c>
      <c r="D38" s="983" t="s">
        <v>29</v>
      </c>
      <c r="E38" s="983" t="s">
        <v>26</v>
      </c>
      <c r="F38" s="983" t="s">
        <v>14</v>
      </c>
      <c r="G38" s="983" t="s">
        <v>1</v>
      </c>
      <c r="H38" s="983" t="s">
        <v>451</v>
      </c>
      <c r="I38" s="984">
        <v>45817</v>
      </c>
      <c r="J38" s="984">
        <v>45845</v>
      </c>
      <c r="K38" s="985" t="s">
        <v>246</v>
      </c>
      <c r="L38" s="986">
        <v>3.0340270299999998</v>
      </c>
      <c r="M38" s="35"/>
    </row>
    <row r="39" spans="2:13" s="34" customFormat="1" ht="18" customHeight="1" x14ac:dyDescent="0.25">
      <c r="B39" s="1082"/>
      <c r="C39" s="987" t="s">
        <v>195</v>
      </c>
      <c r="D39" s="988" t="s">
        <v>30</v>
      </c>
      <c r="E39" s="988" t="s">
        <v>27</v>
      </c>
      <c r="F39" s="988" t="s">
        <v>20</v>
      </c>
      <c r="G39" s="988" t="s">
        <v>4</v>
      </c>
      <c r="H39" s="988" t="s">
        <v>451</v>
      </c>
      <c r="I39" s="989">
        <v>45117</v>
      </c>
      <c r="J39" s="989">
        <v>45870</v>
      </c>
      <c r="K39" s="990" t="s">
        <v>246</v>
      </c>
      <c r="L39" s="991">
        <v>2.5</v>
      </c>
      <c r="M39" s="35"/>
    </row>
    <row r="40" spans="2:13" s="34" customFormat="1" ht="18" customHeight="1" x14ac:dyDescent="0.25">
      <c r="B40" s="1082"/>
      <c r="C40" s="992" t="s">
        <v>468</v>
      </c>
      <c r="D40" s="406" t="s">
        <v>469</v>
      </c>
      <c r="E40" s="406" t="s">
        <v>19</v>
      </c>
      <c r="F40" s="406" t="s">
        <v>14</v>
      </c>
      <c r="G40" s="406" t="s">
        <v>1</v>
      </c>
      <c r="H40" s="406" t="s">
        <v>451</v>
      </c>
      <c r="I40" s="407">
        <v>45243</v>
      </c>
      <c r="J40" s="407">
        <v>45287</v>
      </c>
      <c r="K40" s="698" t="s">
        <v>246</v>
      </c>
      <c r="L40" s="408">
        <v>1.0050399999999999</v>
      </c>
      <c r="M40" s="35"/>
    </row>
    <row r="41" spans="2:13" s="34" customFormat="1" ht="18" customHeight="1" x14ac:dyDescent="0.25">
      <c r="B41" s="1082"/>
      <c r="C41" s="992" t="s">
        <v>643</v>
      </c>
      <c r="D41" s="406" t="s">
        <v>644</v>
      </c>
      <c r="E41" s="406" t="s">
        <v>15</v>
      </c>
      <c r="F41" s="406" t="s">
        <v>20</v>
      </c>
      <c r="G41" s="406" t="s">
        <v>1</v>
      </c>
      <c r="H41" s="406" t="s">
        <v>451</v>
      </c>
      <c r="I41" s="407">
        <v>45770</v>
      </c>
      <c r="J41" s="407">
        <v>45784</v>
      </c>
      <c r="K41" s="698" t="s">
        <v>246</v>
      </c>
      <c r="L41" s="408">
        <v>5.63</v>
      </c>
      <c r="M41" s="35"/>
    </row>
    <row r="42" spans="2:13" s="34" customFormat="1" ht="18" customHeight="1" x14ac:dyDescent="0.25">
      <c r="B42" s="1082"/>
      <c r="C42" s="992" t="s">
        <v>60</v>
      </c>
      <c r="D42" s="406" t="s">
        <v>41</v>
      </c>
      <c r="E42" s="406" t="s">
        <v>27</v>
      </c>
      <c r="F42" s="406" t="s">
        <v>14</v>
      </c>
      <c r="G42" s="406" t="s">
        <v>2</v>
      </c>
      <c r="H42" s="406" t="s">
        <v>451</v>
      </c>
      <c r="I42" s="407">
        <v>44651</v>
      </c>
      <c r="J42" s="407">
        <v>44755</v>
      </c>
      <c r="K42" s="698" t="s">
        <v>246</v>
      </c>
      <c r="L42" s="408">
        <v>1.4892000000000001</v>
      </c>
      <c r="M42" s="35"/>
    </row>
    <row r="43" spans="2:13" s="34" customFormat="1" ht="18" customHeight="1" x14ac:dyDescent="0.25">
      <c r="B43" s="1082"/>
      <c r="C43" s="987" t="s">
        <v>200</v>
      </c>
      <c r="D43" s="988" t="s">
        <v>31</v>
      </c>
      <c r="E43" s="988" t="s">
        <v>16</v>
      </c>
      <c r="F43" s="988" t="s">
        <v>14</v>
      </c>
      <c r="G43" s="988" t="s">
        <v>3</v>
      </c>
      <c r="H43" s="988" t="s">
        <v>451</v>
      </c>
      <c r="I43" s="989">
        <v>45226</v>
      </c>
      <c r="J43" s="989">
        <v>45259</v>
      </c>
      <c r="K43" s="990" t="s">
        <v>246</v>
      </c>
      <c r="L43" s="991">
        <v>6.8250000000000002</v>
      </c>
      <c r="M43" s="35"/>
    </row>
    <row r="44" spans="2:13" s="34" customFormat="1" ht="18" customHeight="1" x14ac:dyDescent="0.25">
      <c r="B44" s="1082"/>
      <c r="C44" s="993" t="s">
        <v>459</v>
      </c>
      <c r="D44" s="406" t="s">
        <v>460</v>
      </c>
      <c r="E44" s="406" t="s">
        <v>33</v>
      </c>
      <c r="F44" s="406" t="s">
        <v>14</v>
      </c>
      <c r="G44" s="406" t="s">
        <v>2</v>
      </c>
      <c r="H44" s="406" t="s">
        <v>451</v>
      </c>
      <c r="I44" s="407">
        <v>45470</v>
      </c>
      <c r="J44" s="407">
        <v>45520</v>
      </c>
      <c r="K44" s="698" t="s">
        <v>246</v>
      </c>
      <c r="L44" s="408">
        <v>6.61</v>
      </c>
      <c r="M44" s="35"/>
    </row>
    <row r="45" spans="2:13" s="34" customFormat="1" ht="18" customHeight="1" x14ac:dyDescent="0.25">
      <c r="B45" s="1082"/>
      <c r="C45" s="993" t="s">
        <v>461</v>
      </c>
      <c r="D45" s="406" t="s">
        <v>38</v>
      </c>
      <c r="E45" s="406" t="s">
        <v>36</v>
      </c>
      <c r="F45" s="406" t="s">
        <v>14</v>
      </c>
      <c r="G45" s="406" t="s">
        <v>1</v>
      </c>
      <c r="H45" s="406" t="s">
        <v>451</v>
      </c>
      <c r="I45" s="407">
        <v>45462</v>
      </c>
      <c r="J45" s="407">
        <v>45519</v>
      </c>
      <c r="K45" s="698" t="s">
        <v>246</v>
      </c>
      <c r="L45" s="408">
        <v>1.1868653200000001</v>
      </c>
      <c r="M45" s="35"/>
    </row>
    <row r="46" spans="2:13" s="34" customFormat="1" ht="18" customHeight="1" thickBot="1" x14ac:dyDescent="0.3">
      <c r="B46" s="1083"/>
      <c r="C46" s="697" t="s">
        <v>673</v>
      </c>
      <c r="D46" s="406" t="s">
        <v>674</v>
      </c>
      <c r="E46" s="409" t="s">
        <v>32</v>
      </c>
      <c r="F46" s="409" t="s">
        <v>14</v>
      </c>
      <c r="G46" s="406" t="s">
        <v>1</v>
      </c>
      <c r="H46" s="406" t="s">
        <v>185</v>
      </c>
      <c r="I46" s="407">
        <v>45426</v>
      </c>
      <c r="J46" s="407">
        <v>45607</v>
      </c>
      <c r="K46" s="698" t="s">
        <v>246</v>
      </c>
      <c r="L46" s="408">
        <v>2.33</v>
      </c>
      <c r="M46" s="35"/>
    </row>
    <row r="47" spans="2:13" s="34" customFormat="1" ht="18" customHeight="1" thickTop="1" x14ac:dyDescent="0.25">
      <c r="B47" s="1084" t="s">
        <v>675</v>
      </c>
      <c r="C47" s="994" t="s">
        <v>473</v>
      </c>
      <c r="D47" s="995" t="s">
        <v>474</v>
      </c>
      <c r="E47" s="996" t="s">
        <v>19</v>
      </c>
      <c r="F47" s="996" t="s">
        <v>14</v>
      </c>
      <c r="G47" s="995" t="s">
        <v>5</v>
      </c>
      <c r="H47" s="995" t="s">
        <v>185</v>
      </c>
      <c r="I47" s="997">
        <v>44256</v>
      </c>
      <c r="J47" s="997">
        <v>44291</v>
      </c>
      <c r="K47" s="997">
        <v>44498</v>
      </c>
      <c r="L47" s="998">
        <v>2</v>
      </c>
      <c r="M47" s="35"/>
    </row>
    <row r="48" spans="2:13" s="34" customFormat="1" ht="18" customHeight="1" x14ac:dyDescent="0.25">
      <c r="B48" s="1085"/>
      <c r="C48" s="699" t="s">
        <v>665</v>
      </c>
      <c r="D48" s="31" t="s">
        <v>37</v>
      </c>
      <c r="E48" s="30" t="s">
        <v>26</v>
      </c>
      <c r="F48" s="30" t="s">
        <v>14</v>
      </c>
      <c r="G48" s="31" t="s">
        <v>1</v>
      </c>
      <c r="H48" s="31" t="s">
        <v>185</v>
      </c>
      <c r="I48" s="32">
        <v>45645</v>
      </c>
      <c r="J48" s="32">
        <v>45672</v>
      </c>
      <c r="K48" s="32">
        <v>45720</v>
      </c>
      <c r="L48" s="33">
        <v>2.4264000000000001</v>
      </c>
      <c r="M48" s="35"/>
    </row>
    <row r="49" spans="2:13" s="34" customFormat="1" ht="18" customHeight="1" x14ac:dyDescent="0.25">
      <c r="B49" s="1085"/>
      <c r="C49" s="700" t="s">
        <v>475</v>
      </c>
      <c r="D49" s="411" t="s">
        <v>676</v>
      </c>
      <c r="E49" s="410" t="s">
        <v>32</v>
      </c>
      <c r="F49" s="410" t="s">
        <v>14</v>
      </c>
      <c r="G49" s="411" t="s">
        <v>1</v>
      </c>
      <c r="H49" s="411" t="s">
        <v>185</v>
      </c>
      <c r="I49" s="412">
        <v>45195</v>
      </c>
      <c r="J49" s="412">
        <v>45250</v>
      </c>
      <c r="K49" s="412">
        <v>45336</v>
      </c>
      <c r="L49" s="413">
        <v>2.11</v>
      </c>
      <c r="M49" s="35"/>
    </row>
    <row r="50" spans="2:13" s="34" customFormat="1" ht="18" customHeight="1" x14ac:dyDescent="0.25">
      <c r="B50" s="1085"/>
      <c r="C50" s="700" t="s">
        <v>666</v>
      </c>
      <c r="D50" s="411" t="s">
        <v>667</v>
      </c>
      <c r="E50" s="410" t="s">
        <v>19</v>
      </c>
      <c r="F50" s="410" t="s">
        <v>14</v>
      </c>
      <c r="G50" s="411" t="s">
        <v>5</v>
      </c>
      <c r="H50" s="411" t="s">
        <v>185</v>
      </c>
      <c r="I50" s="412">
        <v>45495</v>
      </c>
      <c r="J50" s="412">
        <v>45531</v>
      </c>
      <c r="K50" s="999">
        <v>45748</v>
      </c>
      <c r="L50" s="413">
        <v>2</v>
      </c>
      <c r="M50" s="35"/>
    </row>
    <row r="51" spans="2:13" s="34" customFormat="1" ht="18" customHeight="1" x14ac:dyDescent="0.25">
      <c r="B51" s="1085"/>
      <c r="C51" s="700" t="s">
        <v>466</v>
      </c>
      <c r="D51" s="411" t="s">
        <v>135</v>
      </c>
      <c r="E51" s="410" t="s">
        <v>36</v>
      </c>
      <c r="F51" s="410" t="s">
        <v>20</v>
      </c>
      <c r="G51" s="411" t="s">
        <v>1</v>
      </c>
      <c r="H51" s="411" t="s">
        <v>451</v>
      </c>
      <c r="I51" s="412">
        <v>45309</v>
      </c>
      <c r="J51" s="412">
        <v>45327</v>
      </c>
      <c r="K51" s="1000">
        <v>45882</v>
      </c>
      <c r="L51" s="413">
        <v>3.55</v>
      </c>
      <c r="M51" s="35"/>
    </row>
    <row r="52" spans="2:13" s="34" customFormat="1" ht="18" customHeight="1" x14ac:dyDescent="0.25">
      <c r="B52" s="1085"/>
      <c r="C52" s="700" t="s">
        <v>46</v>
      </c>
      <c r="D52" s="411" t="s">
        <v>31</v>
      </c>
      <c r="E52" s="410" t="s">
        <v>32</v>
      </c>
      <c r="F52" s="410" t="s">
        <v>14</v>
      </c>
      <c r="G52" s="411" t="s">
        <v>3</v>
      </c>
      <c r="H52" s="411" t="s">
        <v>58</v>
      </c>
      <c r="I52" s="412">
        <v>45261</v>
      </c>
      <c r="J52" s="412">
        <v>45310</v>
      </c>
      <c r="K52" s="1001">
        <v>45817</v>
      </c>
      <c r="L52" s="413">
        <v>6.9</v>
      </c>
      <c r="M52" s="35"/>
    </row>
    <row r="53" spans="2:13" s="34" customFormat="1" ht="18" customHeight="1" x14ac:dyDescent="0.25">
      <c r="B53" s="1085"/>
      <c r="C53" s="700" t="s">
        <v>467</v>
      </c>
      <c r="D53" s="411" t="s">
        <v>135</v>
      </c>
      <c r="E53" s="410" t="s">
        <v>36</v>
      </c>
      <c r="F53" s="410" t="s">
        <v>20</v>
      </c>
      <c r="G53" s="411" t="s">
        <v>1</v>
      </c>
      <c r="H53" s="411" t="s">
        <v>451</v>
      </c>
      <c r="I53" s="412">
        <v>45336</v>
      </c>
      <c r="J53" s="412">
        <v>45377</v>
      </c>
      <c r="K53" s="1000">
        <v>45840</v>
      </c>
      <c r="L53" s="413">
        <v>3.55</v>
      </c>
      <c r="M53" s="35"/>
    </row>
    <row r="54" spans="2:13" s="34" customFormat="1" ht="18" customHeight="1" x14ac:dyDescent="0.25">
      <c r="B54" s="1085"/>
      <c r="C54" s="700" t="s">
        <v>454</v>
      </c>
      <c r="D54" s="411" t="s">
        <v>455</v>
      </c>
      <c r="E54" s="410" t="s">
        <v>45</v>
      </c>
      <c r="F54" s="410" t="s">
        <v>20</v>
      </c>
      <c r="G54" s="411" t="s">
        <v>5</v>
      </c>
      <c r="H54" s="411" t="s">
        <v>456</v>
      </c>
      <c r="I54" s="412">
        <v>45604</v>
      </c>
      <c r="J54" s="412">
        <v>45728</v>
      </c>
      <c r="K54" s="32">
        <v>45775</v>
      </c>
      <c r="L54" s="413">
        <v>3.75</v>
      </c>
      <c r="M54" s="35"/>
    </row>
    <row r="55" spans="2:13" s="34" customFormat="1" ht="18" customHeight="1" x14ac:dyDescent="0.25">
      <c r="B55" s="1085"/>
      <c r="C55" s="700" t="s">
        <v>677</v>
      </c>
      <c r="D55" s="411" t="s">
        <v>37</v>
      </c>
      <c r="E55" s="410" t="s">
        <v>39</v>
      </c>
      <c r="F55" s="410" t="s">
        <v>20</v>
      </c>
      <c r="G55" s="411" t="s">
        <v>1</v>
      </c>
      <c r="H55" s="411" t="s">
        <v>451</v>
      </c>
      <c r="I55" s="412">
        <v>45546</v>
      </c>
      <c r="J55" s="412">
        <v>45565</v>
      </c>
      <c r="K55" s="411" t="s">
        <v>625</v>
      </c>
      <c r="L55" s="413">
        <v>13.3</v>
      </c>
      <c r="M55" s="35"/>
    </row>
    <row r="56" spans="2:13" s="34" customFormat="1" ht="18" customHeight="1" x14ac:dyDescent="0.25">
      <c r="B56" s="1085"/>
      <c r="C56" s="700" t="s">
        <v>634</v>
      </c>
      <c r="D56" s="411" t="s">
        <v>635</v>
      </c>
      <c r="E56" s="410" t="s">
        <v>26</v>
      </c>
      <c r="F56" s="410" t="s">
        <v>14</v>
      </c>
      <c r="G56" s="411" t="s">
        <v>1</v>
      </c>
      <c r="H56" s="411" t="s">
        <v>185</v>
      </c>
      <c r="I56" s="412">
        <v>45700</v>
      </c>
      <c r="J56" s="412">
        <v>45729</v>
      </c>
      <c r="K56" s="1000">
        <v>45810</v>
      </c>
      <c r="L56" s="413">
        <v>0.62812900000000005</v>
      </c>
      <c r="M56" s="35"/>
    </row>
    <row r="57" spans="2:13" s="34" customFormat="1" ht="18" customHeight="1" x14ac:dyDescent="0.25">
      <c r="B57" s="1085"/>
      <c r="C57" s="700" t="s">
        <v>636</v>
      </c>
      <c r="D57" s="411" t="s">
        <v>191</v>
      </c>
      <c r="E57" s="410" t="s">
        <v>36</v>
      </c>
      <c r="F57" s="410" t="s">
        <v>14</v>
      </c>
      <c r="G57" s="411" t="s">
        <v>1</v>
      </c>
      <c r="H57" s="411" t="s">
        <v>451</v>
      </c>
      <c r="I57" s="412">
        <v>45812</v>
      </c>
      <c r="J57" s="412">
        <v>45834</v>
      </c>
      <c r="K57" s="411" t="s">
        <v>625</v>
      </c>
      <c r="L57" s="413">
        <v>3.694</v>
      </c>
      <c r="M57" s="35"/>
    </row>
    <row r="58" spans="2:13" s="34" customFormat="1" ht="18" customHeight="1" x14ac:dyDescent="0.25">
      <c r="B58" s="1085"/>
      <c r="C58" s="700" t="s">
        <v>669</v>
      </c>
      <c r="D58" s="411" t="s">
        <v>670</v>
      </c>
      <c r="E58" s="410" t="s">
        <v>28</v>
      </c>
      <c r="F58" s="410" t="s">
        <v>14</v>
      </c>
      <c r="G58" s="411" t="s">
        <v>1</v>
      </c>
      <c r="H58" s="411" t="s">
        <v>185</v>
      </c>
      <c r="I58" s="412">
        <v>45692</v>
      </c>
      <c r="J58" s="412">
        <v>45705</v>
      </c>
      <c r="K58" s="412">
        <v>45723</v>
      </c>
      <c r="L58" s="413">
        <v>1.42</v>
      </c>
      <c r="M58" s="35"/>
    </row>
    <row r="59" spans="2:13" s="34" customFormat="1" ht="18" customHeight="1" x14ac:dyDescent="0.25">
      <c r="B59" s="1085"/>
      <c r="C59" s="700" t="s">
        <v>457</v>
      </c>
      <c r="D59" s="411" t="s">
        <v>31</v>
      </c>
      <c r="E59" s="410" t="s">
        <v>32</v>
      </c>
      <c r="F59" s="410" t="s">
        <v>14</v>
      </c>
      <c r="G59" s="411" t="s">
        <v>3</v>
      </c>
      <c r="H59" s="411" t="s">
        <v>452</v>
      </c>
      <c r="I59" s="412">
        <v>45726</v>
      </c>
      <c r="J59" s="412">
        <v>45777</v>
      </c>
      <c r="K59" s="412" t="s">
        <v>911</v>
      </c>
      <c r="L59" s="413">
        <v>7.7644700000000002</v>
      </c>
      <c r="M59" s="35"/>
    </row>
    <row r="60" spans="2:13" s="34" customFormat="1" ht="18" customHeight="1" x14ac:dyDescent="0.25">
      <c r="B60" s="1085"/>
      <c r="C60" s="700" t="s">
        <v>52</v>
      </c>
      <c r="D60" s="411" t="s">
        <v>477</v>
      </c>
      <c r="E60" s="410" t="s">
        <v>33</v>
      </c>
      <c r="F60" s="410" t="s">
        <v>14</v>
      </c>
      <c r="G60" s="411" t="s">
        <v>2</v>
      </c>
      <c r="H60" s="411" t="s">
        <v>451</v>
      </c>
      <c r="I60" s="412">
        <v>44838</v>
      </c>
      <c r="J60" s="412">
        <v>44859</v>
      </c>
      <c r="K60" s="412">
        <v>45040</v>
      </c>
      <c r="L60" s="413">
        <v>1.5873699999999999</v>
      </c>
      <c r="M60" s="35"/>
    </row>
    <row r="61" spans="2:13" s="34" customFormat="1" ht="18" customHeight="1" x14ac:dyDescent="0.25">
      <c r="B61" s="1085"/>
      <c r="C61" s="700" t="s">
        <v>196</v>
      </c>
      <c r="D61" s="411" t="s">
        <v>31</v>
      </c>
      <c r="E61" s="410" t="s">
        <v>32</v>
      </c>
      <c r="F61" s="410" t="s">
        <v>14</v>
      </c>
      <c r="G61" s="411" t="s">
        <v>1</v>
      </c>
      <c r="H61" s="411" t="s">
        <v>451</v>
      </c>
      <c r="I61" s="412">
        <v>45351</v>
      </c>
      <c r="J61" s="412">
        <v>45376</v>
      </c>
      <c r="K61" s="412">
        <v>45842</v>
      </c>
      <c r="L61" s="413">
        <v>4.37</v>
      </c>
      <c r="M61" s="35"/>
    </row>
    <row r="62" spans="2:13" s="34" customFormat="1" ht="18" customHeight="1" x14ac:dyDescent="0.25">
      <c r="B62" s="1085"/>
      <c r="C62" s="700" t="s">
        <v>671</v>
      </c>
      <c r="D62" s="411" t="s">
        <v>672</v>
      </c>
      <c r="E62" s="410" t="s">
        <v>16</v>
      </c>
      <c r="F62" s="410" t="s">
        <v>14</v>
      </c>
      <c r="G62" s="411" t="s">
        <v>3</v>
      </c>
      <c r="H62" s="411" t="s">
        <v>185</v>
      </c>
      <c r="I62" s="412">
        <v>45498</v>
      </c>
      <c r="J62" s="412">
        <v>45684</v>
      </c>
      <c r="K62" s="412">
        <v>45733</v>
      </c>
      <c r="L62" s="413">
        <v>1.1246</v>
      </c>
      <c r="M62" s="35"/>
    </row>
    <row r="63" spans="2:13" s="34" customFormat="1" ht="18" customHeight="1" x14ac:dyDescent="0.25">
      <c r="B63" s="1085"/>
      <c r="C63" s="700" t="s">
        <v>470</v>
      </c>
      <c r="D63" s="411" t="s">
        <v>463</v>
      </c>
      <c r="E63" s="410" t="s">
        <v>25</v>
      </c>
      <c r="F63" s="410" t="s">
        <v>14</v>
      </c>
      <c r="G63" s="411" t="s">
        <v>1</v>
      </c>
      <c r="H63" s="411" t="s">
        <v>451</v>
      </c>
      <c r="I63" s="412">
        <v>45309</v>
      </c>
      <c r="J63" s="412">
        <v>45330</v>
      </c>
      <c r="K63" s="412">
        <v>45666</v>
      </c>
      <c r="L63" s="413">
        <v>1.242</v>
      </c>
      <c r="M63" s="35"/>
    </row>
    <row r="64" spans="2:13" s="34" customFormat="1" ht="18" customHeight="1" x14ac:dyDescent="0.25">
      <c r="B64" s="1085"/>
      <c r="C64" s="700" t="s">
        <v>678</v>
      </c>
      <c r="D64" s="411" t="s">
        <v>40</v>
      </c>
      <c r="E64" s="410" t="s">
        <v>13</v>
      </c>
      <c r="F64" s="410" t="s">
        <v>14</v>
      </c>
      <c r="G64" s="411" t="s">
        <v>2</v>
      </c>
      <c r="H64" s="411" t="s">
        <v>185</v>
      </c>
      <c r="I64" s="412">
        <v>45460</v>
      </c>
      <c r="J64" s="412">
        <v>45643</v>
      </c>
      <c r="K64" s="412">
        <v>45714</v>
      </c>
      <c r="L64" s="413">
        <v>3.45</v>
      </c>
      <c r="M64" s="35"/>
    </row>
    <row r="65" spans="2:13" s="34" customFormat="1" ht="18" customHeight="1" x14ac:dyDescent="0.25">
      <c r="B65" s="1085"/>
      <c r="C65" s="700" t="s">
        <v>679</v>
      </c>
      <c r="D65" s="411" t="s">
        <v>680</v>
      </c>
      <c r="E65" s="410" t="s">
        <v>25</v>
      </c>
      <c r="F65" s="410" t="s">
        <v>14</v>
      </c>
      <c r="G65" s="411" t="s">
        <v>2</v>
      </c>
      <c r="H65" s="411" t="s">
        <v>185</v>
      </c>
      <c r="I65" s="412">
        <v>45377</v>
      </c>
      <c r="J65" s="412">
        <v>45393</v>
      </c>
      <c r="K65" s="412">
        <v>45741</v>
      </c>
      <c r="L65" s="413">
        <v>1.8375999999999999</v>
      </c>
      <c r="M65" s="35"/>
    </row>
    <row r="66" spans="2:13" s="34" customFormat="1" ht="18" customHeight="1" x14ac:dyDescent="0.25">
      <c r="B66" s="1085"/>
      <c r="C66" s="700" t="s">
        <v>53</v>
      </c>
      <c r="D66" s="411" t="s">
        <v>54</v>
      </c>
      <c r="E66" s="410" t="s">
        <v>22</v>
      </c>
      <c r="F66" s="410" t="s">
        <v>20</v>
      </c>
      <c r="G66" s="411" t="s">
        <v>2</v>
      </c>
      <c r="H66" s="411" t="s">
        <v>55</v>
      </c>
      <c r="I66" s="412">
        <v>45217</v>
      </c>
      <c r="J66" s="412">
        <v>45244</v>
      </c>
      <c r="K66" s="412">
        <v>45720</v>
      </c>
      <c r="L66" s="413">
        <v>9.99315</v>
      </c>
      <c r="M66" s="35"/>
    </row>
    <row r="67" spans="2:13" s="34" customFormat="1" ht="18" customHeight="1" x14ac:dyDescent="0.25">
      <c r="B67" s="1085"/>
      <c r="C67" s="700" t="s">
        <v>221</v>
      </c>
      <c r="D67" s="411" t="s">
        <v>35</v>
      </c>
      <c r="E67" s="410" t="s">
        <v>19</v>
      </c>
      <c r="F67" s="410" t="s">
        <v>14</v>
      </c>
      <c r="G67" s="411" t="s">
        <v>1</v>
      </c>
      <c r="H67" s="411" t="s">
        <v>23</v>
      </c>
      <c r="I67" s="412">
        <v>45091</v>
      </c>
      <c r="J67" s="412">
        <v>45119</v>
      </c>
      <c r="K67" s="412">
        <v>45156</v>
      </c>
      <c r="L67" s="413">
        <v>1.3</v>
      </c>
      <c r="M67" s="35"/>
    </row>
    <row r="68" spans="2:13" s="34" customFormat="1" ht="18" customHeight="1" x14ac:dyDescent="0.25">
      <c r="B68" s="1085"/>
      <c r="C68" s="700" t="s">
        <v>59</v>
      </c>
      <c r="D68" s="411" t="s">
        <v>31</v>
      </c>
      <c r="E68" s="410" t="s">
        <v>32</v>
      </c>
      <c r="F68" s="410" t="s">
        <v>14</v>
      </c>
      <c r="G68" s="411" t="s">
        <v>3</v>
      </c>
      <c r="H68" s="411" t="s">
        <v>451</v>
      </c>
      <c r="I68" s="412">
        <v>44678</v>
      </c>
      <c r="J68" s="412">
        <v>44727</v>
      </c>
      <c r="K68" s="412">
        <v>45140</v>
      </c>
      <c r="L68" s="413">
        <v>6.8250000000000002</v>
      </c>
      <c r="M68" s="35"/>
    </row>
    <row r="69" spans="2:13" s="34" customFormat="1" ht="18" customHeight="1" x14ac:dyDescent="0.25">
      <c r="B69" s="1085"/>
      <c r="C69" s="700" t="s">
        <v>197</v>
      </c>
      <c r="D69" s="411" t="s">
        <v>43</v>
      </c>
      <c r="E69" s="410" t="s">
        <v>36</v>
      </c>
      <c r="F69" s="410" t="s">
        <v>14</v>
      </c>
      <c r="G69" s="411" t="s">
        <v>1</v>
      </c>
      <c r="H69" s="411" t="s">
        <v>451</v>
      </c>
      <c r="I69" s="412">
        <v>45180</v>
      </c>
      <c r="J69" s="412">
        <v>45215</v>
      </c>
      <c r="K69" s="412" t="s">
        <v>625</v>
      </c>
      <c r="L69" s="413">
        <v>2.0110000000000001</v>
      </c>
      <c r="M69" s="35"/>
    </row>
    <row r="70" spans="2:13" s="34" customFormat="1" ht="18" customHeight="1" x14ac:dyDescent="0.25">
      <c r="B70" s="1085"/>
      <c r="C70" s="700" t="s">
        <v>653</v>
      </c>
      <c r="D70" s="411" t="s">
        <v>415</v>
      </c>
      <c r="E70" s="410" t="s">
        <v>45</v>
      </c>
      <c r="F70" s="410" t="s">
        <v>20</v>
      </c>
      <c r="G70" s="411" t="s">
        <v>1</v>
      </c>
      <c r="H70" s="411" t="s">
        <v>654</v>
      </c>
      <c r="I70" s="412">
        <v>45709</v>
      </c>
      <c r="J70" s="412">
        <v>45727</v>
      </c>
      <c r="K70" s="412">
        <v>45782</v>
      </c>
      <c r="L70" s="413">
        <v>15.927194</v>
      </c>
      <c r="M70" s="35"/>
    </row>
    <row r="71" spans="2:13" s="34" customFormat="1" ht="18" customHeight="1" x14ac:dyDescent="0.25">
      <c r="B71" s="1085"/>
      <c r="C71" s="700" t="s">
        <v>458</v>
      </c>
      <c r="D71" s="411" t="s">
        <v>37</v>
      </c>
      <c r="E71" s="410" t="s">
        <v>39</v>
      </c>
      <c r="F71" s="410" t="s">
        <v>20</v>
      </c>
      <c r="G71" s="411" t="s">
        <v>1</v>
      </c>
      <c r="H71" s="411" t="s">
        <v>451</v>
      </c>
      <c r="I71" s="412">
        <v>45464</v>
      </c>
      <c r="J71" s="412">
        <v>45530</v>
      </c>
      <c r="K71" s="411" t="s">
        <v>625</v>
      </c>
      <c r="L71" s="413">
        <v>13.3</v>
      </c>
      <c r="M71" s="35"/>
    </row>
    <row r="72" spans="2:13" s="34" customFormat="1" ht="18" customHeight="1" x14ac:dyDescent="0.25">
      <c r="B72" s="1085"/>
      <c r="C72" s="700" t="s">
        <v>198</v>
      </c>
      <c r="D72" s="411" t="s">
        <v>31</v>
      </c>
      <c r="E72" s="410" t="s">
        <v>27</v>
      </c>
      <c r="F72" s="410" t="s">
        <v>14</v>
      </c>
      <c r="G72" s="411" t="s">
        <v>1</v>
      </c>
      <c r="H72" s="411" t="s">
        <v>58</v>
      </c>
      <c r="I72" s="412">
        <v>45240</v>
      </c>
      <c r="J72" s="412">
        <v>45261</v>
      </c>
      <c r="K72" s="412">
        <v>45716</v>
      </c>
      <c r="L72" s="413">
        <v>6.9</v>
      </c>
      <c r="M72" s="35"/>
    </row>
    <row r="73" spans="2:13" s="34" customFormat="1" ht="18" customHeight="1" x14ac:dyDescent="0.25">
      <c r="B73" s="1085"/>
      <c r="C73" s="700" t="s">
        <v>199</v>
      </c>
      <c r="D73" s="411" t="s">
        <v>670</v>
      </c>
      <c r="E73" s="410" t="s">
        <v>19</v>
      </c>
      <c r="F73" s="410" t="s">
        <v>14</v>
      </c>
      <c r="G73" s="411" t="s">
        <v>1</v>
      </c>
      <c r="H73" s="411" t="s">
        <v>451</v>
      </c>
      <c r="I73" s="412">
        <v>45057</v>
      </c>
      <c r="J73" s="412">
        <v>45075</v>
      </c>
      <c r="K73" s="412">
        <v>45160</v>
      </c>
      <c r="L73" s="413">
        <v>8.5295299999999994</v>
      </c>
      <c r="M73" s="35"/>
    </row>
    <row r="74" spans="2:13" s="34" customFormat="1" ht="18" customHeight="1" x14ac:dyDescent="0.25">
      <c r="B74" s="1085"/>
      <c r="C74" s="700" t="s">
        <v>186</v>
      </c>
      <c r="D74" s="411" t="s">
        <v>478</v>
      </c>
      <c r="E74" s="410" t="s">
        <v>26</v>
      </c>
      <c r="F74" s="410" t="s">
        <v>14</v>
      </c>
      <c r="G74" s="411" t="s">
        <v>1</v>
      </c>
      <c r="H74" s="411" t="s">
        <v>185</v>
      </c>
      <c r="I74" s="412">
        <v>44893</v>
      </c>
      <c r="J74" s="412">
        <v>44909</v>
      </c>
      <c r="K74" s="412">
        <v>44924</v>
      </c>
      <c r="L74" s="413">
        <v>2.3597999999999999</v>
      </c>
      <c r="M74" s="35"/>
    </row>
    <row r="75" spans="2:13" s="34" customFormat="1" ht="18" customHeight="1" x14ac:dyDescent="0.25">
      <c r="B75" s="1085"/>
      <c r="C75" s="700" t="s">
        <v>47</v>
      </c>
      <c r="D75" s="411" t="s">
        <v>38</v>
      </c>
      <c r="E75" s="410" t="s">
        <v>32</v>
      </c>
      <c r="F75" s="410" t="s">
        <v>14</v>
      </c>
      <c r="G75" s="411" t="s">
        <v>1</v>
      </c>
      <c r="H75" s="411" t="s">
        <v>23</v>
      </c>
      <c r="I75" s="412">
        <v>45439</v>
      </c>
      <c r="J75" s="412">
        <v>45454</v>
      </c>
      <c r="K75" s="412">
        <v>45586</v>
      </c>
      <c r="L75" s="413">
        <v>2.5</v>
      </c>
      <c r="M75" s="35"/>
    </row>
    <row r="76" spans="2:13" s="34" customFormat="1" ht="18" customHeight="1" x14ac:dyDescent="0.25">
      <c r="B76" s="1085"/>
      <c r="C76" s="700" t="s">
        <v>48</v>
      </c>
      <c r="D76" s="411" t="s">
        <v>31</v>
      </c>
      <c r="E76" s="410" t="s">
        <v>45</v>
      </c>
      <c r="F76" s="410" t="s">
        <v>20</v>
      </c>
      <c r="G76" s="411" t="s">
        <v>1</v>
      </c>
      <c r="H76" s="411" t="s">
        <v>451</v>
      </c>
      <c r="I76" s="412">
        <v>44552</v>
      </c>
      <c r="J76" s="412">
        <v>44609</v>
      </c>
      <c r="K76" s="412">
        <v>44811</v>
      </c>
      <c r="L76" s="413">
        <v>8.5608000000000004</v>
      </c>
      <c r="M76" s="35"/>
    </row>
    <row r="77" spans="2:13" s="34" customFormat="1" ht="18" customHeight="1" x14ac:dyDescent="0.25">
      <c r="B77" s="1085"/>
      <c r="C77" s="700" t="s">
        <v>462</v>
      </c>
      <c r="D77" s="411" t="s">
        <v>463</v>
      </c>
      <c r="E77" s="410" t="s">
        <v>19</v>
      </c>
      <c r="F77" s="410" t="s">
        <v>14</v>
      </c>
      <c r="G77" s="411" t="s">
        <v>1</v>
      </c>
      <c r="H77" s="411" t="s">
        <v>58</v>
      </c>
      <c r="I77" s="412">
        <v>45594</v>
      </c>
      <c r="J77" s="412">
        <v>45614</v>
      </c>
      <c r="K77" s="412">
        <v>45630</v>
      </c>
      <c r="L77" s="413">
        <v>2.4</v>
      </c>
      <c r="M77" s="35"/>
    </row>
    <row r="78" spans="2:13" s="34" customFormat="1" ht="18" customHeight="1" x14ac:dyDescent="0.25">
      <c r="B78" s="1085"/>
      <c r="C78" s="700" t="s">
        <v>201</v>
      </c>
      <c r="D78" s="31" t="s">
        <v>222</v>
      </c>
      <c r="E78" s="30" t="s">
        <v>33</v>
      </c>
      <c r="F78" s="30" t="s">
        <v>14</v>
      </c>
      <c r="G78" s="31" t="s">
        <v>202</v>
      </c>
      <c r="H78" s="31" t="s">
        <v>451</v>
      </c>
      <c r="I78" s="32">
        <v>45050</v>
      </c>
      <c r="J78" s="32">
        <v>45114</v>
      </c>
      <c r="K78" s="32">
        <v>45540</v>
      </c>
      <c r="L78" s="33">
        <v>5.5996100000000002</v>
      </c>
      <c r="M78" s="35"/>
    </row>
    <row r="79" spans="2:13" s="34" customFormat="1" ht="18" customHeight="1" x14ac:dyDescent="0.25">
      <c r="B79" s="1085"/>
      <c r="C79" s="700" t="s">
        <v>464</v>
      </c>
      <c r="D79" s="411" t="s">
        <v>191</v>
      </c>
      <c r="E79" s="410" t="s">
        <v>25</v>
      </c>
      <c r="F79" s="410" t="s">
        <v>14</v>
      </c>
      <c r="G79" s="411" t="s">
        <v>1</v>
      </c>
      <c r="H79" s="411" t="s">
        <v>451</v>
      </c>
      <c r="I79" s="412">
        <v>45498</v>
      </c>
      <c r="J79" s="412">
        <v>45530</v>
      </c>
      <c r="K79" s="412">
        <v>45719</v>
      </c>
      <c r="L79" s="413">
        <v>4.8608000000000002</v>
      </c>
      <c r="M79" s="35"/>
    </row>
    <row r="80" spans="2:13" s="34" customFormat="1" ht="18" customHeight="1" x14ac:dyDescent="0.25">
      <c r="B80" s="1085"/>
      <c r="C80" s="700" t="s">
        <v>203</v>
      </c>
      <c r="D80" s="411" t="s">
        <v>681</v>
      </c>
      <c r="E80" s="410" t="s">
        <v>15</v>
      </c>
      <c r="F80" s="410" t="s">
        <v>14</v>
      </c>
      <c r="G80" s="411" t="s">
        <v>1</v>
      </c>
      <c r="H80" s="411" t="s">
        <v>451</v>
      </c>
      <c r="I80" s="412">
        <v>45086</v>
      </c>
      <c r="J80" s="412">
        <v>45121</v>
      </c>
      <c r="K80" s="412">
        <v>45316</v>
      </c>
      <c r="L80" s="413">
        <v>28.5</v>
      </c>
      <c r="M80" s="35"/>
    </row>
    <row r="81" spans="2:13" s="34" customFormat="1" ht="18" customHeight="1" x14ac:dyDescent="0.25">
      <c r="B81" s="1085"/>
      <c r="C81" s="700" t="s">
        <v>479</v>
      </c>
      <c r="D81" s="411" t="s">
        <v>135</v>
      </c>
      <c r="E81" s="410" t="s">
        <v>36</v>
      </c>
      <c r="F81" s="410" t="s">
        <v>20</v>
      </c>
      <c r="G81" s="411" t="s">
        <v>1</v>
      </c>
      <c r="H81" s="411" t="s">
        <v>185</v>
      </c>
      <c r="I81" s="412">
        <v>45076</v>
      </c>
      <c r="J81" s="412">
        <v>45097</v>
      </c>
      <c r="K81" s="412">
        <v>45237</v>
      </c>
      <c r="L81" s="413">
        <v>2.0499999999999998</v>
      </c>
      <c r="M81" s="35"/>
    </row>
    <row r="82" spans="2:13" s="34" customFormat="1" ht="18" customHeight="1" x14ac:dyDescent="0.25">
      <c r="B82" s="1085"/>
      <c r="C82" s="700" t="s">
        <v>205</v>
      </c>
      <c r="D82" s="411" t="s">
        <v>682</v>
      </c>
      <c r="E82" s="410" t="s">
        <v>24</v>
      </c>
      <c r="F82" s="410" t="s">
        <v>14</v>
      </c>
      <c r="G82" s="411" t="s">
        <v>1</v>
      </c>
      <c r="H82" s="411" t="s">
        <v>451</v>
      </c>
      <c r="I82" s="412">
        <v>45163</v>
      </c>
      <c r="J82" s="412">
        <v>45243</v>
      </c>
      <c r="K82" s="412">
        <v>45881</v>
      </c>
      <c r="L82" s="413">
        <v>4.0011999999999999</v>
      </c>
      <c r="M82" s="35"/>
    </row>
    <row r="83" spans="2:13" s="34" customFormat="1" ht="18" customHeight="1" x14ac:dyDescent="0.25">
      <c r="B83" s="1085"/>
      <c r="C83" s="700" t="s">
        <v>61</v>
      </c>
      <c r="D83" s="31" t="s">
        <v>42</v>
      </c>
      <c r="E83" s="30" t="s">
        <v>32</v>
      </c>
      <c r="F83" s="30" t="s">
        <v>14</v>
      </c>
      <c r="G83" s="31" t="s">
        <v>1</v>
      </c>
      <c r="H83" s="31" t="s">
        <v>476</v>
      </c>
      <c r="I83" s="32">
        <v>44922</v>
      </c>
      <c r="J83" s="32">
        <v>44965</v>
      </c>
      <c r="K83" s="32">
        <v>45105</v>
      </c>
      <c r="L83" s="33">
        <v>23.3333333</v>
      </c>
      <c r="M83" s="35"/>
    </row>
    <row r="84" spans="2:13" s="34" customFormat="1" ht="18" customHeight="1" x14ac:dyDescent="0.25">
      <c r="B84" s="1085"/>
      <c r="C84" s="700" t="s">
        <v>207</v>
      </c>
      <c r="D84" s="410" t="s">
        <v>480</v>
      </c>
      <c r="E84" s="410" t="s">
        <v>33</v>
      </c>
      <c r="F84" s="410" t="s">
        <v>14</v>
      </c>
      <c r="G84" s="411" t="s">
        <v>2</v>
      </c>
      <c r="H84" s="411" t="s">
        <v>58</v>
      </c>
      <c r="I84" s="412">
        <v>45008</v>
      </c>
      <c r="J84" s="412">
        <v>45036</v>
      </c>
      <c r="K84" s="412">
        <v>45174</v>
      </c>
      <c r="L84" s="413">
        <v>6.3959999999999999</v>
      </c>
      <c r="M84" s="35"/>
    </row>
    <row r="85" spans="2:13" s="34" customFormat="1" ht="18" customHeight="1" thickBot="1" x14ac:dyDescent="0.3">
      <c r="B85" s="1086"/>
      <c r="C85" s="701" t="s">
        <v>472</v>
      </c>
      <c r="D85" s="415" t="s">
        <v>29</v>
      </c>
      <c r="E85" s="414" t="s">
        <v>19</v>
      </c>
      <c r="F85" s="414" t="s">
        <v>14</v>
      </c>
      <c r="G85" s="415" t="s">
        <v>1</v>
      </c>
      <c r="H85" s="415" t="s">
        <v>185</v>
      </c>
      <c r="I85" s="416">
        <v>45148</v>
      </c>
      <c r="J85" s="416">
        <v>45198</v>
      </c>
      <c r="K85" s="416">
        <v>45469</v>
      </c>
      <c r="L85" s="417">
        <v>4.7131150000000002</v>
      </c>
      <c r="M85" s="35"/>
    </row>
    <row r="86" spans="2:13" s="34" customFormat="1" ht="18" customHeight="1" thickTop="1" thickBot="1" x14ac:dyDescent="0.3">
      <c r="C86" s="28"/>
      <c r="D86" s="29"/>
      <c r="E86" s="30"/>
      <c r="F86" s="30"/>
      <c r="G86" s="31"/>
      <c r="H86" s="31"/>
      <c r="I86" s="32"/>
      <c r="L86" s="35"/>
      <c r="M86" s="35"/>
    </row>
    <row r="87" spans="2:13" s="419" customFormat="1" ht="30.75" customHeight="1" thickTop="1" thickBot="1" x14ac:dyDescent="0.3">
      <c r="B87" s="1077" t="s">
        <v>912</v>
      </c>
      <c r="C87" s="1077"/>
      <c r="D87" s="1077"/>
      <c r="E87" s="1077"/>
      <c r="F87" s="1077"/>
      <c r="G87" s="1077"/>
      <c r="H87" s="1077"/>
      <c r="I87" s="1077"/>
      <c r="J87" s="418"/>
      <c r="K87" s="418"/>
      <c r="L87" s="418">
        <f t="shared" ref="L87" si="0">SUM(L6:L85)</f>
        <v>727.54911650999941</v>
      </c>
      <c r="M87" s="420"/>
    </row>
    <row r="88" spans="2:13" ht="15.75" thickTop="1" x14ac:dyDescent="0.25"/>
    <row r="89" spans="2:13" x14ac:dyDescent="0.25">
      <c r="B89" s="421" t="s">
        <v>913</v>
      </c>
    </row>
    <row r="90" spans="2:13" x14ac:dyDescent="0.25">
      <c r="B90" s="421" t="s">
        <v>683</v>
      </c>
    </row>
    <row r="91" spans="2:13" x14ac:dyDescent="0.25">
      <c r="J91" s="422"/>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TEMP_DGPSM075</cp:lastModifiedBy>
  <cp:lastPrinted>2022-09-01T14:01:14Z</cp:lastPrinted>
  <dcterms:created xsi:type="dcterms:W3CDTF">2021-02-25T21:18:08Z</dcterms:created>
  <dcterms:modified xsi:type="dcterms:W3CDTF">2025-09-30T15:34:06Z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